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defaultThemeVersion="124226"/>
  <mc:AlternateContent xmlns:mc="http://schemas.openxmlformats.org/markup-compatibility/2006">
    <mc:Choice Requires="x15">
      <x15ac:absPath xmlns:x15ac="http://schemas.microsoft.com/office/spreadsheetml/2010/11/ac" url="C:\Users\jzimmerman\Downloads\"/>
    </mc:Choice>
  </mc:AlternateContent>
  <xr:revisionPtr revIDLastSave="0" documentId="8_{94347A8D-1A86-4E31-804D-D2424D3ACE7D}" xr6:coauthVersionLast="47" xr6:coauthVersionMax="47" xr10:uidLastSave="{00000000-0000-0000-0000-000000000000}"/>
  <bookViews>
    <workbookView xWindow="-28920" yWindow="-120" windowWidth="29040" windowHeight="15840" tabRatio="959"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9" sheetId="4" r:id="rId8"/>
    <sheet name="Revenues 10-15" sheetId="5" r:id="rId9"/>
    <sheet name="Expenditures 16-24" sheetId="29" r:id="rId10"/>
    <sheet name="Tax Sched 25" sheetId="7" r:id="rId11"/>
    <sheet name="Short-Term Long-Term Debt 26" sheetId="8" r:id="rId12"/>
    <sheet name="Rest Tax Levies-Tort Im 27" sheetId="12" r:id="rId13"/>
    <sheet name="CARES CRRSA ARP 28-35" sheetId="186" r:id="rId14"/>
    <sheet name="Cap Outlay Deprec 36" sheetId="11" r:id="rId15"/>
    <sheet name="PCTC-OEPP 37-39" sheetId="34" r:id="rId16"/>
    <sheet name="Contracts Paid in CY 40" sheetId="183" r:id="rId17"/>
    <sheet name="ICR Computation 41" sheetId="108" r:id="rId18"/>
    <sheet name="Shared Outsourced Services 42" sheetId="182" r:id="rId19"/>
    <sheet name="AC 43" sheetId="184" r:id="rId20"/>
    <sheet name="Itemization 44" sheetId="127" r:id="rId21"/>
    <sheet name="REF 45" sheetId="117" r:id="rId22"/>
    <sheet name="Opinion-Notes 46" sheetId="129" r:id="rId23"/>
    <sheet name="DeficitAFRSum Calc 47" sheetId="146" r:id="rId24"/>
    <sheet name="AUDITCHECK" sheetId="36" r:id="rId25"/>
    <sheet name="AFR22" sheetId="106" state="hidden" r:id="rId26"/>
    <sheet name="Single Audit &amp; GATA Information" sheetId="188" r:id="rId27"/>
    <sheet name="SDJA Listing for cover page" sheetId="187" state="hidden" r:id="rId28"/>
  </sheets>
  <definedNames>
    <definedName name="_xlnm._FilterDatabase" localSheetId="25" hidden="1">'AFR22'!$A$1:$F$9789</definedName>
    <definedName name="_xlnm._FilterDatabase" localSheetId="27" hidden="1">'SDJA Listing for cover page'!$A$1:$D$993</definedName>
    <definedName name="_xlnm.Print_Area" localSheetId="22">'Opinion-Notes 46'!$A$1:$E$18</definedName>
    <definedName name="_xlnm.Print_Titles" localSheetId="7">'Acct Summary 7-9'!$A:$B,'Acct Summary 7-9'!$1:$2</definedName>
    <definedName name="_xlnm.Print_Titles" localSheetId="6">'Assets-Liab 5-6'!$A:$B,'Assets-Liab 5-6'!$1:$2</definedName>
    <definedName name="_xlnm.Print_Titles" localSheetId="24">AUDITCHECK!$24:$24</definedName>
    <definedName name="_xlnm.Print_Titles" localSheetId="16">'Contracts Paid in CY 40'!$18:$18</definedName>
    <definedName name="_xlnm.Print_Titles" localSheetId="9">'Expenditures 16-24'!$A:$B,'Expenditures 16-24'!$1:$2</definedName>
    <definedName name="_xlnm.Print_Titles" localSheetId="15">'PCTC-OEPP 37-39'!$1:$5</definedName>
    <definedName name="_xlnm.Print_Titles" localSheetId="8">'Revenues 10-15'!$A:$B,'Revenues 10-15'!$1:$2</definedName>
    <definedName name="_xlnm.Print_Titles" localSheetId="18">'Shared Outsourced Services 42'!$5:$5</definedName>
    <definedName name="SCHADDRS" localSheetId="13">#REF!</definedName>
    <definedName name="SCHADDRS" localSheetId="16">#REF!</definedName>
    <definedName name="SCHADDRS" localSheetId="23">#REF!</definedName>
    <definedName name="SCHADDRS" localSheetId="5">#REF!</definedName>
    <definedName name="SCHADDRS" localSheetId="26">#REF!</definedName>
    <definedName name="SCHADDRS">#REF!</definedName>
    <definedName name="SCHCTY" localSheetId="13">#REF!</definedName>
    <definedName name="SCHCTY" localSheetId="16">#REF!</definedName>
    <definedName name="SCHCTY" localSheetId="23">#REF!</definedName>
    <definedName name="SCHCTY" localSheetId="5">#REF!</definedName>
    <definedName name="SCHCTY" localSheetId="26">#REF!</definedName>
    <definedName name="SCHCTY">#REF!</definedName>
    <definedName name="SCHNMBR" localSheetId="13">#REF!</definedName>
    <definedName name="SCHNMBR" localSheetId="16">#REF!</definedName>
    <definedName name="SCHNMBR" localSheetId="23">#REF!</definedName>
    <definedName name="SCHNMBR" localSheetId="5">#REF!</definedName>
    <definedName name="SCHNMBR" localSheetId="26">#REF!</definedName>
    <definedName name="SCHNMBR">#REF!</definedName>
    <definedName name="SCHNME" localSheetId="13">#REF!</definedName>
    <definedName name="SCHNME" localSheetId="16">#REF!</definedName>
    <definedName name="SCHNME" localSheetId="23">#REF!</definedName>
    <definedName name="SCHNME" localSheetId="5">#REF!</definedName>
    <definedName name="SCHNME" localSheetId="26">#REF!</definedName>
    <definedName name="SCHNME">#REF!</definedName>
    <definedName name="SUPT" localSheetId="13">#REF!</definedName>
    <definedName name="SUPT" localSheetId="16">#REF!</definedName>
    <definedName name="SUPT" localSheetId="23">#REF!</definedName>
    <definedName name="SUPT" localSheetId="5">#REF!</definedName>
    <definedName name="SUPT" localSheetId="2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8" l="1"/>
  <c r="G32" i="8"/>
  <c r="G31" i="8"/>
  <c r="G33" i="8"/>
  <c r="B43" i="127"/>
  <c r="E288" i="186" l="1"/>
  <c r="F288" i="186"/>
  <c r="G288" i="186"/>
  <c r="H288" i="186"/>
  <c r="I288" i="186"/>
  <c r="J288" i="186"/>
  <c r="E290" i="186"/>
  <c r="F290" i="186"/>
  <c r="G290" i="186"/>
  <c r="H290" i="186"/>
  <c r="I290" i="186"/>
  <c r="J290" i="186"/>
  <c r="D290" i="186"/>
  <c r="E289" i="186"/>
  <c r="F289" i="186"/>
  <c r="G289" i="186"/>
  <c r="H289" i="186"/>
  <c r="I289" i="186"/>
  <c r="J289" i="186"/>
  <c r="D289" i="186"/>
  <c r="D288" i="186"/>
  <c r="E287" i="186"/>
  <c r="F287" i="186"/>
  <c r="G287" i="186"/>
  <c r="H287" i="186"/>
  <c r="I287" i="186"/>
  <c r="J287" i="186"/>
  <c r="D287" i="186"/>
  <c r="E286" i="186"/>
  <c r="F286" i="186"/>
  <c r="G286" i="186"/>
  <c r="H286" i="186"/>
  <c r="I286" i="186"/>
  <c r="J286" i="186"/>
  <c r="D286" i="186"/>
  <c r="L142" i="186"/>
  <c r="L28" i="186"/>
  <c r="K7" i="12" l="1"/>
  <c r="K14" i="12" s="1"/>
  <c r="H5" i="12"/>
  <c r="H14" i="12" s="1"/>
  <c r="L35" i="29"/>
  <c r="N21" i="3"/>
  <c r="C49" i="3"/>
  <c r="B9775" i="106"/>
  <c r="D9775" i="106" s="1"/>
  <c r="B9776" i="106"/>
  <c r="D9776" i="106" s="1"/>
  <c r="B9777" i="106"/>
  <c r="D9777" i="106" s="1"/>
  <c r="B9778" i="106"/>
  <c r="D9778" i="106" s="1"/>
  <c r="B9780" i="106"/>
  <c r="D9780" i="106" s="1"/>
  <c r="B9781" i="106"/>
  <c r="D9781" i="106" s="1"/>
  <c r="B9782" i="106"/>
  <c r="D9782" i="106" s="1"/>
  <c r="B9783" i="106"/>
  <c r="D9783" i="106" s="1"/>
  <c r="B9735" i="106"/>
  <c r="D9735" i="106" s="1"/>
  <c r="B9736" i="106"/>
  <c r="D9736" i="106" s="1"/>
  <c r="B9737" i="106"/>
  <c r="D9737" i="106" s="1"/>
  <c r="B9738" i="106"/>
  <c r="D9738" i="106" s="1"/>
  <c r="B9739" i="106"/>
  <c r="D9739" i="106" s="1"/>
  <c r="B9740" i="106"/>
  <c r="D9740" i="106" s="1"/>
  <c r="B9741" i="106"/>
  <c r="D9741" i="106" s="1"/>
  <c r="B9742" i="106"/>
  <c r="D9742" i="106" s="1"/>
  <c r="B9743" i="106"/>
  <c r="D9743" i="106" s="1"/>
  <c r="B9744" i="106"/>
  <c r="D9744" i="106" s="1"/>
  <c r="B9745" i="106"/>
  <c r="D9745" i="106" s="1"/>
  <c r="B9746" i="106"/>
  <c r="D9746" i="106" s="1"/>
  <c r="B9747" i="106"/>
  <c r="D9747" i="106" s="1"/>
  <c r="B9748" i="106"/>
  <c r="D9748" i="106" s="1"/>
  <c r="B9749" i="106"/>
  <c r="D9749" i="106" s="1"/>
  <c r="B9751" i="106"/>
  <c r="D9751" i="106" s="1"/>
  <c r="B9752" i="106"/>
  <c r="D9752" i="106" s="1"/>
  <c r="B9753" i="106"/>
  <c r="D9753" i="106" s="1"/>
  <c r="B9754" i="106"/>
  <c r="D9754" i="106" s="1"/>
  <c r="B9755" i="106"/>
  <c r="D9755" i="106" s="1"/>
  <c r="B9756" i="106"/>
  <c r="D9756" i="106" s="1"/>
  <c r="B9757" i="106"/>
  <c r="D9757" i="106" s="1"/>
  <c r="B9759" i="106"/>
  <c r="D9759" i="106" s="1"/>
  <c r="B9760" i="106"/>
  <c r="D9760" i="106" s="1"/>
  <c r="B9761" i="106"/>
  <c r="D9761" i="106" s="1"/>
  <c r="B9762" i="106"/>
  <c r="D9762" i="106" s="1"/>
  <c r="B9763" i="106"/>
  <c r="D9763" i="106" s="1"/>
  <c r="B9764" i="106"/>
  <c r="D9764" i="106" s="1"/>
  <c r="B9765" i="106"/>
  <c r="D9765" i="106" s="1"/>
  <c r="B9767" i="106"/>
  <c r="D9767" i="106" s="1"/>
  <c r="B9768" i="106"/>
  <c r="D9768" i="106" s="1"/>
  <c r="B9769" i="106"/>
  <c r="D9769" i="106" s="1"/>
  <c r="B9770" i="106"/>
  <c r="D9770" i="106" s="1"/>
  <c r="B9771" i="106"/>
  <c r="D9771" i="106" s="1"/>
  <c r="B9772" i="106"/>
  <c r="D9772" i="106" s="1"/>
  <c r="B9773" i="106"/>
  <c r="D9773" i="106" s="1"/>
  <c r="B9729" i="106"/>
  <c r="D9729" i="106" s="1"/>
  <c r="B9730" i="106"/>
  <c r="D9730" i="106" s="1"/>
  <c r="B9731" i="106"/>
  <c r="D9731" i="106" s="1"/>
  <c r="B9732" i="106"/>
  <c r="D9732" i="106" s="1"/>
  <c r="B9733" i="106"/>
  <c r="D9733" i="106" s="1"/>
  <c r="B9734" i="106"/>
  <c r="D9734" i="106" s="1"/>
  <c r="B9728" i="106"/>
  <c r="D9728" i="106" s="1"/>
  <c r="J153" i="186"/>
  <c r="H153" i="186"/>
  <c r="G153" i="186"/>
  <c r="F153" i="186"/>
  <c r="L152" i="186"/>
  <c r="B9784" i="106" s="1"/>
  <c r="D9784" i="106" s="1"/>
  <c r="L151" i="186"/>
  <c r="B9779" i="106" s="1"/>
  <c r="D9779" i="106" s="1"/>
  <c r="L148" i="186"/>
  <c r="B9774" i="106" s="1"/>
  <c r="D9774" i="106" s="1"/>
  <c r="L147" i="186"/>
  <c r="B9766" i="106" s="1"/>
  <c r="D9766" i="106" s="1"/>
  <c r="L146" i="186"/>
  <c r="B9758" i="106" s="1"/>
  <c r="D9758" i="106" s="1"/>
  <c r="L143" i="186"/>
  <c r="B9750" i="106" s="1"/>
  <c r="D9750" i="106" s="1"/>
  <c r="B9788" i="106" l="1"/>
  <c r="D9788" i="106" s="1"/>
  <c r="B9787" i="106"/>
  <c r="D9787" i="106" s="1"/>
  <c r="B9786" i="106"/>
  <c r="D9786" i="106" s="1"/>
  <c r="L153" i="186"/>
  <c r="B9789" i="106" s="1"/>
  <c r="D9789" i="106" s="1"/>
  <c r="B9785" i="106"/>
  <c r="D9785" i="106" s="1"/>
  <c r="D6" i="36"/>
  <c r="D5" i="36"/>
  <c r="A73" i="28"/>
  <c r="B9724" i="106" l="1"/>
  <c r="D9724" i="106" s="1"/>
  <c r="B9722" i="106"/>
  <c r="D9722" i="106" s="1"/>
  <c r="B9720" i="106"/>
  <c r="D9720" i="106" s="1"/>
  <c r="B9718" i="106"/>
  <c r="D9718" i="106" s="1"/>
  <c r="B9716" i="106"/>
  <c r="D9716" i="106" s="1"/>
  <c r="B9708" i="106"/>
  <c r="D9708" i="106" s="1"/>
  <c r="B9709" i="106"/>
  <c r="D9709" i="106" s="1"/>
  <c r="B9710" i="106"/>
  <c r="D9710" i="106" s="1"/>
  <c r="B9711" i="106"/>
  <c r="D9711" i="106" s="1"/>
  <c r="B9712" i="106"/>
  <c r="D9712" i="106" s="1"/>
  <c r="B9713" i="106"/>
  <c r="D9713" i="106" s="1"/>
  <c r="B9714" i="106"/>
  <c r="D9714" i="106" s="1"/>
  <c r="B9707" i="106"/>
  <c r="D9707" i="106" s="1"/>
  <c r="K419" i="29" l="1"/>
  <c r="B9717" i="106" s="1"/>
  <c r="D9717" i="106" s="1"/>
  <c r="K420" i="29"/>
  <c r="K421" i="29"/>
  <c r="B9719" i="106" s="1"/>
  <c r="D9719" i="106" s="1"/>
  <c r="K422" i="29"/>
  <c r="H423" i="29"/>
  <c r="H427" i="29" s="1"/>
  <c r="B9726" i="106" s="1"/>
  <c r="D9726" i="106" s="1"/>
  <c r="K426" i="29"/>
  <c r="B9725" i="106" s="1"/>
  <c r="D9725" i="106" s="1"/>
  <c r="K425" i="29"/>
  <c r="B9723" i="106" s="1"/>
  <c r="D9723" i="106" s="1"/>
  <c r="K424" i="29"/>
  <c r="B9721" i="106" s="1"/>
  <c r="D9721" i="106" s="1"/>
  <c r="K373" i="29"/>
  <c r="B9715" i="106" s="1"/>
  <c r="D9715" i="106" s="1"/>
  <c r="F179" i="34" l="1"/>
  <c r="B9699" i="106" l="1"/>
  <c r="D9699" i="106" s="1"/>
  <c r="B9683" i="106"/>
  <c r="D9683" i="106" s="1"/>
  <c r="B9684" i="106"/>
  <c r="D9684" i="106" s="1"/>
  <c r="B9686" i="106"/>
  <c r="D9686" i="106" s="1"/>
  <c r="B9688" i="106"/>
  <c r="D9688" i="106" s="1"/>
  <c r="B9691" i="106"/>
  <c r="D9691" i="106" s="1"/>
  <c r="B9700" i="106"/>
  <c r="D9700" i="106" s="1"/>
  <c r="B9701" i="106"/>
  <c r="D9701" i="106" s="1"/>
  <c r="B9702" i="106"/>
  <c r="D9702" i="106" s="1"/>
  <c r="B9703" i="106"/>
  <c r="D9703" i="106" s="1"/>
  <c r="B9704" i="106"/>
  <c r="D9704" i="106" s="1"/>
  <c r="B9705" i="106"/>
  <c r="D9705" i="106" s="1"/>
  <c r="B9692" i="106"/>
  <c r="D9692" i="106" s="1"/>
  <c r="B9694" i="106"/>
  <c r="D9694" i="106" s="1"/>
  <c r="B9695" i="106"/>
  <c r="D9695" i="106" s="1"/>
  <c r="B9696" i="106"/>
  <c r="D9696" i="106" s="1"/>
  <c r="B9697" i="106"/>
  <c r="D9697" i="106" s="1"/>
  <c r="B9685" i="106"/>
  <c r="D9685" i="106" s="1"/>
  <c r="B9687" i="106"/>
  <c r="D9687" i="106" s="1"/>
  <c r="B9689" i="106"/>
  <c r="D9689" i="106" s="1"/>
  <c r="L289" i="186" l="1"/>
  <c r="B9698" i="106" s="1"/>
  <c r="D9698" i="106" s="1"/>
  <c r="B9693" i="106"/>
  <c r="D9693" i="106" s="1"/>
  <c r="L288" i="186"/>
  <c r="B9690" i="106" s="1"/>
  <c r="D9690" i="106" s="1"/>
  <c r="L290" i="186"/>
  <c r="B9706" i="106" s="1"/>
  <c r="D9706" i="106" s="1"/>
  <c r="C37" i="184"/>
  <c r="K18" i="186"/>
  <c r="H18" i="186"/>
  <c r="G18" i="186"/>
  <c r="F18" i="186"/>
  <c r="D18" i="186"/>
  <c r="C18" i="186"/>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J23" i="24" l="1"/>
  <c r="B4" i="7" l="1"/>
  <c r="A17" i="183" l="1"/>
  <c r="A13" i="24" l="1"/>
  <c r="A48" i="24" l="1"/>
  <c r="D7" i="36" l="1"/>
  <c r="F6" i="182"/>
  <c r="L26" i="186"/>
  <c r="B9570" i="106" s="1"/>
  <c r="L27" i="186"/>
  <c r="B9577" i="106" s="1"/>
  <c r="L29" i="186"/>
  <c r="B9584" i="106" s="1"/>
  <c r="L30" i="186"/>
  <c r="B9591" i="106" s="1"/>
  <c r="L31" i="186"/>
  <c r="L32" i="186"/>
  <c r="L33" i="186"/>
  <c r="L34" i="186"/>
  <c r="L35" i="186"/>
  <c r="L13" i="186"/>
  <c r="L14" i="186"/>
  <c r="L15" i="186"/>
  <c r="B9549" i="106" s="1"/>
  <c r="L16" i="186"/>
  <c r="B9556" i="106" s="1"/>
  <c r="L17" i="186"/>
  <c r="B9620" i="106"/>
  <c r="B9621" i="106"/>
  <c r="B9622" i="106"/>
  <c r="B9623" i="106"/>
  <c r="B9624" i="106"/>
  <c r="B9625" i="106"/>
  <c r="B9626" i="106"/>
  <c r="B9613" i="106"/>
  <c r="B9614" i="106"/>
  <c r="B9615" i="106"/>
  <c r="B9616" i="106"/>
  <c r="B9617" i="106"/>
  <c r="B9618" i="106"/>
  <c r="B9619" i="106"/>
  <c r="B9606" i="106"/>
  <c r="B9607" i="106"/>
  <c r="B9608" i="106"/>
  <c r="B9609" i="106"/>
  <c r="B9610" i="106"/>
  <c r="B9611" i="106"/>
  <c r="B9612" i="106"/>
  <c r="B9599" i="106"/>
  <c r="B9600" i="106"/>
  <c r="B9601" i="106"/>
  <c r="B9602" i="106"/>
  <c r="B9603" i="106"/>
  <c r="B9604" i="106"/>
  <c r="B9605" i="106"/>
  <c r="B9592" i="106"/>
  <c r="B9593" i="106"/>
  <c r="B9594" i="106"/>
  <c r="B9595" i="106"/>
  <c r="B9596" i="106"/>
  <c r="B9597" i="106"/>
  <c r="B9598" i="106"/>
  <c r="B9585" i="106"/>
  <c r="B9586" i="106"/>
  <c r="B9587" i="106"/>
  <c r="B9588" i="106"/>
  <c r="B9589" i="106"/>
  <c r="B9590" i="106"/>
  <c r="B9578" i="106"/>
  <c r="B9579" i="106"/>
  <c r="B9580" i="106"/>
  <c r="B9581" i="106"/>
  <c r="B9582" i="106"/>
  <c r="B9583" i="106"/>
  <c r="B9571" i="106"/>
  <c r="B9572" i="106"/>
  <c r="B9573" i="106"/>
  <c r="B9574" i="106"/>
  <c r="B9575" i="106"/>
  <c r="B9576" i="106"/>
  <c r="B9564" i="106"/>
  <c r="B9565" i="106"/>
  <c r="B9566" i="106"/>
  <c r="B9567" i="106"/>
  <c r="B9568" i="106"/>
  <c r="B9569" i="106"/>
  <c r="B9557" i="106"/>
  <c r="B9558" i="106"/>
  <c r="B9559" i="106"/>
  <c r="B9560" i="106"/>
  <c r="B9561" i="106"/>
  <c r="B9562" i="106"/>
  <c r="B9563" i="106"/>
  <c r="B9550" i="106"/>
  <c r="B9551" i="106"/>
  <c r="B9552" i="106"/>
  <c r="B9553" i="106"/>
  <c r="B9554" i="106"/>
  <c r="B9555" i="106"/>
  <c r="B9543" i="106"/>
  <c r="B9544" i="106"/>
  <c r="B9545" i="106"/>
  <c r="B9546" i="106"/>
  <c r="B9547" i="106"/>
  <c r="B9548" i="106"/>
  <c r="B9533" i="106" l="1"/>
  <c r="D9533" i="106" s="1"/>
  <c r="B9534" i="106"/>
  <c r="D9534" i="106" s="1"/>
  <c r="B9535" i="106"/>
  <c r="D9535" i="106" s="1"/>
  <c r="B9536" i="106"/>
  <c r="D9536" i="106" s="1"/>
  <c r="B9528" i="106"/>
  <c r="D9528" i="106" s="1"/>
  <c r="B9529" i="106"/>
  <c r="D9529" i="106" s="1"/>
  <c r="B9530" i="106"/>
  <c r="D9530" i="106" s="1"/>
  <c r="B9531" i="106"/>
  <c r="D9531" i="106" s="1"/>
  <c r="B9520" i="106"/>
  <c r="D9520" i="106" s="1"/>
  <c r="B9521" i="106"/>
  <c r="D9521" i="106" s="1"/>
  <c r="B9522" i="106"/>
  <c r="D9522" i="106" s="1"/>
  <c r="B9523" i="106"/>
  <c r="D9523" i="106" s="1"/>
  <c r="B9524" i="106"/>
  <c r="D9524" i="106" s="1"/>
  <c r="B9525" i="106"/>
  <c r="D9525" i="106" s="1"/>
  <c r="B9526" i="106"/>
  <c r="D9526" i="106" s="1"/>
  <c r="B9512" i="106"/>
  <c r="D9512" i="106" s="1"/>
  <c r="B9513" i="106"/>
  <c r="D9513" i="106" s="1"/>
  <c r="B9514" i="106"/>
  <c r="D9514" i="106" s="1"/>
  <c r="B9515" i="106"/>
  <c r="D9515" i="106" s="1"/>
  <c r="B9516" i="106"/>
  <c r="D9516" i="106" s="1"/>
  <c r="B9517" i="106"/>
  <c r="D9517" i="106" s="1"/>
  <c r="B9518" i="106"/>
  <c r="D9518" i="106" s="1"/>
  <c r="B9504" i="106"/>
  <c r="D9504" i="106" s="1"/>
  <c r="B9505" i="106"/>
  <c r="D9505" i="106" s="1"/>
  <c r="B9506" i="106"/>
  <c r="D9506" i="106" s="1"/>
  <c r="B9507" i="106"/>
  <c r="D9507" i="106" s="1"/>
  <c r="B9508" i="106"/>
  <c r="D9508" i="106" s="1"/>
  <c r="B9509" i="106"/>
  <c r="D9509" i="106" s="1"/>
  <c r="B9510" i="106"/>
  <c r="D9510" i="106" s="1"/>
  <c r="B9496" i="106"/>
  <c r="D9496" i="106" s="1"/>
  <c r="B9497" i="106"/>
  <c r="D9497" i="106" s="1"/>
  <c r="B9498" i="106"/>
  <c r="D9498" i="106" s="1"/>
  <c r="B9499" i="106"/>
  <c r="D9499" i="106" s="1"/>
  <c r="B9500" i="106"/>
  <c r="D9500" i="106" s="1"/>
  <c r="B9501" i="106"/>
  <c r="D9501" i="106" s="1"/>
  <c r="B9502" i="106"/>
  <c r="D9502" i="106" s="1"/>
  <c r="B9488" i="106"/>
  <c r="D9488" i="106" s="1"/>
  <c r="B9489" i="106"/>
  <c r="D9489" i="106" s="1"/>
  <c r="B9490" i="106"/>
  <c r="D9490" i="106" s="1"/>
  <c r="B9491" i="106"/>
  <c r="D9491" i="106" s="1"/>
  <c r="B9492" i="106"/>
  <c r="D9492" i="106" s="1"/>
  <c r="B9493" i="106"/>
  <c r="D9493" i="106" s="1"/>
  <c r="B9494" i="106"/>
  <c r="D9494" i="106" s="1"/>
  <c r="B9478" i="106"/>
  <c r="D9478" i="106" s="1"/>
  <c r="B9479" i="106"/>
  <c r="D9479" i="106" s="1"/>
  <c r="B9480" i="106"/>
  <c r="D9480" i="106" s="1"/>
  <c r="B9481" i="106"/>
  <c r="D9481" i="106" s="1"/>
  <c r="B9473" i="106"/>
  <c r="D9473" i="106" s="1"/>
  <c r="B9474" i="106"/>
  <c r="D9474" i="106" s="1"/>
  <c r="B9475" i="106"/>
  <c r="D9475" i="106" s="1"/>
  <c r="B9476" i="106"/>
  <c r="D9476" i="106" s="1"/>
  <c r="B9465" i="106"/>
  <c r="D9465" i="106" s="1"/>
  <c r="B9466" i="106"/>
  <c r="D9466" i="106" s="1"/>
  <c r="B9467" i="106"/>
  <c r="D9467" i="106" s="1"/>
  <c r="B9468" i="106"/>
  <c r="D9468" i="106" s="1"/>
  <c r="B9469" i="106"/>
  <c r="D9469" i="106" s="1"/>
  <c r="B9470" i="106"/>
  <c r="B9471" i="106"/>
  <c r="D9471" i="106" s="1"/>
  <c r="B9457" i="106"/>
  <c r="D9457" i="106" s="1"/>
  <c r="B9458" i="106"/>
  <c r="D9458" i="106" s="1"/>
  <c r="B9459" i="106"/>
  <c r="D9459" i="106" s="1"/>
  <c r="B9460" i="106"/>
  <c r="D9460" i="106" s="1"/>
  <c r="B9461" i="106"/>
  <c r="D9461" i="106" s="1"/>
  <c r="B9462" i="106"/>
  <c r="D9462" i="106" s="1"/>
  <c r="B9463" i="106"/>
  <c r="D9463" i="106" s="1"/>
  <c r="B9449" i="106"/>
  <c r="D9449" i="106" s="1"/>
  <c r="B9450" i="106"/>
  <c r="D9450" i="106" s="1"/>
  <c r="B9451" i="106"/>
  <c r="D9451" i="106" s="1"/>
  <c r="B9452" i="106"/>
  <c r="D9452" i="106" s="1"/>
  <c r="B9453" i="106"/>
  <c r="D9453" i="106" s="1"/>
  <c r="B9454" i="106"/>
  <c r="D9454" i="106" s="1"/>
  <c r="B9455" i="106"/>
  <c r="D9455" i="106" s="1"/>
  <c r="B9441" i="106"/>
  <c r="D9441" i="106" s="1"/>
  <c r="B9442" i="106"/>
  <c r="B9443" i="106"/>
  <c r="D9443" i="106" s="1"/>
  <c r="B9444" i="106"/>
  <c r="D9444" i="106" s="1"/>
  <c r="B9445" i="106"/>
  <c r="D9445" i="106" s="1"/>
  <c r="B9446" i="106"/>
  <c r="D9446" i="106" s="1"/>
  <c r="B9447" i="106"/>
  <c r="D9447" i="106" s="1"/>
  <c r="B9433" i="106"/>
  <c r="D9433" i="106" s="1"/>
  <c r="B9434" i="106"/>
  <c r="D9434" i="106" s="1"/>
  <c r="B9435" i="106"/>
  <c r="D9435" i="106" s="1"/>
  <c r="B9436" i="106"/>
  <c r="D9436" i="106" s="1"/>
  <c r="B9437" i="106"/>
  <c r="D9437" i="106" s="1"/>
  <c r="B9438" i="106"/>
  <c r="D9438" i="106" s="1"/>
  <c r="B9439" i="106"/>
  <c r="D9439" i="106" s="1"/>
  <c r="B9423" i="106"/>
  <c r="D9423" i="106" s="1"/>
  <c r="B9424" i="106"/>
  <c r="D9424" i="106" s="1"/>
  <c r="B9425" i="106"/>
  <c r="D9425" i="106" s="1"/>
  <c r="B9426" i="106"/>
  <c r="D9426" i="106" s="1"/>
  <c r="B9418" i="106"/>
  <c r="D9418" i="106" s="1"/>
  <c r="B9419" i="106"/>
  <c r="D9419" i="106" s="1"/>
  <c r="B9420" i="106"/>
  <c r="D9420" i="106" s="1"/>
  <c r="B9421" i="106"/>
  <c r="D9421" i="106" s="1"/>
  <c r="B9410" i="106"/>
  <c r="D9410" i="106" s="1"/>
  <c r="B9411" i="106"/>
  <c r="D9411" i="106" s="1"/>
  <c r="B9412" i="106"/>
  <c r="D9412" i="106" s="1"/>
  <c r="B9413" i="106"/>
  <c r="D9413" i="106" s="1"/>
  <c r="B9414" i="106"/>
  <c r="D9414" i="106" s="1"/>
  <c r="B9415" i="106"/>
  <c r="D9415" i="106" s="1"/>
  <c r="B9416" i="106"/>
  <c r="D9416" i="106" s="1"/>
  <c r="B9402" i="106"/>
  <c r="D9402" i="106" s="1"/>
  <c r="B9403" i="106"/>
  <c r="D9403" i="106" s="1"/>
  <c r="B9404" i="106"/>
  <c r="D9404" i="106" s="1"/>
  <c r="B9405" i="106"/>
  <c r="D9405" i="106" s="1"/>
  <c r="B9406" i="106"/>
  <c r="D9406" i="106" s="1"/>
  <c r="B9407" i="106"/>
  <c r="D9407" i="106" s="1"/>
  <c r="B9408" i="106"/>
  <c r="D9408" i="106" s="1"/>
  <c r="B9394" i="106"/>
  <c r="D9394" i="106" s="1"/>
  <c r="B9395" i="106"/>
  <c r="D9395" i="106" s="1"/>
  <c r="B9396" i="106"/>
  <c r="D9396" i="106" s="1"/>
  <c r="B9397" i="106"/>
  <c r="D9397" i="106" s="1"/>
  <c r="B9398" i="106"/>
  <c r="D9398" i="106" s="1"/>
  <c r="B9399" i="106"/>
  <c r="D9399" i="106" s="1"/>
  <c r="B9400" i="106"/>
  <c r="D9400" i="106" s="1"/>
  <c r="B9386" i="106"/>
  <c r="D9386" i="106" s="1"/>
  <c r="B9387" i="106"/>
  <c r="D9387" i="106" s="1"/>
  <c r="B9388" i="106"/>
  <c r="D9388" i="106" s="1"/>
  <c r="B9389" i="106"/>
  <c r="D9389" i="106" s="1"/>
  <c r="B9390" i="106"/>
  <c r="D9390" i="106" s="1"/>
  <c r="B9391" i="106"/>
  <c r="D9391" i="106" s="1"/>
  <c r="B9392" i="106"/>
  <c r="D9392" i="106" s="1"/>
  <c r="B9378" i="106"/>
  <c r="D9378" i="106" s="1"/>
  <c r="B9379" i="106"/>
  <c r="D9379" i="106" s="1"/>
  <c r="B9380" i="106"/>
  <c r="D9380" i="106" s="1"/>
  <c r="B9381" i="106"/>
  <c r="D9381" i="106" s="1"/>
  <c r="B9382" i="106"/>
  <c r="D9382" i="106" s="1"/>
  <c r="B9383" i="106"/>
  <c r="D9383" i="106" s="1"/>
  <c r="B9384" i="106"/>
  <c r="D9384" i="106" s="1"/>
  <c r="B9368" i="106"/>
  <c r="D9368" i="106" s="1"/>
  <c r="B9369" i="106"/>
  <c r="D9369" i="106" s="1"/>
  <c r="B9370" i="106"/>
  <c r="D9370" i="106" s="1"/>
  <c r="B9371" i="106"/>
  <c r="D9371" i="106" s="1"/>
  <c r="B9363" i="106"/>
  <c r="D9363" i="106" s="1"/>
  <c r="B9364" i="106"/>
  <c r="D9364" i="106" s="1"/>
  <c r="B9365" i="106"/>
  <c r="D9365" i="106" s="1"/>
  <c r="B9366" i="106"/>
  <c r="D9366" i="106" s="1"/>
  <c r="B9355" i="106"/>
  <c r="D9355" i="106" s="1"/>
  <c r="B9356" i="106"/>
  <c r="D9356" i="106" s="1"/>
  <c r="B9357" i="106"/>
  <c r="D9357" i="106" s="1"/>
  <c r="B9358" i="106"/>
  <c r="D9358" i="106" s="1"/>
  <c r="B9359" i="106"/>
  <c r="D9359" i="106" s="1"/>
  <c r="B9360" i="106"/>
  <c r="D9360" i="106" s="1"/>
  <c r="B9361" i="106"/>
  <c r="D9361" i="106" s="1"/>
  <c r="B9347" i="106"/>
  <c r="D9347" i="106" s="1"/>
  <c r="B9348" i="106"/>
  <c r="D9348" i="106" s="1"/>
  <c r="B9349" i="106"/>
  <c r="D9349" i="106" s="1"/>
  <c r="B9350" i="106"/>
  <c r="D9350" i="106" s="1"/>
  <c r="B9351" i="106"/>
  <c r="D9351" i="106" s="1"/>
  <c r="B9352" i="106"/>
  <c r="D9352" i="106" s="1"/>
  <c r="B9353" i="106"/>
  <c r="D9353" i="106" s="1"/>
  <c r="B9339" i="106"/>
  <c r="D9339" i="106" s="1"/>
  <c r="B9340" i="106"/>
  <c r="D9340" i="106" s="1"/>
  <c r="B9341" i="106"/>
  <c r="D9341" i="106" s="1"/>
  <c r="B9342" i="106"/>
  <c r="D9342" i="106" s="1"/>
  <c r="B9343" i="106"/>
  <c r="D9343" i="106" s="1"/>
  <c r="B9344" i="106"/>
  <c r="D9344" i="106" s="1"/>
  <c r="B9345" i="106"/>
  <c r="D9345" i="106" s="1"/>
  <c r="B9331" i="106"/>
  <c r="B9332" i="106"/>
  <c r="D9332" i="106" s="1"/>
  <c r="B9333" i="106"/>
  <c r="D9333" i="106" s="1"/>
  <c r="B9334" i="106"/>
  <c r="D9334" i="106" s="1"/>
  <c r="B9335" i="106"/>
  <c r="D9335" i="106" s="1"/>
  <c r="B9336" i="106"/>
  <c r="D9336" i="106" s="1"/>
  <c r="B9337" i="106"/>
  <c r="D9337" i="106" s="1"/>
  <c r="B9323" i="106"/>
  <c r="D9323" i="106" s="1"/>
  <c r="B9324" i="106"/>
  <c r="D9324" i="106" s="1"/>
  <c r="B9325" i="106"/>
  <c r="D9325" i="106" s="1"/>
  <c r="B9326" i="106"/>
  <c r="D9326" i="106" s="1"/>
  <c r="B9327" i="106"/>
  <c r="D9327" i="106" s="1"/>
  <c r="B9328" i="106"/>
  <c r="D9328" i="106" s="1"/>
  <c r="B9329" i="106"/>
  <c r="D9329" i="106" s="1"/>
  <c r="B9313" i="106"/>
  <c r="D9313" i="106" s="1"/>
  <c r="B9314" i="106"/>
  <c r="B9315" i="106"/>
  <c r="D9315" i="106" s="1"/>
  <c r="B9316" i="106"/>
  <c r="D9316" i="106" s="1"/>
  <c r="B9308" i="106"/>
  <c r="D9308" i="106" s="1"/>
  <c r="B9309" i="106"/>
  <c r="D9309" i="106" s="1"/>
  <c r="B9310" i="106"/>
  <c r="D9310" i="106" s="1"/>
  <c r="B9311" i="106"/>
  <c r="D9311" i="106" s="1"/>
  <c r="B9300" i="106"/>
  <c r="D9300" i="106" s="1"/>
  <c r="B9301" i="106"/>
  <c r="D9301" i="106" s="1"/>
  <c r="B9302" i="106"/>
  <c r="D9302" i="106" s="1"/>
  <c r="B9303" i="106"/>
  <c r="D9303" i="106" s="1"/>
  <c r="B9304" i="106"/>
  <c r="B9305" i="106"/>
  <c r="B9306" i="106"/>
  <c r="D9306" i="106" s="1"/>
  <c r="B9292" i="106"/>
  <c r="B9293" i="106"/>
  <c r="B9294" i="106"/>
  <c r="B9295" i="106"/>
  <c r="B9296" i="106"/>
  <c r="D9296" i="106" s="1"/>
  <c r="B9297" i="106"/>
  <c r="B9298" i="106"/>
  <c r="B9284" i="106"/>
  <c r="D9284" i="106" s="1"/>
  <c r="B9285" i="106"/>
  <c r="D9285" i="106" s="1"/>
  <c r="B9286" i="106"/>
  <c r="D9286" i="106" s="1"/>
  <c r="B9287" i="106"/>
  <c r="D9287" i="106" s="1"/>
  <c r="B9288" i="106"/>
  <c r="D9288" i="106" s="1"/>
  <c r="B9289" i="106"/>
  <c r="D9289" i="106" s="1"/>
  <c r="B9290" i="106"/>
  <c r="B9276" i="106"/>
  <c r="D9276" i="106" s="1"/>
  <c r="B9277" i="106"/>
  <c r="D9277" i="106" s="1"/>
  <c r="B9278" i="106"/>
  <c r="D9278" i="106" s="1"/>
  <c r="B9279" i="106"/>
  <c r="D9279" i="106" s="1"/>
  <c r="B9280" i="106"/>
  <c r="D9280" i="106" s="1"/>
  <c r="B9281" i="106"/>
  <c r="D9281" i="106" s="1"/>
  <c r="B9282" i="106"/>
  <c r="D9282" i="106" s="1"/>
  <c r="D9290" i="106"/>
  <c r="D9292" i="106"/>
  <c r="D9293" i="106"/>
  <c r="D9294" i="106"/>
  <c r="D9295" i="106"/>
  <c r="D9297" i="106"/>
  <c r="D9298" i="106"/>
  <c r="D9304" i="106"/>
  <c r="D9305" i="106"/>
  <c r="D9314" i="106"/>
  <c r="D9331" i="106"/>
  <c r="D9442" i="106"/>
  <c r="D9470" i="106"/>
  <c r="D9543" i="106"/>
  <c r="D9544" i="106"/>
  <c r="D9545" i="106"/>
  <c r="D9546" i="106"/>
  <c r="D9547" i="106"/>
  <c r="D9548" i="106"/>
  <c r="D9549" i="106"/>
  <c r="D9550" i="106"/>
  <c r="D9551" i="106"/>
  <c r="D9552" i="106"/>
  <c r="D9553" i="106"/>
  <c r="D9554" i="106"/>
  <c r="D9555" i="106"/>
  <c r="D9556" i="106"/>
  <c r="D9557" i="106"/>
  <c r="D9558" i="106"/>
  <c r="D9559" i="106"/>
  <c r="D9560" i="106"/>
  <c r="D9561" i="106"/>
  <c r="D9562" i="106"/>
  <c r="D9563" i="106"/>
  <c r="D9564" i="106"/>
  <c r="D9565" i="106"/>
  <c r="D9566" i="106"/>
  <c r="D9567" i="106"/>
  <c r="D9568" i="106"/>
  <c r="D9569" i="106"/>
  <c r="D9570" i="106"/>
  <c r="D9571" i="106"/>
  <c r="D9572" i="106"/>
  <c r="D9573" i="106"/>
  <c r="D9574" i="106"/>
  <c r="D9575" i="106"/>
  <c r="D9576" i="106"/>
  <c r="D9577" i="106"/>
  <c r="D9578" i="106"/>
  <c r="D9579" i="106"/>
  <c r="D9580" i="106"/>
  <c r="D9581" i="106"/>
  <c r="D9582" i="106"/>
  <c r="D9583" i="106"/>
  <c r="D9584" i="106"/>
  <c r="D9585" i="106"/>
  <c r="D9586" i="106"/>
  <c r="D9587" i="106"/>
  <c r="D9588" i="106"/>
  <c r="D9589" i="106"/>
  <c r="D9590" i="106"/>
  <c r="D9591" i="106"/>
  <c r="D9592" i="106"/>
  <c r="D9593" i="106"/>
  <c r="D9594" i="106"/>
  <c r="D9595" i="106"/>
  <c r="D9596" i="106"/>
  <c r="D9597" i="106"/>
  <c r="D9598" i="106"/>
  <c r="D9599" i="106"/>
  <c r="D9600" i="106"/>
  <c r="D9601" i="106"/>
  <c r="D9602" i="106"/>
  <c r="D9603" i="106"/>
  <c r="D9604" i="106"/>
  <c r="D9605" i="106"/>
  <c r="D9606" i="106"/>
  <c r="D9607" i="106"/>
  <c r="D9608" i="106"/>
  <c r="D9609" i="106"/>
  <c r="D9610" i="106"/>
  <c r="D9611" i="106"/>
  <c r="D9612" i="106"/>
  <c r="D9613" i="106"/>
  <c r="D9614" i="106"/>
  <c r="D9615" i="106"/>
  <c r="D9616" i="106"/>
  <c r="D9617" i="106"/>
  <c r="D9618" i="106"/>
  <c r="D9619" i="106"/>
  <c r="D9620" i="106"/>
  <c r="D9621" i="106"/>
  <c r="D9622" i="106"/>
  <c r="D9623" i="106"/>
  <c r="D9624" i="106"/>
  <c r="D9625" i="106"/>
  <c r="D9626" i="106"/>
  <c r="D9627" i="106"/>
  <c r="D9628" i="106"/>
  <c r="D9629" i="106"/>
  <c r="D9630" i="106"/>
  <c r="D9631" i="106"/>
  <c r="D9632" i="106"/>
  <c r="D9633" i="106"/>
  <c r="D9634" i="106"/>
  <c r="D9636" i="106"/>
  <c r="D9637" i="106"/>
  <c r="D9638" i="106"/>
  <c r="D9639" i="106"/>
  <c r="D9640" i="106"/>
  <c r="D9641" i="106"/>
  <c r="D9642" i="106"/>
  <c r="D9644" i="106"/>
  <c r="D9645" i="106"/>
  <c r="D9646" i="106"/>
  <c r="D9647" i="106"/>
  <c r="D9648" i="106"/>
  <c r="D9649" i="106"/>
  <c r="D9650" i="106"/>
  <c r="D9652" i="106"/>
  <c r="D9653" i="106"/>
  <c r="D9654" i="106"/>
  <c r="D9655" i="106"/>
  <c r="D9656" i="106"/>
  <c r="D9657" i="106"/>
  <c r="D9658" i="106"/>
  <c r="D9660" i="106"/>
  <c r="D9661" i="106"/>
  <c r="D9662" i="106"/>
  <c r="D9663" i="106"/>
  <c r="D9664" i="106"/>
  <c r="D9665" i="106"/>
  <c r="D9666" i="106"/>
  <c r="D9668" i="106"/>
  <c r="D9669" i="106"/>
  <c r="D9670" i="106"/>
  <c r="D9671" i="106"/>
  <c r="D9673" i="106"/>
  <c r="D9674" i="106"/>
  <c r="D9675" i="106"/>
  <c r="D9676" i="106"/>
  <c r="B9268" i="106"/>
  <c r="D9268" i="106" s="1"/>
  <c r="B9269" i="106"/>
  <c r="D9269" i="106" s="1"/>
  <c r="B9270" i="106"/>
  <c r="D9270" i="106" s="1"/>
  <c r="B9271" i="106"/>
  <c r="D9271" i="106" s="1"/>
  <c r="B9272" i="106"/>
  <c r="D9272" i="106" s="1"/>
  <c r="B9273" i="106"/>
  <c r="D9273" i="106" s="1"/>
  <c r="B9274" i="106"/>
  <c r="D9274" i="106" s="1"/>
  <c r="B9258" i="106"/>
  <c r="D9258" i="106" s="1"/>
  <c r="B9259" i="106"/>
  <c r="D9259" i="106" s="1"/>
  <c r="B9260" i="106"/>
  <c r="D9260" i="106" s="1"/>
  <c r="B9261" i="106"/>
  <c r="D9261" i="106" s="1"/>
  <c r="B9253" i="106"/>
  <c r="D9253" i="106" s="1"/>
  <c r="B9254" i="106"/>
  <c r="D9254" i="106" s="1"/>
  <c r="B9255" i="106"/>
  <c r="D9255" i="106" s="1"/>
  <c r="B9256" i="106"/>
  <c r="D9256" i="106" s="1"/>
  <c r="B9245" i="106"/>
  <c r="D9245" i="106" s="1"/>
  <c r="B9246" i="106"/>
  <c r="D9246" i="106" s="1"/>
  <c r="B9247" i="106"/>
  <c r="D9247" i="106" s="1"/>
  <c r="B9248" i="106"/>
  <c r="D9248" i="106" s="1"/>
  <c r="B9249" i="106"/>
  <c r="D9249" i="106" s="1"/>
  <c r="B9250" i="106"/>
  <c r="D9250" i="106" s="1"/>
  <c r="B9251" i="106"/>
  <c r="D9251" i="106" s="1"/>
  <c r="B9237" i="106"/>
  <c r="D9237" i="106" s="1"/>
  <c r="B9238" i="106"/>
  <c r="D9238" i="106" s="1"/>
  <c r="B9239" i="106"/>
  <c r="D9239" i="106" s="1"/>
  <c r="B9240" i="106"/>
  <c r="D9240" i="106" s="1"/>
  <c r="B9241" i="106"/>
  <c r="D9241" i="106" s="1"/>
  <c r="B9242" i="106"/>
  <c r="D9242" i="106" s="1"/>
  <c r="B9243" i="106"/>
  <c r="D9243" i="106" s="1"/>
  <c r="B9229" i="106"/>
  <c r="D9229" i="106" s="1"/>
  <c r="B9230" i="106"/>
  <c r="D9230" i="106" s="1"/>
  <c r="B9231" i="106"/>
  <c r="D9231" i="106" s="1"/>
  <c r="B9232" i="106"/>
  <c r="D9232" i="106" s="1"/>
  <c r="B9233" i="106"/>
  <c r="D9233" i="106" s="1"/>
  <c r="B9234" i="106"/>
  <c r="D9234" i="106" s="1"/>
  <c r="B9235" i="106"/>
  <c r="D9235" i="106" s="1"/>
  <c r="B9221" i="106"/>
  <c r="D9221" i="106" s="1"/>
  <c r="B9222" i="106"/>
  <c r="D9222" i="106" s="1"/>
  <c r="B9223" i="106"/>
  <c r="D9223" i="106" s="1"/>
  <c r="B9224" i="106"/>
  <c r="D9224" i="106" s="1"/>
  <c r="B9225" i="106"/>
  <c r="D9225" i="106" s="1"/>
  <c r="B9226" i="106"/>
  <c r="D9226" i="106" s="1"/>
  <c r="B9227" i="106"/>
  <c r="D9227" i="106" s="1"/>
  <c r="B9213" i="106"/>
  <c r="D9213" i="106" s="1"/>
  <c r="B9214" i="106"/>
  <c r="D9214" i="106" s="1"/>
  <c r="B9215" i="106"/>
  <c r="D9215" i="106" s="1"/>
  <c r="B9216" i="106"/>
  <c r="D9216" i="106" s="1"/>
  <c r="B9217" i="106"/>
  <c r="D9217" i="106" s="1"/>
  <c r="B9218" i="106"/>
  <c r="D9218" i="106" s="1"/>
  <c r="B9219" i="106"/>
  <c r="D9219" i="106" s="1"/>
  <c r="D9203" i="106"/>
  <c r="D9204" i="106"/>
  <c r="D9205" i="106"/>
  <c r="D9206" i="106"/>
  <c r="B9198" i="106"/>
  <c r="D9198" i="106" s="1"/>
  <c r="B9199" i="106"/>
  <c r="D9199" i="106" s="1"/>
  <c r="B9200" i="106"/>
  <c r="D9200" i="106" s="1"/>
  <c r="B9201" i="106"/>
  <c r="D9201" i="106" s="1"/>
  <c r="B9190" i="106"/>
  <c r="D9190" i="106" s="1"/>
  <c r="B9191" i="106"/>
  <c r="D9191" i="106" s="1"/>
  <c r="B9192" i="106"/>
  <c r="D9192" i="106" s="1"/>
  <c r="B9193" i="106"/>
  <c r="D9193" i="106" s="1"/>
  <c r="B9194" i="106"/>
  <c r="D9194" i="106" s="1"/>
  <c r="B9195" i="106"/>
  <c r="D9195" i="106" s="1"/>
  <c r="B9196" i="106"/>
  <c r="D9196" i="106" s="1"/>
  <c r="B9182" i="106"/>
  <c r="D9182" i="106" s="1"/>
  <c r="B9183" i="106"/>
  <c r="D9183" i="106" s="1"/>
  <c r="B9184" i="106"/>
  <c r="D9184" i="106" s="1"/>
  <c r="B9185" i="106"/>
  <c r="D9185" i="106" s="1"/>
  <c r="B9186" i="106"/>
  <c r="D9186" i="106" s="1"/>
  <c r="B9187" i="106"/>
  <c r="D9187" i="106" s="1"/>
  <c r="B9188" i="106"/>
  <c r="D9188" i="106" s="1"/>
  <c r="B9174" i="106"/>
  <c r="D9174" i="106" s="1"/>
  <c r="B9175" i="106"/>
  <c r="D9175" i="106" s="1"/>
  <c r="B9176" i="106"/>
  <c r="D9176" i="106" s="1"/>
  <c r="B9177" i="106"/>
  <c r="D9177" i="106" s="1"/>
  <c r="B9178" i="106"/>
  <c r="D9178" i="106" s="1"/>
  <c r="B9179" i="106"/>
  <c r="D9179" i="106" s="1"/>
  <c r="B9180" i="106"/>
  <c r="D9180" i="106" s="1"/>
  <c r="B9166" i="106"/>
  <c r="D9166" i="106" s="1"/>
  <c r="B9167" i="106"/>
  <c r="D9167" i="106" s="1"/>
  <c r="B9168" i="106"/>
  <c r="D9168" i="106" s="1"/>
  <c r="B9169" i="106"/>
  <c r="D9169" i="106" s="1"/>
  <c r="B9170" i="106"/>
  <c r="D9170" i="106" s="1"/>
  <c r="B9171" i="106"/>
  <c r="D9171" i="106" s="1"/>
  <c r="B9172" i="106"/>
  <c r="D9172" i="106" s="1"/>
  <c r="B9158" i="106"/>
  <c r="D9158" i="106" s="1"/>
  <c r="B9159" i="106"/>
  <c r="D9159" i="106" s="1"/>
  <c r="B9160" i="106"/>
  <c r="D9160" i="106" s="1"/>
  <c r="B9161" i="106"/>
  <c r="D9161" i="106" s="1"/>
  <c r="B9162" i="106"/>
  <c r="D9162" i="106" s="1"/>
  <c r="B9163" i="106"/>
  <c r="D9163" i="106" s="1"/>
  <c r="B9164" i="106"/>
  <c r="D9164" i="106" s="1"/>
  <c r="B9148" i="106"/>
  <c r="D9148" i="106" s="1"/>
  <c r="B9149" i="106"/>
  <c r="D9149" i="106" s="1"/>
  <c r="B9150" i="106"/>
  <c r="D9150" i="106" s="1"/>
  <c r="B9151" i="106"/>
  <c r="D9151" i="106" s="1"/>
  <c r="B9143" i="106"/>
  <c r="D9143" i="106" s="1"/>
  <c r="B9144" i="106"/>
  <c r="D9144" i="106" s="1"/>
  <c r="B9145" i="106"/>
  <c r="D9145" i="106" s="1"/>
  <c r="B9146" i="106"/>
  <c r="D9146" i="106" s="1"/>
  <c r="B9135" i="106"/>
  <c r="B9136" i="106"/>
  <c r="B9137" i="106"/>
  <c r="B9138" i="106"/>
  <c r="B9139" i="106"/>
  <c r="B9140" i="106"/>
  <c r="B9141" i="106"/>
  <c r="D9141" i="106" s="1"/>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6" i="186"/>
  <c r="B9110" i="106" s="1"/>
  <c r="J279" i="186"/>
  <c r="B9541" i="106" s="1"/>
  <c r="D9541" i="106" s="1"/>
  <c r="H279" i="186"/>
  <c r="B9540" i="106" s="1"/>
  <c r="D9540" i="106" s="1"/>
  <c r="G279" i="186"/>
  <c r="B9539" i="106" s="1"/>
  <c r="D9539" i="106" s="1"/>
  <c r="F279" i="186"/>
  <c r="L278" i="186"/>
  <c r="B9537" i="106" s="1"/>
  <c r="D9537" i="106" s="1"/>
  <c r="L277" i="186"/>
  <c r="B9532" i="106" s="1"/>
  <c r="D9532" i="106" s="1"/>
  <c r="L274" i="186"/>
  <c r="B9527" i="106" s="1"/>
  <c r="D9527" i="106" s="1"/>
  <c r="L273" i="186"/>
  <c r="B9519" i="106" s="1"/>
  <c r="D9519" i="106" s="1"/>
  <c r="L272" i="186"/>
  <c r="B9511" i="106" s="1"/>
  <c r="D9511" i="106" s="1"/>
  <c r="L269" i="186"/>
  <c r="B9503" i="106" s="1"/>
  <c r="D9503" i="106" s="1"/>
  <c r="L268" i="186"/>
  <c r="B9495" i="106" s="1"/>
  <c r="D9495" i="106" s="1"/>
  <c r="J261" i="186"/>
  <c r="B9486" i="106" s="1"/>
  <c r="D9486" i="106" s="1"/>
  <c r="H261" i="186"/>
  <c r="B9485" i="106" s="1"/>
  <c r="D9485" i="106" s="1"/>
  <c r="G261" i="186"/>
  <c r="B9484" i="106" s="1"/>
  <c r="D9484" i="106" s="1"/>
  <c r="F261" i="186"/>
  <c r="B9483" i="106" s="1"/>
  <c r="D9483" i="106" s="1"/>
  <c r="L260" i="186"/>
  <c r="B9482" i="106" s="1"/>
  <c r="D9482" i="106" s="1"/>
  <c r="L259" i="186"/>
  <c r="B9477" i="106" s="1"/>
  <c r="D9477" i="106" s="1"/>
  <c r="L256" i="186"/>
  <c r="B9472" i="106" s="1"/>
  <c r="D9472" i="106" s="1"/>
  <c r="L255" i="186"/>
  <c r="B9464" i="106" s="1"/>
  <c r="D9464" i="106" s="1"/>
  <c r="L254" i="186"/>
  <c r="B9456" i="106" s="1"/>
  <c r="D9456" i="106" s="1"/>
  <c r="L251" i="186"/>
  <c r="B9448" i="106" s="1"/>
  <c r="D9448" i="106" s="1"/>
  <c r="L250" i="186"/>
  <c r="B9440" i="106" s="1"/>
  <c r="D9440" i="106" s="1"/>
  <c r="J243" i="186"/>
  <c r="B9431" i="106" s="1"/>
  <c r="D9431" i="106" s="1"/>
  <c r="H243" i="186"/>
  <c r="B9430" i="106" s="1"/>
  <c r="D9430" i="106" s="1"/>
  <c r="G243" i="186"/>
  <c r="B9429" i="106" s="1"/>
  <c r="D9429" i="106" s="1"/>
  <c r="F243" i="186"/>
  <c r="L242" i="186"/>
  <c r="B9427" i="106" s="1"/>
  <c r="D9427" i="106" s="1"/>
  <c r="L241" i="186"/>
  <c r="B9422" i="106" s="1"/>
  <c r="D9422" i="106" s="1"/>
  <c r="L238" i="186"/>
  <c r="B9417" i="106" s="1"/>
  <c r="D9417" i="106" s="1"/>
  <c r="L237" i="186"/>
  <c r="B9409" i="106" s="1"/>
  <c r="D9409" i="106" s="1"/>
  <c r="L236" i="186"/>
  <c r="B9401" i="106" s="1"/>
  <c r="D9401" i="106" s="1"/>
  <c r="L233" i="186"/>
  <c r="B9393" i="106" s="1"/>
  <c r="D9393" i="106" s="1"/>
  <c r="L232" i="186"/>
  <c r="B9385" i="106" s="1"/>
  <c r="D9385" i="106" s="1"/>
  <c r="J225" i="186"/>
  <c r="B9376" i="106" s="1"/>
  <c r="D9376" i="106" s="1"/>
  <c r="H225" i="186"/>
  <c r="B9375" i="106" s="1"/>
  <c r="D9375" i="106" s="1"/>
  <c r="G225" i="186"/>
  <c r="B9374" i="106" s="1"/>
  <c r="D9374" i="106" s="1"/>
  <c r="F225" i="186"/>
  <c r="B9373" i="106" s="1"/>
  <c r="D9373" i="106" s="1"/>
  <c r="L224" i="186"/>
  <c r="B9372" i="106" s="1"/>
  <c r="D9372" i="106" s="1"/>
  <c r="L223" i="186"/>
  <c r="B9367" i="106" s="1"/>
  <c r="D9367" i="106" s="1"/>
  <c r="L220" i="186"/>
  <c r="B9362" i="106" s="1"/>
  <c r="D9362" i="106" s="1"/>
  <c r="L219" i="186"/>
  <c r="B9354" i="106" s="1"/>
  <c r="D9354" i="106" s="1"/>
  <c r="L218" i="186"/>
  <c r="B9346" i="106" s="1"/>
  <c r="D9346" i="106" s="1"/>
  <c r="L215" i="186"/>
  <c r="B9338" i="106" s="1"/>
  <c r="D9338" i="106" s="1"/>
  <c r="L214" i="186"/>
  <c r="B9330" i="106" s="1"/>
  <c r="D9330" i="106" s="1"/>
  <c r="J207" i="186"/>
  <c r="B9321" i="106" s="1"/>
  <c r="D9321" i="106" s="1"/>
  <c r="H207" i="186"/>
  <c r="B9320" i="106" s="1"/>
  <c r="D9320" i="106" s="1"/>
  <c r="G207" i="186"/>
  <c r="B9319" i="106" s="1"/>
  <c r="D9319" i="106" s="1"/>
  <c r="F207" i="186"/>
  <c r="L206" i="186"/>
  <c r="B9317" i="106" s="1"/>
  <c r="D9317" i="106" s="1"/>
  <c r="L205" i="186"/>
  <c r="B9312" i="106" s="1"/>
  <c r="D9312" i="106" s="1"/>
  <c r="L202" i="186"/>
  <c r="B9307" i="106" s="1"/>
  <c r="D9307" i="106" s="1"/>
  <c r="L201" i="186"/>
  <c r="B9299" i="106" s="1"/>
  <c r="D9299" i="106" s="1"/>
  <c r="L200" i="186"/>
  <c r="B9291" i="106" s="1"/>
  <c r="D9291" i="106" s="1"/>
  <c r="L197" i="186"/>
  <c r="B9283" i="106" s="1"/>
  <c r="D9283" i="106" s="1"/>
  <c r="L196" i="186"/>
  <c r="B9275" i="106" s="1"/>
  <c r="D9275" i="106" s="1"/>
  <c r="J189" i="186"/>
  <c r="B9266" i="106" s="1"/>
  <c r="D9266" i="106" s="1"/>
  <c r="H189" i="186"/>
  <c r="B9265" i="106" s="1"/>
  <c r="D9265" i="106" s="1"/>
  <c r="G189" i="186"/>
  <c r="B9264" i="106" s="1"/>
  <c r="D9264" i="106" s="1"/>
  <c r="F189" i="186"/>
  <c r="B9263" i="106" s="1"/>
  <c r="D9263" i="106" s="1"/>
  <c r="L188" i="186"/>
  <c r="B9262" i="106" s="1"/>
  <c r="D9262" i="106" s="1"/>
  <c r="L187" i="186"/>
  <c r="B9257" i="106" s="1"/>
  <c r="D9257" i="106" s="1"/>
  <c r="L184" i="186"/>
  <c r="B9252" i="106" s="1"/>
  <c r="D9252" i="106" s="1"/>
  <c r="L183" i="186"/>
  <c r="B9244" i="106" s="1"/>
  <c r="D9244" i="106" s="1"/>
  <c r="L182" i="186"/>
  <c r="B9236" i="106" s="1"/>
  <c r="D9236" i="106" s="1"/>
  <c r="L179" i="186"/>
  <c r="B9228" i="106" s="1"/>
  <c r="D9228" i="106" s="1"/>
  <c r="L178" i="186"/>
  <c r="B9220" i="106" s="1"/>
  <c r="D9220" i="106" s="1"/>
  <c r="J171" i="186"/>
  <c r="B9681" i="106" s="1"/>
  <c r="D9681" i="106" s="1"/>
  <c r="H171" i="186"/>
  <c r="B9680" i="106" s="1"/>
  <c r="D9680" i="106" s="1"/>
  <c r="G171" i="186"/>
  <c r="B9679" i="106" s="1"/>
  <c r="D9679" i="106" s="1"/>
  <c r="F171" i="186"/>
  <c r="B9678" i="106" s="1"/>
  <c r="D9678" i="106" s="1"/>
  <c r="L170" i="186"/>
  <c r="B9677" i="106" s="1"/>
  <c r="D9677" i="106" s="1"/>
  <c r="L169" i="186"/>
  <c r="B9672" i="106" s="1"/>
  <c r="D9672" i="106" s="1"/>
  <c r="L166" i="186"/>
  <c r="B9667" i="106" s="1"/>
  <c r="D9667" i="106" s="1"/>
  <c r="L165" i="186"/>
  <c r="B9659" i="106" s="1"/>
  <c r="D9659" i="106" s="1"/>
  <c r="L164" i="186"/>
  <c r="B9651" i="106" s="1"/>
  <c r="D9651" i="106" s="1"/>
  <c r="L161" i="186"/>
  <c r="B9643" i="106" s="1"/>
  <c r="D9643" i="106" s="1"/>
  <c r="L160" i="186"/>
  <c r="B9635" i="106" s="1"/>
  <c r="D9635" i="106" s="1"/>
  <c r="J135" i="186"/>
  <c r="B9211" i="106" s="1"/>
  <c r="D9211" i="106" s="1"/>
  <c r="H135" i="186"/>
  <c r="B9210" i="106" s="1"/>
  <c r="D9210" i="106" s="1"/>
  <c r="G135" i="186"/>
  <c r="B9209" i="106" s="1"/>
  <c r="D9209" i="106" s="1"/>
  <c r="F135" i="186"/>
  <c r="B9208" i="106" s="1"/>
  <c r="D9208" i="106" s="1"/>
  <c r="L134" i="186"/>
  <c r="B9207" i="106" s="1"/>
  <c r="L133" i="186"/>
  <c r="B9202" i="106" s="1"/>
  <c r="D9202" i="106" s="1"/>
  <c r="L130" i="186"/>
  <c r="B9197" i="106" s="1"/>
  <c r="D9197" i="106" s="1"/>
  <c r="L129" i="186"/>
  <c r="B9189" i="106" s="1"/>
  <c r="D9189" i="106" s="1"/>
  <c r="L128" i="186"/>
  <c r="B9181" i="106" s="1"/>
  <c r="D9181" i="106" s="1"/>
  <c r="L125" i="186"/>
  <c r="B9173" i="106" s="1"/>
  <c r="D9173" i="106" s="1"/>
  <c r="L124" i="186"/>
  <c r="B9165" i="106" s="1"/>
  <c r="D9165" i="106" s="1"/>
  <c r="J117" i="186"/>
  <c r="B9156" i="106" s="1"/>
  <c r="D9156" i="106" s="1"/>
  <c r="H117" i="186"/>
  <c r="B9155" i="106" s="1"/>
  <c r="D9155" i="106" s="1"/>
  <c r="G117" i="186"/>
  <c r="B9154" i="106" s="1"/>
  <c r="D9154" i="106" s="1"/>
  <c r="F117" i="186"/>
  <c r="B9153" i="106" s="1"/>
  <c r="D9153" i="106" s="1"/>
  <c r="L116" i="186"/>
  <c r="B9152" i="106" s="1"/>
  <c r="D9152" i="106" s="1"/>
  <c r="L115" i="186"/>
  <c r="B9147" i="106" s="1"/>
  <c r="D9147" i="106" s="1"/>
  <c r="L112" i="186"/>
  <c r="B9142" i="106" s="1"/>
  <c r="D9142" i="106" s="1"/>
  <c r="L111" i="186"/>
  <c r="B9134" i="106" s="1"/>
  <c r="L110" i="186"/>
  <c r="B9126" i="106" s="1"/>
  <c r="L107" i="186"/>
  <c r="B9118" i="106" s="1"/>
  <c r="D9207" i="106" l="1"/>
  <c r="L117" i="186"/>
  <c r="B9157" i="106" s="1"/>
  <c r="D9157" i="106" s="1"/>
  <c r="L171" i="186"/>
  <c r="B9682" i="106" s="1"/>
  <c r="D9682" i="106" s="1"/>
  <c r="L207" i="186"/>
  <c r="B9322" i="106" s="1"/>
  <c r="D9322" i="106" s="1"/>
  <c r="L243" i="186"/>
  <c r="B9432" i="106" s="1"/>
  <c r="D9432" i="106" s="1"/>
  <c r="L279" i="186"/>
  <c r="B9542" i="106" s="1"/>
  <c r="D9542" i="106" s="1"/>
  <c r="B9318" i="106"/>
  <c r="D9318" i="106" s="1"/>
  <c r="B9428" i="106"/>
  <c r="D9428" i="106" s="1"/>
  <c r="B9538" i="106"/>
  <c r="D9538" i="106" s="1"/>
  <c r="L135" i="186"/>
  <c r="B9212" i="106" s="1"/>
  <c r="D9212" i="106" s="1"/>
  <c r="L189" i="186"/>
  <c r="B9267" i="106" s="1"/>
  <c r="D9267" i="106" s="1"/>
  <c r="L225" i="186"/>
  <c r="B9377" i="106" s="1"/>
  <c r="D9377" i="106" s="1"/>
  <c r="L261" i="186"/>
  <c r="B9487" i="106" s="1"/>
  <c r="D9487" i="106" s="1"/>
  <c r="D191" i="34"/>
  <c r="D31" i="28" l="1"/>
  <c r="B9101" i="106" l="1"/>
  <c r="B9100" i="106"/>
  <c r="D80" i="36" l="1" a="1"/>
  <c r="D80" i="36" s="1"/>
  <c r="A46" i="24" l="1"/>
  <c r="L254" i="29" l="1"/>
  <c r="B2723" i="106"/>
  <c r="B1421" i="106"/>
  <c r="B1420" i="106"/>
  <c r="K253" i="29"/>
  <c r="K251" i="29"/>
  <c r="B2724" i="106" s="1"/>
  <c r="K250" i="29"/>
  <c r="B1485" i="106" s="1"/>
  <c r="K249" i="29"/>
  <c r="D254" i="29"/>
  <c r="B1484" i="106" l="1"/>
  <c r="D93" i="36"/>
  <c r="D4" i="36" l="1"/>
  <c r="B7783" i="106" l="1"/>
  <c r="B8525" i="106"/>
  <c r="B9098" i="106" l="1"/>
  <c r="C2" i="7" l="1"/>
  <c r="C89" i="4" l="1"/>
  <c r="D9070" i="106" l="1"/>
  <c r="D9098" i="106"/>
  <c r="D9100" i="106"/>
  <c r="D9101" i="106"/>
  <c r="D9103" i="106"/>
  <c r="D9104" i="106"/>
  <c r="D9105" i="106"/>
  <c r="D9106" i="106"/>
  <c r="D9107" i="106"/>
  <c r="D9108" i="106"/>
  <c r="D9109" i="106"/>
  <c r="D9110" i="106"/>
  <c r="D9111" i="106"/>
  <c r="D9112" i="106"/>
  <c r="D9113" i="106"/>
  <c r="D9114" i="106"/>
  <c r="D9115" i="106"/>
  <c r="D9116" i="106"/>
  <c r="D9117" i="106"/>
  <c r="D9118" i="106"/>
  <c r="D9119" i="106"/>
  <c r="D9120" i="106"/>
  <c r="D9121" i="106"/>
  <c r="D9122" i="106"/>
  <c r="D9123" i="106"/>
  <c r="D9124" i="106"/>
  <c r="D9125" i="106"/>
  <c r="D9126" i="106"/>
  <c r="D9127" i="106"/>
  <c r="D9128" i="106"/>
  <c r="D9129" i="106"/>
  <c r="D9130" i="106"/>
  <c r="D9131" i="106"/>
  <c r="D9132" i="106"/>
  <c r="D9133" i="106"/>
  <c r="D9134" i="106"/>
  <c r="D9135" i="106"/>
  <c r="D9136" i="106"/>
  <c r="D9137" i="106"/>
  <c r="D9138" i="106"/>
  <c r="D9139" i="106"/>
  <c r="D9140" i="106"/>
  <c r="B8693" i="106"/>
  <c r="D8693" i="106" s="1"/>
  <c r="B8694" i="106"/>
  <c r="D8694" i="106" s="1"/>
  <c r="B8695" i="106"/>
  <c r="D8695" i="106" s="1"/>
  <c r="D8696" i="106"/>
  <c r="B8698" i="106"/>
  <c r="D8698" i="106" s="1"/>
  <c r="D8699" i="106"/>
  <c r="B8700" i="106"/>
  <c r="D8700" i="106" s="1"/>
  <c r="B8701" i="106"/>
  <c r="D8701" i="106" s="1"/>
  <c r="D8702" i="106"/>
  <c r="B8703" i="106"/>
  <c r="D8703" i="106" s="1"/>
  <c r="B8708" i="106"/>
  <c r="D8708" i="106" s="1"/>
  <c r="B8709" i="106"/>
  <c r="D8709" i="106" s="1"/>
  <c r="B8710" i="106"/>
  <c r="D8710" i="106" s="1"/>
  <c r="D8711" i="106"/>
  <c r="B8713" i="106"/>
  <c r="D8713" i="106" s="1"/>
  <c r="D8714" i="106"/>
  <c r="B8715" i="106"/>
  <c r="D8715" i="106" s="1"/>
  <c r="B8716" i="106"/>
  <c r="D8716" i="106" s="1"/>
  <c r="D8717" i="106"/>
  <c r="B8718" i="106"/>
  <c r="D8718" i="106" s="1"/>
  <c r="B8723" i="106"/>
  <c r="D8723" i="106" s="1"/>
  <c r="B8724" i="106"/>
  <c r="D8724" i="106" s="1"/>
  <c r="B8725" i="106"/>
  <c r="D8725" i="106" s="1"/>
  <c r="D8726" i="106"/>
  <c r="D8728" i="106"/>
  <c r="B8729" i="106"/>
  <c r="D8729" i="106" s="1"/>
  <c r="B8730" i="106"/>
  <c r="D8730" i="106" s="1"/>
  <c r="D8731" i="106"/>
  <c r="B8732" i="106"/>
  <c r="D8732" i="106" s="1"/>
  <c r="B8737" i="106"/>
  <c r="D8737" i="106" s="1"/>
  <c r="B8738" i="106"/>
  <c r="D8738" i="106" s="1"/>
  <c r="B8739" i="106"/>
  <c r="D8739" i="106" s="1"/>
  <c r="D8740" i="106"/>
  <c r="B8742" i="106"/>
  <c r="D8742" i="106" s="1"/>
  <c r="D8743" i="106"/>
  <c r="B8744" i="106"/>
  <c r="D8744" i="106" s="1"/>
  <c r="B8745" i="106"/>
  <c r="D8745" i="106" s="1"/>
  <c r="D8746" i="106"/>
  <c r="B8747" i="106"/>
  <c r="D8747" i="106" s="1"/>
  <c r="B8752" i="106"/>
  <c r="D8752" i="106" s="1"/>
  <c r="B8753" i="106"/>
  <c r="D8753" i="106" s="1"/>
  <c r="B8754" i="106"/>
  <c r="D8754" i="106" s="1"/>
  <c r="D8755" i="106"/>
  <c r="B8756" i="106"/>
  <c r="D8756" i="106" s="1"/>
  <c r="D8757" i="106"/>
  <c r="B8758" i="106"/>
  <c r="D8758" i="106" s="1"/>
  <c r="B8759" i="106"/>
  <c r="D8759" i="106" s="1"/>
  <c r="D8760" i="106"/>
  <c r="B8761" i="106"/>
  <c r="D8761" i="106" s="1"/>
  <c r="B8766" i="106"/>
  <c r="D8766" i="106" s="1"/>
  <c r="B8767" i="106"/>
  <c r="D8767" i="106" s="1"/>
  <c r="B8768" i="106"/>
  <c r="D8768" i="106" s="1"/>
  <c r="D8769" i="106"/>
  <c r="B8770" i="106"/>
  <c r="D8770" i="106" s="1"/>
  <c r="D8771" i="106"/>
  <c r="B8772" i="106"/>
  <c r="D8772" i="106" s="1"/>
  <c r="B8773" i="106"/>
  <c r="D8773" i="106" s="1"/>
  <c r="D8774" i="106"/>
  <c r="B8775" i="106"/>
  <c r="D8775" i="106" s="1"/>
  <c r="B8795" i="106"/>
  <c r="D8795" i="106" s="1"/>
  <c r="B8798" i="106"/>
  <c r="D8798" i="106" s="1"/>
  <c r="B8799" i="106"/>
  <c r="D8799" i="106" s="1"/>
  <c r="B8800" i="106"/>
  <c r="D8800" i="106" s="1"/>
  <c r="B8801" i="106"/>
  <c r="D8801" i="106" s="1"/>
  <c r="B8802" i="106"/>
  <c r="D8802" i="106" s="1"/>
  <c r="B8803" i="106"/>
  <c r="D8803" i="106" s="1"/>
  <c r="B8804" i="106"/>
  <c r="D8804" i="106" s="1"/>
  <c r="B8806" i="106"/>
  <c r="D8806" i="106" s="1"/>
  <c r="B8807" i="106"/>
  <c r="D8807" i="106" s="1"/>
  <c r="B8808" i="106"/>
  <c r="D8808" i="106" s="1"/>
  <c r="B8809" i="106"/>
  <c r="D8809" i="106" s="1"/>
  <c r="B8810" i="106"/>
  <c r="D8810" i="106" s="1"/>
  <c r="B8811" i="106"/>
  <c r="D8811" i="106" s="1"/>
  <c r="B8812" i="106"/>
  <c r="D8812" i="106" s="1"/>
  <c r="B8814" i="106"/>
  <c r="D8814" i="106" s="1"/>
  <c r="B8815" i="106"/>
  <c r="D8815" i="106" s="1"/>
  <c r="B8816" i="106"/>
  <c r="D8816" i="106" s="1"/>
  <c r="B8817" i="106"/>
  <c r="D8817" i="106" s="1"/>
  <c r="B8818" i="106"/>
  <c r="D8818" i="106" s="1"/>
  <c r="B8819" i="106"/>
  <c r="D8819" i="106" s="1"/>
  <c r="B8820" i="106"/>
  <c r="D8820" i="106" s="1"/>
  <c r="B8822" i="106"/>
  <c r="D8822" i="106" s="1"/>
  <c r="B8823" i="106"/>
  <c r="D8823" i="106" s="1"/>
  <c r="B8824" i="106"/>
  <c r="D8824" i="106" s="1"/>
  <c r="B8825" i="106"/>
  <c r="D8825" i="106" s="1"/>
  <c r="B8826" i="106"/>
  <c r="D8826" i="106" s="1"/>
  <c r="B8827" i="106"/>
  <c r="D8827" i="106" s="1"/>
  <c r="B8828" i="106"/>
  <c r="D8828" i="106" s="1"/>
  <c r="B8830" i="106"/>
  <c r="D8830" i="106" s="1"/>
  <c r="B8831" i="106"/>
  <c r="D8831" i="106" s="1"/>
  <c r="B8832" i="106"/>
  <c r="D8832" i="106" s="1"/>
  <c r="B8833" i="106"/>
  <c r="D8833" i="106" s="1"/>
  <c r="B8834" i="106"/>
  <c r="D8834" i="106" s="1"/>
  <c r="B8835" i="106"/>
  <c r="D8835" i="106" s="1"/>
  <c r="B8836" i="106"/>
  <c r="D8836" i="106" s="1"/>
  <c r="B8838" i="106"/>
  <c r="D8838" i="106" s="1"/>
  <c r="B8839" i="106"/>
  <c r="D8839" i="106" s="1"/>
  <c r="B8840" i="106"/>
  <c r="D8840" i="106" s="1"/>
  <c r="B8841" i="106"/>
  <c r="D8841" i="106" s="1"/>
  <c r="B8843" i="106"/>
  <c r="D8843" i="106" s="1"/>
  <c r="B8844" i="106"/>
  <c r="D8844" i="106" s="1"/>
  <c r="B8845" i="106"/>
  <c r="D8845" i="106" s="1"/>
  <c r="B8846" i="106"/>
  <c r="D8846" i="106" s="1"/>
  <c r="D8853" i="106"/>
  <c r="D8854" i="106"/>
  <c r="D8855" i="106"/>
  <c r="D8856" i="106"/>
  <c r="D8857" i="106"/>
  <c r="D8858" i="106"/>
  <c r="D8859" i="106"/>
  <c r="D8861" i="106"/>
  <c r="D8862" i="106"/>
  <c r="D8863" i="106"/>
  <c r="D8864" i="106"/>
  <c r="D8865" i="106"/>
  <c r="D8866" i="106"/>
  <c r="D8867" i="106"/>
  <c r="D8869" i="106"/>
  <c r="D8870" i="106"/>
  <c r="D8871" i="106"/>
  <c r="D8872" i="106"/>
  <c r="D8873" i="106"/>
  <c r="D8874" i="106"/>
  <c r="D8875" i="106"/>
  <c r="D8877" i="106"/>
  <c r="D8878" i="106"/>
  <c r="D8879" i="106"/>
  <c r="D8880" i="106"/>
  <c r="D8881" i="106"/>
  <c r="D8882" i="106"/>
  <c r="D8883" i="106"/>
  <c r="D8885" i="106"/>
  <c r="D8886" i="106"/>
  <c r="D8887" i="106"/>
  <c r="D8888" i="106"/>
  <c r="D8889" i="106"/>
  <c r="D8890" i="106"/>
  <c r="D8891" i="106"/>
  <c r="D8893" i="106"/>
  <c r="D8894" i="106"/>
  <c r="D8895" i="106"/>
  <c r="D8896" i="106"/>
  <c r="D8898" i="106"/>
  <c r="D8899" i="106"/>
  <c r="D8900" i="106"/>
  <c r="D8901" i="106"/>
  <c r="B8908" i="106"/>
  <c r="D8908" i="106" s="1"/>
  <c r="B8909" i="106"/>
  <c r="D8909" i="106" s="1"/>
  <c r="B8910" i="106"/>
  <c r="D8910" i="106" s="1"/>
  <c r="B8911" i="106"/>
  <c r="D8911" i="106" s="1"/>
  <c r="B8912" i="106"/>
  <c r="D8912" i="106" s="1"/>
  <c r="B8913" i="106"/>
  <c r="D8913" i="106" s="1"/>
  <c r="B8914" i="106"/>
  <c r="D8914" i="106" s="1"/>
  <c r="B8916" i="106"/>
  <c r="D8916" i="106" s="1"/>
  <c r="B8917" i="106"/>
  <c r="D8917" i="106" s="1"/>
  <c r="B8918" i="106"/>
  <c r="D8918" i="106" s="1"/>
  <c r="B8919" i="106"/>
  <c r="D8919" i="106" s="1"/>
  <c r="B8920" i="106"/>
  <c r="D8920" i="106" s="1"/>
  <c r="B8921" i="106"/>
  <c r="D8921" i="106" s="1"/>
  <c r="B8922" i="106"/>
  <c r="D8922" i="106" s="1"/>
  <c r="B8924" i="106"/>
  <c r="D8924" i="106" s="1"/>
  <c r="B8925" i="106"/>
  <c r="D8925" i="106" s="1"/>
  <c r="B8926" i="106"/>
  <c r="D8926" i="106" s="1"/>
  <c r="B8927" i="106"/>
  <c r="D8927" i="106" s="1"/>
  <c r="B8928" i="106"/>
  <c r="D8928" i="106" s="1"/>
  <c r="B8929" i="106"/>
  <c r="D8929" i="106" s="1"/>
  <c r="B8930" i="106"/>
  <c r="D8930" i="106" s="1"/>
  <c r="B8932" i="106"/>
  <c r="D8932" i="106" s="1"/>
  <c r="B8933" i="106"/>
  <c r="D8933" i="106" s="1"/>
  <c r="B8934" i="106"/>
  <c r="D8934" i="106" s="1"/>
  <c r="B8935" i="106"/>
  <c r="D8935" i="106" s="1"/>
  <c r="B8936" i="106"/>
  <c r="D8936" i="106" s="1"/>
  <c r="B8937" i="106"/>
  <c r="D8937" i="106" s="1"/>
  <c r="B8938" i="106"/>
  <c r="D8938" i="106" s="1"/>
  <c r="B8940" i="106"/>
  <c r="D8940" i="106" s="1"/>
  <c r="B8941" i="106"/>
  <c r="D8941" i="106" s="1"/>
  <c r="B8942" i="106"/>
  <c r="D8942" i="106" s="1"/>
  <c r="B8943" i="106"/>
  <c r="D8943" i="106" s="1"/>
  <c r="B8944" i="106"/>
  <c r="D8944" i="106" s="1"/>
  <c r="B8945" i="106"/>
  <c r="D8945" i="106" s="1"/>
  <c r="B8946" i="106"/>
  <c r="D8946" i="106" s="1"/>
  <c r="B8948" i="106"/>
  <c r="D8948" i="106" s="1"/>
  <c r="B8949" i="106"/>
  <c r="D8949" i="106" s="1"/>
  <c r="B8950" i="106"/>
  <c r="D8950" i="106" s="1"/>
  <c r="B8951" i="106"/>
  <c r="D8951" i="106" s="1"/>
  <c r="B8953" i="106"/>
  <c r="D8953" i="106" s="1"/>
  <c r="B8954" i="106"/>
  <c r="D8954" i="106" s="1"/>
  <c r="B8955" i="106"/>
  <c r="D8955" i="106" s="1"/>
  <c r="B8956" i="106"/>
  <c r="D8956" i="106" s="1"/>
  <c r="B8963" i="106"/>
  <c r="D8963" i="106" s="1"/>
  <c r="B8964" i="106"/>
  <c r="D8964" i="106" s="1"/>
  <c r="B8965" i="106"/>
  <c r="D8965" i="106" s="1"/>
  <c r="B8966" i="106"/>
  <c r="D8966" i="106" s="1"/>
  <c r="B8967" i="106"/>
  <c r="D8967" i="106" s="1"/>
  <c r="B8968" i="106"/>
  <c r="D8968" i="106" s="1"/>
  <c r="B8969" i="106"/>
  <c r="D8969" i="106" s="1"/>
  <c r="B8971" i="106"/>
  <c r="D8971" i="106" s="1"/>
  <c r="B8972" i="106"/>
  <c r="D8972" i="106" s="1"/>
  <c r="B8973" i="106"/>
  <c r="D8973" i="106" s="1"/>
  <c r="B8974" i="106"/>
  <c r="D8974" i="106" s="1"/>
  <c r="B8975" i="106"/>
  <c r="D8975" i="106" s="1"/>
  <c r="B8976" i="106"/>
  <c r="D8976" i="106" s="1"/>
  <c r="B8977" i="106"/>
  <c r="D8977" i="106" s="1"/>
  <c r="B8979" i="106"/>
  <c r="D8979" i="106" s="1"/>
  <c r="B8980" i="106"/>
  <c r="D8980" i="106" s="1"/>
  <c r="B8981" i="106"/>
  <c r="D8981" i="106" s="1"/>
  <c r="B8982" i="106"/>
  <c r="D8982" i="106" s="1"/>
  <c r="B8983" i="106"/>
  <c r="D8983" i="106" s="1"/>
  <c r="B8984" i="106"/>
  <c r="D8984" i="106" s="1"/>
  <c r="B8985" i="106"/>
  <c r="D8985" i="106" s="1"/>
  <c r="B8987" i="106"/>
  <c r="D8987" i="106" s="1"/>
  <c r="B8989" i="106"/>
  <c r="D8989" i="106" s="1"/>
  <c r="B8990" i="106"/>
  <c r="D8990" i="106" s="1"/>
  <c r="B8991" i="106"/>
  <c r="D8991" i="106" s="1"/>
  <c r="B8992" i="106"/>
  <c r="D8992" i="106" s="1"/>
  <c r="B8993" i="106"/>
  <c r="D8993" i="106" s="1"/>
  <c r="B8994" i="106"/>
  <c r="D8994" i="106" s="1"/>
  <c r="B8995" i="106"/>
  <c r="D8995" i="106" s="1"/>
  <c r="B8997" i="106"/>
  <c r="D8997" i="106" s="1"/>
  <c r="B8998" i="106"/>
  <c r="D8998" i="106" s="1"/>
  <c r="B8999" i="106"/>
  <c r="D8999" i="106" s="1"/>
  <c r="B9000" i="106"/>
  <c r="D9000" i="106" s="1"/>
  <c r="B9002" i="106"/>
  <c r="D9002" i="106" s="1"/>
  <c r="B9003" i="106"/>
  <c r="D9003" i="106" s="1"/>
  <c r="B9004" i="106"/>
  <c r="D9004" i="106" s="1"/>
  <c r="B9005" i="106"/>
  <c r="D9005" i="106" s="1"/>
  <c r="D9012" i="106"/>
  <c r="D9013" i="106"/>
  <c r="D9014" i="106"/>
  <c r="D9015" i="106"/>
  <c r="D9016" i="106"/>
  <c r="D9017" i="106"/>
  <c r="D9018" i="106"/>
  <c r="D9020" i="106"/>
  <c r="D9021" i="106"/>
  <c r="D9022" i="106"/>
  <c r="D9023" i="106"/>
  <c r="D9024" i="106"/>
  <c r="D9025" i="106"/>
  <c r="D9026" i="106"/>
  <c r="D9028" i="106"/>
  <c r="D9029" i="106"/>
  <c r="D9030" i="106"/>
  <c r="D9031" i="106"/>
  <c r="D9032" i="106"/>
  <c r="D9033" i="106"/>
  <c r="D9034" i="106"/>
  <c r="D9036" i="106"/>
  <c r="D9037" i="106"/>
  <c r="D9038" i="106"/>
  <c r="D9039" i="106"/>
  <c r="D9040" i="106"/>
  <c r="D9041" i="106"/>
  <c r="D9042" i="106"/>
  <c r="D9044" i="106"/>
  <c r="D9045" i="106"/>
  <c r="D9046" i="106"/>
  <c r="D9047" i="106"/>
  <c r="D9048" i="106"/>
  <c r="D9049" i="106"/>
  <c r="D9050" i="106"/>
  <c r="D9052" i="106"/>
  <c r="D9053" i="106"/>
  <c r="D9054" i="106"/>
  <c r="D9055" i="106"/>
  <c r="D9057" i="106"/>
  <c r="D9058" i="106"/>
  <c r="D9059" i="106"/>
  <c r="D9060" i="106"/>
  <c r="B9090" i="106"/>
  <c r="D9090" i="106" s="1"/>
  <c r="B9091" i="106"/>
  <c r="D9091" i="106" s="1"/>
  <c r="B9092" i="106"/>
  <c r="D9092" i="106" s="1"/>
  <c r="B9093" i="106"/>
  <c r="D9093" i="106" s="1"/>
  <c r="B9094" i="106"/>
  <c r="D9094" i="106" s="1"/>
  <c r="B9095" i="106"/>
  <c r="D9095" i="106" s="1"/>
  <c r="I23" i="12" l="1"/>
  <c r="B9067" i="106" l="1"/>
  <c r="D9067" i="106" s="1"/>
  <c r="D37" i="186" l="1"/>
  <c r="L24" i="186"/>
  <c r="B8787" i="106" s="1"/>
  <c r="D8787" i="106" s="1"/>
  <c r="L23" i="186"/>
  <c r="B8785" i="106" s="1"/>
  <c r="D8785" i="106" s="1"/>
  <c r="D8783" i="106"/>
  <c r="D8789" i="106"/>
  <c r="D8786" i="106"/>
  <c r="L12" i="186"/>
  <c r="B8781" i="106"/>
  <c r="D8781" i="106" s="1"/>
  <c r="B8782" i="106"/>
  <c r="D8782" i="106" s="1"/>
  <c r="B9077" i="106"/>
  <c r="D9077" i="106" s="1"/>
  <c r="B9078" i="106"/>
  <c r="D9078" i="106" s="1"/>
  <c r="B9079" i="106"/>
  <c r="D9079" i="106" s="1"/>
  <c r="B9080" i="106"/>
  <c r="D9080" i="106" s="1"/>
  <c r="B9081" i="106"/>
  <c r="D9081" i="106" s="1"/>
  <c r="B9082" i="106"/>
  <c r="D9082" i="106" s="1"/>
  <c r="B9076" i="106"/>
  <c r="D9076" i="106" s="1"/>
  <c r="B9068" i="106"/>
  <c r="D9068" i="106" s="1"/>
  <c r="B9069" i="106"/>
  <c r="D9069" i="106" s="1"/>
  <c r="B9071" i="106"/>
  <c r="D9071" i="106" s="1"/>
  <c r="B9072" i="106"/>
  <c r="D9072" i="106" s="1"/>
  <c r="B9073" i="106"/>
  <c r="D9073" i="106" s="1"/>
  <c r="B9074" i="106"/>
  <c r="D9074" i="106" s="1"/>
  <c r="B8796" i="106"/>
  <c r="D8796" i="106" s="1"/>
  <c r="B8719" i="106" l="1"/>
  <c r="D8719" i="106" s="1"/>
  <c r="D39" i="186"/>
  <c r="B8780" i="106"/>
  <c r="D8780" i="106" s="1"/>
  <c r="L18" i="186"/>
  <c r="B8797" i="106"/>
  <c r="D8797" i="106" s="1"/>
  <c r="B8712" i="106"/>
  <c r="D8712" i="106" s="1"/>
  <c r="B8727" i="106"/>
  <c r="D8727" i="106" s="1"/>
  <c r="L286" i="186"/>
  <c r="L287" i="186"/>
  <c r="B9083" i="106" s="1"/>
  <c r="D9083" i="106" s="1"/>
  <c r="B8697" i="106"/>
  <c r="D8697" i="106" s="1"/>
  <c r="D91" i="36"/>
  <c r="L291" i="186" l="1"/>
  <c r="B9075" i="106"/>
  <c r="D9075" i="106" s="1"/>
  <c r="B9084" i="106"/>
  <c r="D9084" i="106" s="1"/>
  <c r="B8784" i="106"/>
  <c r="D8784" i="106" s="1"/>
  <c r="F191" i="34"/>
  <c r="B8692" i="106" s="1"/>
  <c r="D8692" i="106" s="1"/>
  <c r="D8906" i="106"/>
  <c r="D8905" i="106"/>
  <c r="D8904" i="106"/>
  <c r="D8903" i="106"/>
  <c r="D8902" i="106"/>
  <c r="D8897" i="106"/>
  <c r="D8892" i="106"/>
  <c r="D8884" i="106"/>
  <c r="D8876" i="106"/>
  <c r="D8868" i="106"/>
  <c r="D8860" i="106"/>
  <c r="D8907" i="106" l="1"/>
  <c r="B8689" i="106" l="1"/>
  <c r="D8689" i="106" s="1"/>
  <c r="B8688" i="106"/>
  <c r="D8688" i="106" s="1"/>
  <c r="L60" i="3"/>
  <c r="K60" i="3"/>
  <c r="J60" i="3"/>
  <c r="I60" i="3"/>
  <c r="H60" i="3"/>
  <c r="G60" i="3"/>
  <c r="F60" i="3"/>
  <c r="E60" i="3"/>
  <c r="D60" i="3"/>
  <c r="C60" i="3"/>
  <c r="L59" i="3"/>
  <c r="K59" i="3"/>
  <c r="J59" i="3"/>
  <c r="I59" i="3"/>
  <c r="H59" i="3"/>
  <c r="G59" i="3"/>
  <c r="F59" i="3"/>
  <c r="E59" i="3"/>
  <c r="D59" i="3"/>
  <c r="C59" i="3"/>
  <c r="C50" i="3"/>
  <c r="B8690" i="106" s="1"/>
  <c r="D8690" i="106" s="1"/>
  <c r="C46" i="3"/>
  <c r="K40" i="186" l="1"/>
  <c r="B8778" i="106" s="1"/>
  <c r="D8778" i="106" s="1"/>
  <c r="H40" i="186"/>
  <c r="B8764" i="106" s="1"/>
  <c r="D8764" i="106" s="1"/>
  <c r="G40" i="186"/>
  <c r="B8750" i="106" s="1"/>
  <c r="D8750" i="106" s="1"/>
  <c r="F40" i="186"/>
  <c r="B8735" i="106" s="1"/>
  <c r="D8735" i="106" s="1"/>
  <c r="D40" i="186"/>
  <c r="B8721" i="106" s="1"/>
  <c r="D8721" i="106" s="1"/>
  <c r="C40" i="186"/>
  <c r="B8706" i="106" l="1"/>
  <c r="D8706" i="106" s="1"/>
  <c r="L40" i="186"/>
  <c r="B8793" i="106" s="1"/>
  <c r="D8793" i="106" s="1"/>
  <c r="D9065" i="106"/>
  <c r="D9064" i="106"/>
  <c r="D9063" i="106"/>
  <c r="D9062" i="106"/>
  <c r="D9061" i="106"/>
  <c r="D9056" i="106"/>
  <c r="D9051" i="106"/>
  <c r="D9043" i="106"/>
  <c r="D9035" i="106"/>
  <c r="D9027" i="106"/>
  <c r="D9019" i="106"/>
  <c r="J99" i="186"/>
  <c r="B9010" i="106" s="1"/>
  <c r="D9010" i="106" s="1"/>
  <c r="H99" i="186"/>
  <c r="B9009" i="106" s="1"/>
  <c r="D9009" i="106" s="1"/>
  <c r="G99" i="186"/>
  <c r="B9008" i="106" s="1"/>
  <c r="D9008" i="106" s="1"/>
  <c r="F99" i="186"/>
  <c r="B9007" i="106" s="1"/>
  <c r="D9007" i="106" s="1"/>
  <c r="L98" i="186"/>
  <c r="B9006" i="106" s="1"/>
  <c r="D9006" i="106" s="1"/>
  <c r="L97" i="186"/>
  <c r="B9001" i="106" s="1"/>
  <c r="D9001" i="106" s="1"/>
  <c r="L94" i="186"/>
  <c r="B8996" i="106" s="1"/>
  <c r="D8996" i="106" s="1"/>
  <c r="L93" i="186"/>
  <c r="B8988" i="106" s="1"/>
  <c r="D8988" i="106" s="1"/>
  <c r="L92" i="186"/>
  <c r="B8986" i="106" s="1"/>
  <c r="D8986" i="106" s="1"/>
  <c r="L89" i="186"/>
  <c r="B8978" i="106" s="1"/>
  <c r="D8978" i="106" s="1"/>
  <c r="L88" i="186"/>
  <c r="B8970" i="106" s="1"/>
  <c r="D8970" i="106" s="1"/>
  <c r="J81" i="186"/>
  <c r="B8961" i="106" s="1"/>
  <c r="D8961" i="106" s="1"/>
  <c r="H81" i="186"/>
  <c r="B8960" i="106" s="1"/>
  <c r="D8960" i="106" s="1"/>
  <c r="G81" i="186"/>
  <c r="B8959" i="106" s="1"/>
  <c r="D8959" i="106" s="1"/>
  <c r="F81" i="186"/>
  <c r="B8958" i="106" s="1"/>
  <c r="D8958" i="106" s="1"/>
  <c r="L80" i="186"/>
  <c r="B8957" i="106" s="1"/>
  <c r="D8957" i="106" s="1"/>
  <c r="L79" i="186"/>
  <c r="B8952" i="106" s="1"/>
  <c r="D8952" i="106" s="1"/>
  <c r="L76" i="186"/>
  <c r="B8947" i="106" s="1"/>
  <c r="D8947" i="106" s="1"/>
  <c r="L75" i="186"/>
  <c r="B8939" i="106" s="1"/>
  <c r="D8939" i="106" s="1"/>
  <c r="L74" i="186"/>
  <c r="B8931" i="106" s="1"/>
  <c r="D8931" i="106" s="1"/>
  <c r="L71" i="186"/>
  <c r="B8923" i="106" s="1"/>
  <c r="D8923" i="106" s="1"/>
  <c r="L70" i="186"/>
  <c r="B8915" i="106" s="1"/>
  <c r="D8915" i="106" s="1"/>
  <c r="J63" i="186"/>
  <c r="J298" i="186" s="1"/>
  <c r="H63" i="186"/>
  <c r="G63" i="186"/>
  <c r="F63" i="186"/>
  <c r="L62" i="186"/>
  <c r="B8847" i="106" s="1"/>
  <c r="D8847" i="106" s="1"/>
  <c r="L61" i="186"/>
  <c r="B8842" i="106" s="1"/>
  <c r="D8842" i="106" s="1"/>
  <c r="L58" i="186"/>
  <c r="B8837" i="106" s="1"/>
  <c r="D8837" i="106" s="1"/>
  <c r="L57" i="186"/>
  <c r="B8829" i="106" s="1"/>
  <c r="D8829" i="106" s="1"/>
  <c r="L56" i="186"/>
  <c r="B8821" i="106" s="1"/>
  <c r="D8821" i="106" s="1"/>
  <c r="L53" i="186"/>
  <c r="B8813" i="106" s="1"/>
  <c r="D8813" i="106" s="1"/>
  <c r="L52" i="186"/>
  <c r="B8805" i="106" s="1"/>
  <c r="D8805" i="106" s="1"/>
  <c r="K37" i="186"/>
  <c r="K39" i="186" s="1"/>
  <c r="H37" i="186"/>
  <c r="H39" i="186" s="1"/>
  <c r="G37" i="186"/>
  <c r="F37" i="186"/>
  <c r="F39" i="186" s="1"/>
  <c r="C37" i="186"/>
  <c r="C39" i="186" s="1"/>
  <c r="L36" i="186"/>
  <c r="B8790" i="106" s="1"/>
  <c r="D8790" i="106" s="1"/>
  <c r="L25" i="186"/>
  <c r="B8788" i="106" s="1"/>
  <c r="D8788" i="106" s="1"/>
  <c r="B8748" i="106" l="1"/>
  <c r="D8748" i="106" s="1"/>
  <c r="G39" i="186"/>
  <c r="F298" i="186"/>
  <c r="G298" i="186"/>
  <c r="B9086" i="106" s="1"/>
  <c r="D9086" i="106" s="1"/>
  <c r="H298" i="186"/>
  <c r="B8741" i="106"/>
  <c r="D8741" i="106" s="1"/>
  <c r="B8733" i="106"/>
  <c r="D8733" i="106" s="1"/>
  <c r="B8776" i="106"/>
  <c r="D8776" i="106" s="1"/>
  <c r="B8850" i="106"/>
  <c r="D8850" i="106" s="1"/>
  <c r="B8762" i="106"/>
  <c r="D8762" i="106" s="1"/>
  <c r="B8851" i="106"/>
  <c r="D8851" i="106" s="1"/>
  <c r="B9088" i="106"/>
  <c r="D9088" i="106" s="1"/>
  <c r="B8849" i="106"/>
  <c r="D8849" i="106" s="1"/>
  <c r="B8848" i="106"/>
  <c r="D8848" i="106" s="1"/>
  <c r="B9085" i="106"/>
  <c r="D9085" i="106" s="1"/>
  <c r="B8704" i="106"/>
  <c r="D8704" i="106" s="1"/>
  <c r="B8705" i="106"/>
  <c r="D8705" i="106" s="1"/>
  <c r="L81" i="186"/>
  <c r="B8962" i="106" s="1"/>
  <c r="D8962" i="106" s="1"/>
  <c r="D9066" i="106"/>
  <c r="L63" i="186"/>
  <c r="B8852" i="106" s="1"/>
  <c r="D8852" i="106" s="1"/>
  <c r="L99" i="186"/>
  <c r="B9011" i="106" s="1"/>
  <c r="D9011" i="106" s="1"/>
  <c r="L37" i="186"/>
  <c r="L39" i="186" s="1"/>
  <c r="L298" i="186" l="1"/>
  <c r="B9089" i="106" s="1"/>
  <c r="D9089" i="106" s="1"/>
  <c r="B9087" i="106"/>
  <c r="D9087" i="106" s="1"/>
  <c r="C41" i="186"/>
  <c r="B8707" i="106" s="1"/>
  <c r="D8707" i="106" s="1"/>
  <c r="K41" i="186"/>
  <c r="K42" i="186" s="1"/>
  <c r="B8777" i="106"/>
  <c r="D8777" i="106" s="1"/>
  <c r="G41" i="186"/>
  <c r="G42" i="186" s="1"/>
  <c r="B8749" i="106"/>
  <c r="D8749" i="106" s="1"/>
  <c r="H41" i="186"/>
  <c r="H42" i="186" s="1"/>
  <c r="B8763" i="106"/>
  <c r="D8763" i="106" s="1"/>
  <c r="D41" i="186"/>
  <c r="B8722" i="106" s="1"/>
  <c r="D8722" i="106" s="1"/>
  <c r="B8720" i="106"/>
  <c r="D8720" i="106" s="1"/>
  <c r="F41" i="186"/>
  <c r="F42" i="186" s="1"/>
  <c r="B8734" i="106"/>
  <c r="D8734" i="106" s="1"/>
  <c r="B8791" i="106"/>
  <c r="D8791" i="106" s="1"/>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C42" i="186" l="1"/>
  <c r="D42" i="186"/>
  <c r="B8765" i="106"/>
  <c r="D8765" i="106" s="1"/>
  <c r="B8779" i="106"/>
  <c r="D8779" i="106" s="1"/>
  <c r="B8751" i="106"/>
  <c r="D8751" i="106" s="1"/>
  <c r="B8792" i="106"/>
  <c r="D8792" i="106" s="1"/>
  <c r="L41" i="186"/>
  <c r="L42" i="186" s="1"/>
  <c r="B8736" i="106"/>
  <c r="D8736" i="106" s="1"/>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D92" i="36" l="1"/>
  <c r="B8794" i="106"/>
  <c r="D8794" i="106" s="1"/>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B7943" i="106" l="1"/>
  <c r="B7921" i="106"/>
  <c r="B7922" i="106"/>
  <c r="B7923" i="106"/>
  <c r="B7924" i="106"/>
  <c r="B7925" i="106"/>
  <c r="B7926" i="106"/>
  <c r="B7927" i="106"/>
  <c r="B7928" i="106"/>
  <c r="B7929" i="106"/>
  <c r="B7930" i="106"/>
  <c r="B7912" i="106" l="1"/>
  <c r="B7913" i="106"/>
  <c r="B7914" i="106"/>
  <c r="B7915" i="106"/>
  <c r="B7916" i="106"/>
  <c r="B7917" i="106"/>
  <c r="B7918" i="106"/>
  <c r="B7919" i="106"/>
  <c r="B7920" i="106"/>
  <c r="B7911" i="106"/>
  <c r="B7887" i="106"/>
  <c r="B7886" i="106" l="1"/>
  <c r="D8583" i="106"/>
  <c r="D8581" i="106"/>
  <c r="D8579" i="106"/>
  <c r="D8578" i="106"/>
  <c r="D8577" i="106"/>
  <c r="D8576" i="106"/>
  <c r="D8575" i="106"/>
  <c r="D8573" i="106"/>
  <c r="D8572" i="106"/>
  <c r="D8571" i="106"/>
  <c r="D8570" i="106"/>
  <c r="D8569" i="106"/>
  <c r="D8568" i="106"/>
  <c r="D8566" i="106"/>
  <c r="D8565" i="106"/>
  <c r="D8564" i="106"/>
  <c r="D8563" i="106"/>
  <c r="D8562" i="106"/>
  <c r="D8560" i="106"/>
  <c r="D8559" i="106"/>
  <c r="D8558" i="106"/>
  <c r="D8556" i="106"/>
  <c r="D8555" i="106"/>
  <c r="D8554" i="106"/>
  <c r="D8553" i="106"/>
  <c r="D8552" i="106"/>
  <c r="D8551" i="106"/>
  <c r="D8549" i="106"/>
  <c r="D8548" i="106"/>
  <c r="D8547" i="106"/>
  <c r="D8546" i="106"/>
  <c r="D8545" i="106"/>
  <c r="D8544" i="106"/>
  <c r="D8543" i="106"/>
  <c r="D8542" i="106"/>
  <c r="D8541" i="106"/>
  <c r="D8540" i="106"/>
  <c r="D8539" i="106"/>
  <c r="D8538" i="106"/>
  <c r="D8537" i="106"/>
  <c r="D8536" i="106"/>
  <c r="D8535" i="106"/>
  <c r="D8533" i="106"/>
  <c r="D8531" i="106"/>
  <c r="D8530" i="106"/>
  <c r="D8529" i="106"/>
  <c r="D8528" i="106"/>
  <c r="D8527" i="106"/>
  <c r="D8525" i="106"/>
  <c r="D8524" i="106"/>
  <c r="D8523" i="106"/>
  <c r="D8522" i="106"/>
  <c r="D8521" i="106"/>
  <c r="D8520" i="106"/>
  <c r="D8518" i="106"/>
  <c r="D8517" i="106"/>
  <c r="D8516" i="106"/>
  <c r="D8515" i="106"/>
  <c r="D8514" i="106"/>
  <c r="D8512" i="106"/>
  <c r="D8511" i="106"/>
  <c r="D8510" i="106"/>
  <c r="D8508" i="106"/>
  <c r="D8507" i="106"/>
  <c r="D8506" i="106"/>
  <c r="D8505" i="106"/>
  <c r="D8504" i="106"/>
  <c r="D8503" i="106"/>
  <c r="D8501" i="106"/>
  <c r="D8500" i="106"/>
  <c r="D8499" i="106"/>
  <c r="D8498" i="106"/>
  <c r="D8497" i="106"/>
  <c r="D8496" i="106"/>
  <c r="D8495" i="106"/>
  <c r="D8494" i="106"/>
  <c r="D8493" i="106"/>
  <c r="D8492" i="106"/>
  <c r="D8491" i="106"/>
  <c r="D8490" i="106"/>
  <c r="D8489" i="106"/>
  <c r="D8488" i="106"/>
  <c r="D8487" i="106"/>
  <c r="D8486" i="106"/>
  <c r="D8485" i="106"/>
  <c r="D8484" i="106"/>
  <c r="D8482" i="106"/>
  <c r="D8481" i="106"/>
  <c r="D8480" i="106"/>
  <c r="D8479" i="106"/>
  <c r="D8478" i="106"/>
  <c r="D8477" i="106"/>
  <c r="D8476" i="106"/>
  <c r="D8474" i="106"/>
  <c r="D8473" i="106"/>
  <c r="D8472" i="106"/>
  <c r="D8471" i="106"/>
  <c r="D8470" i="106"/>
  <c r="D8469" i="106"/>
  <c r="D8468" i="106"/>
  <c r="D8467" i="106"/>
  <c r="D8466" i="106"/>
  <c r="D8465" i="106"/>
  <c r="D8464" i="106"/>
  <c r="D8463" i="106"/>
  <c r="D8462" i="106"/>
  <c r="D8461" i="106"/>
  <c r="D8460" i="106"/>
  <c r="D8458" i="106"/>
  <c r="D8456" i="106"/>
  <c r="D8455" i="106"/>
  <c r="D8454" i="106"/>
  <c r="D8453" i="106"/>
  <c r="D8452" i="106"/>
  <c r="D8450" i="106"/>
  <c r="D8449" i="106"/>
  <c r="D8448" i="106"/>
  <c r="D8447" i="106"/>
  <c r="D8446" i="106"/>
  <c r="D8445" i="106"/>
  <c r="D8443" i="106"/>
  <c r="D8442" i="106"/>
  <c r="D8441" i="106"/>
  <c r="D8440" i="106"/>
  <c r="D8439" i="106"/>
  <c r="D8438" i="106"/>
  <c r="D8437" i="106"/>
  <c r="D8435" i="106"/>
  <c r="D8434" i="106"/>
  <c r="D8433" i="106"/>
  <c r="D8431" i="106"/>
  <c r="D8430" i="106"/>
  <c r="D8429" i="106"/>
  <c r="D8428" i="106"/>
  <c r="D8427" i="106"/>
  <c r="D8426" i="106"/>
  <c r="D8424" i="106"/>
  <c r="D8423" i="106"/>
  <c r="D8422" i="106"/>
  <c r="D8421" i="106"/>
  <c r="D8420" i="106"/>
  <c r="D8419" i="106"/>
  <c r="D8418" i="106"/>
  <c r="D8417" i="106"/>
  <c r="D8416" i="106"/>
  <c r="D8415" i="106"/>
  <c r="D8414" i="106"/>
  <c r="D8413" i="106"/>
  <c r="D8412" i="106"/>
  <c r="D8411" i="106"/>
  <c r="D8410" i="106"/>
  <c r="D8409" i="106"/>
  <c r="D8408" i="106"/>
  <c r="D8407" i="106"/>
  <c r="D8406" i="106"/>
  <c r="D8405" i="106"/>
  <c r="D8404" i="106"/>
  <c r="D8403" i="106"/>
  <c r="D8402" i="106"/>
  <c r="D8401" i="106"/>
  <c r="D8400" i="106"/>
  <c r="D8399" i="106"/>
  <c r="D8398" i="106"/>
  <c r="D8397" i="106"/>
  <c r="D8395" i="106"/>
  <c r="D8393" i="106"/>
  <c r="D8392" i="106"/>
  <c r="D8391" i="106"/>
  <c r="D8390" i="106"/>
  <c r="D8389" i="106"/>
  <c r="D8387" i="106"/>
  <c r="D8386" i="106"/>
  <c r="D8385" i="106"/>
  <c r="D8384" i="106"/>
  <c r="D8383" i="106"/>
  <c r="D8382" i="106"/>
  <c r="D8380" i="106"/>
  <c r="D8379" i="106"/>
  <c r="D8378" i="106"/>
  <c r="D8377" i="106"/>
  <c r="D8376" i="106"/>
  <c r="D8375" i="106"/>
  <c r="D8374" i="106"/>
  <c r="D8372" i="106"/>
  <c r="D8371" i="106"/>
  <c r="D8370" i="106"/>
  <c r="D8368" i="106"/>
  <c r="D8367" i="106"/>
  <c r="D8366" i="106"/>
  <c r="D8365" i="106"/>
  <c r="D8364" i="106"/>
  <c r="D8363" i="106"/>
  <c r="D8361" i="106"/>
  <c r="D8360" i="106"/>
  <c r="D8359" i="106"/>
  <c r="D8358" i="106"/>
  <c r="D8357" i="106"/>
  <c r="D8356" i="106"/>
  <c r="D8355" i="106"/>
  <c r="D8354" i="106"/>
  <c r="D8353" i="106"/>
  <c r="D8352" i="106"/>
  <c r="D8351" i="106"/>
  <c r="D8350" i="106"/>
  <c r="D8349" i="106"/>
  <c r="D8348" i="106"/>
  <c r="D8346" i="106"/>
  <c r="D8344" i="106"/>
  <c r="D8342" i="106"/>
  <c r="D8341" i="106"/>
  <c r="D8340" i="106"/>
  <c r="D8339" i="106"/>
  <c r="D8338" i="106"/>
  <c r="D8336" i="106"/>
  <c r="D8335" i="106"/>
  <c r="D8334" i="106"/>
  <c r="D8333" i="106"/>
  <c r="D8332" i="106"/>
  <c r="D8331" i="106"/>
  <c r="D8330" i="106"/>
  <c r="D8329" i="106"/>
  <c r="D8328" i="106"/>
  <c r="D8327" i="106"/>
  <c r="D8326" i="106"/>
  <c r="D8325" i="106"/>
  <c r="D8324" i="106"/>
  <c r="D8322" i="106"/>
  <c r="D8321" i="106"/>
  <c r="D8320" i="106"/>
  <c r="D8318" i="106"/>
  <c r="D8317" i="106"/>
  <c r="D8316" i="106"/>
  <c r="D8315" i="106"/>
  <c r="D8314" i="106"/>
  <c r="D8313" i="106"/>
  <c r="D8311" i="106"/>
  <c r="D8310" i="106"/>
  <c r="D8309" i="106"/>
  <c r="D8308" i="106"/>
  <c r="D8307" i="106"/>
  <c r="D8306" i="106"/>
  <c r="D8305" i="106"/>
  <c r="D8304" i="106"/>
  <c r="D8303" i="106"/>
  <c r="D8302" i="106"/>
  <c r="D8301" i="106"/>
  <c r="D8300" i="106"/>
  <c r="D8299" i="106"/>
  <c r="D8298" i="106"/>
  <c r="D8297" i="106"/>
  <c r="D8295" i="106"/>
  <c r="D8293" i="106"/>
  <c r="D8292" i="106"/>
  <c r="D8291" i="106"/>
  <c r="D8290" i="106"/>
  <c r="D8289" i="106"/>
  <c r="D8287" i="106"/>
  <c r="D8285" i="106"/>
  <c r="D8284" i="106"/>
  <c r="D8283" i="106"/>
  <c r="D8282" i="106"/>
  <c r="D8281" i="106"/>
  <c r="D8279" i="106"/>
  <c r="D8278" i="106"/>
  <c r="D8277" i="106"/>
  <c r="D8276" i="106"/>
  <c r="D8275" i="106"/>
  <c r="D8274" i="106"/>
  <c r="D8272" i="106"/>
  <c r="D8271" i="106"/>
  <c r="D8270" i="106"/>
  <c r="D8269" i="106"/>
  <c r="D8268" i="106"/>
  <c r="D8267" i="106"/>
  <c r="D8266" i="106"/>
  <c r="D8264" i="106"/>
  <c r="D8263" i="106"/>
  <c r="D8262" i="106"/>
  <c r="D8260" i="106"/>
  <c r="D8259" i="106"/>
  <c r="D8258" i="106"/>
  <c r="D8257" i="106"/>
  <c r="D8256" i="106"/>
  <c r="D8255" i="106"/>
  <c r="D8253" i="106"/>
  <c r="D8252" i="106"/>
  <c r="D8251" i="106"/>
  <c r="D8250" i="106"/>
  <c r="D8249" i="106"/>
  <c r="D8248" i="106"/>
  <c r="D8247" i="106"/>
  <c r="D8246" i="106"/>
  <c r="D8245" i="106"/>
  <c r="D8244" i="106"/>
  <c r="D8243" i="106"/>
  <c r="D8242" i="106"/>
  <c r="D8241" i="106"/>
  <c r="D8240" i="106"/>
  <c r="D8239" i="106"/>
  <c r="D8238" i="106"/>
  <c r="D8236" i="106"/>
  <c r="D8234" i="106"/>
  <c r="D8233" i="106"/>
  <c r="D8232" i="106"/>
  <c r="D8231" i="106"/>
  <c r="D8230" i="106"/>
  <c r="D8228" i="106"/>
  <c r="D8227" i="106"/>
  <c r="D8226" i="106"/>
  <c r="D8225" i="106"/>
  <c r="D8224" i="106"/>
  <c r="D8223" i="106"/>
  <c r="D8221" i="106"/>
  <c r="D8220" i="106"/>
  <c r="D8219" i="106"/>
  <c r="D8218" i="106"/>
  <c r="D8217" i="106"/>
  <c r="D8216" i="106"/>
  <c r="D8215" i="106"/>
  <c r="D8214" i="106"/>
  <c r="D8212" i="106"/>
  <c r="D8211" i="106"/>
  <c r="D8210" i="106"/>
  <c r="D8208" i="106"/>
  <c r="D8207" i="106"/>
  <c r="D8206" i="106"/>
  <c r="D8205" i="106"/>
  <c r="D8204" i="106"/>
  <c r="D8203" i="106"/>
  <c r="D8201" i="106"/>
  <c r="D8200" i="106"/>
  <c r="D8199" i="106"/>
  <c r="D8198" i="106"/>
  <c r="D8197" i="106"/>
  <c r="D8196" i="106"/>
  <c r="D8195" i="106"/>
  <c r="D8194" i="106"/>
  <c r="D8193" i="106"/>
  <c r="D8192" i="106"/>
  <c r="D8191" i="106"/>
  <c r="D8190" i="106"/>
  <c r="D8189" i="106"/>
  <c r="D8188" i="106"/>
  <c r="D8187" i="106"/>
  <c r="D8185" i="106"/>
  <c r="D8183" i="106"/>
  <c r="D8182" i="106"/>
  <c r="D8181" i="106"/>
  <c r="D8180" i="106"/>
  <c r="D8179" i="106"/>
  <c r="D8177" i="106"/>
  <c r="D8176" i="106"/>
  <c r="D8175" i="106"/>
  <c r="D8174" i="106"/>
  <c r="D8173" i="106"/>
  <c r="D8172" i="106"/>
  <c r="D8170" i="106"/>
  <c r="D8169" i="106"/>
  <c r="D8168" i="106"/>
  <c r="D8167" i="106"/>
  <c r="D8166" i="106"/>
  <c r="D8165" i="106"/>
  <c r="D8164" i="106"/>
  <c r="D8163" i="106"/>
  <c r="D8161" i="106"/>
  <c r="D8160" i="106"/>
  <c r="D8159" i="106"/>
  <c r="D8157" i="106"/>
  <c r="D8156" i="106"/>
  <c r="D8155" i="106"/>
  <c r="D8154" i="106"/>
  <c r="D8153" i="106"/>
  <c r="D8152" i="106"/>
  <c r="D8150" i="106"/>
  <c r="D8149" i="106"/>
  <c r="D8148" i="106"/>
  <c r="D8147" i="106"/>
  <c r="D8146" i="106"/>
  <c r="D8145" i="106"/>
  <c r="D8144" i="106"/>
  <c r="D8143" i="106"/>
  <c r="D8142" i="106"/>
  <c r="D8141" i="106"/>
  <c r="D8140" i="106"/>
  <c r="D8139" i="106"/>
  <c r="D8138" i="106"/>
  <c r="D8137" i="106"/>
  <c r="D8114" i="106"/>
  <c r="D8102" i="106"/>
  <c r="D7945" i="106"/>
  <c r="D7943" i="106"/>
  <c r="D7930" i="106"/>
  <c r="D7929" i="106"/>
  <c r="D7928" i="106"/>
  <c r="D7927" i="106"/>
  <c r="D7926" i="106"/>
  <c r="D7925" i="106"/>
  <c r="D7924" i="106"/>
  <c r="D7923" i="106"/>
  <c r="D7922" i="106"/>
  <c r="D7921" i="106"/>
  <c r="D7920" i="106"/>
  <c r="D7919" i="106"/>
  <c r="D7918" i="106"/>
  <c r="D7917" i="106"/>
  <c r="D7916" i="106"/>
  <c r="D7915" i="106"/>
  <c r="D7914" i="106"/>
  <c r="D7913" i="106"/>
  <c r="D7912" i="106"/>
  <c r="D7911" i="106"/>
  <c r="D7887" i="106"/>
  <c r="B7785" i="106"/>
  <c r="D7886" i="106" l="1"/>
  <c r="D7881" i="106"/>
  <c r="D7834" i="106"/>
  <c r="D7797" i="106"/>
  <c r="D7796" i="106"/>
  <c r="D7795" i="106"/>
  <c r="D7785" i="106"/>
  <c r="D7783" i="106"/>
  <c r="D7770" i="106"/>
  <c r="D7769" i="106"/>
  <c r="D7768" i="106"/>
  <c r="D7765" i="106"/>
  <c r="D7755" i="106"/>
  <c r="D7754" i="106"/>
  <c r="D7742" i="106"/>
  <c r="D7703" i="106"/>
  <c r="D7702" i="106"/>
  <c r="D7701" i="106"/>
  <c r="D7700" i="106"/>
  <c r="D7699" i="106"/>
  <c r="D7698" i="106"/>
  <c r="D7697" i="106"/>
  <c r="D7696" i="106"/>
  <c r="D7695" i="106"/>
  <c r="D7694" i="106"/>
  <c r="D7693" i="106"/>
  <c r="D7692" i="106"/>
  <c r="D7691" i="106"/>
  <c r="D7690" i="106"/>
  <c r="D7689" i="106"/>
  <c r="D7688" i="106"/>
  <c r="D7687" i="106"/>
  <c r="D7686" i="106"/>
  <c r="D7648" i="106"/>
  <c r="D7647" i="106"/>
  <c r="D7646" i="106"/>
  <c r="D7645" i="106"/>
  <c r="D7644" i="106"/>
  <c r="D7643" i="106"/>
  <c r="D7642" i="106"/>
  <c r="D7641" i="106"/>
  <c r="D7640" i="106"/>
  <c r="D7639" i="106"/>
  <c r="D7638" i="106"/>
  <c r="D7633" i="106"/>
  <c r="D7632" i="106"/>
  <c r="D7631" i="106"/>
  <c r="D7630" i="106"/>
  <c r="D7628" i="106"/>
  <c r="D7627" i="106"/>
  <c r="D7626" i="106"/>
  <c r="D7625" i="106"/>
  <c r="D7624" i="106"/>
  <c r="D7587" i="106"/>
  <c r="D7586" i="106"/>
  <c r="D7585" i="106"/>
  <c r="D7584" i="106"/>
  <c r="D7583" i="106"/>
  <c r="D7582" i="106"/>
  <c r="D7581" i="106"/>
  <c r="D7580" i="106"/>
  <c r="D7579" i="106"/>
  <c r="D7578" i="106"/>
  <c r="D7577" i="106"/>
  <c r="D7576" i="106"/>
  <c r="D7575" i="106"/>
  <c r="D7574" i="106"/>
  <c r="D7573" i="106"/>
  <c r="D7572" i="106"/>
  <c r="D7571" i="106"/>
  <c r="D7570" i="106"/>
  <c r="D7569" i="106"/>
  <c r="D7568" i="106"/>
  <c r="D7567" i="106"/>
  <c r="D7566" i="106"/>
  <c r="D7565" i="106"/>
  <c r="D7564" i="106"/>
  <c r="D7563" i="106"/>
  <c r="D7562" i="106"/>
  <c r="D7561" i="106"/>
  <c r="D7560" i="106"/>
  <c r="D7559" i="106"/>
  <c r="D7558" i="106"/>
  <c r="D7557" i="106"/>
  <c r="D7556" i="106"/>
  <c r="D7555" i="106"/>
  <c r="D7554" i="106"/>
  <c r="D7553" i="106"/>
  <c r="D7552" i="106"/>
  <c r="D7551" i="106"/>
  <c r="D7550" i="106"/>
  <c r="D7549" i="106"/>
  <c r="D7548" i="106"/>
  <c r="D7547" i="106"/>
  <c r="D7546" i="106"/>
  <c r="D7545" i="106"/>
  <c r="D7544" i="106"/>
  <c r="D7543" i="106"/>
  <c r="D7542" i="106"/>
  <c r="D7541" i="106"/>
  <c r="D7540" i="106"/>
  <c r="D7539" i="106"/>
  <c r="D7538" i="106"/>
  <c r="D7537" i="106"/>
  <c r="D7536" i="106"/>
  <c r="D7535" i="106"/>
  <c r="D7534" i="106"/>
  <c r="D7533" i="106"/>
  <c r="D7532" i="106"/>
  <c r="D7531" i="106"/>
  <c r="D7530" i="106"/>
  <c r="D7529" i="106"/>
  <c r="D7528" i="106"/>
  <c r="D7527" i="106"/>
  <c r="D7526" i="106"/>
  <c r="D7525" i="106"/>
  <c r="D7524" i="106"/>
  <c r="D7523" i="106"/>
  <c r="D7522" i="106"/>
  <c r="D7521" i="106"/>
  <c r="D7520" i="106"/>
  <c r="D7519" i="106"/>
  <c r="D7518" i="106"/>
  <c r="D7517" i="106"/>
  <c r="D7516" i="106"/>
  <c r="D7515" i="106"/>
  <c r="D7514" i="106"/>
  <c r="D7513" i="106"/>
  <c r="D7512" i="106"/>
  <c r="D7511" i="106"/>
  <c r="D7510" i="106"/>
  <c r="D7509" i="106"/>
  <c r="D7508" i="106"/>
  <c r="D7507" i="106"/>
  <c r="D7506" i="106"/>
  <c r="D7505" i="106"/>
  <c r="D7504" i="106"/>
  <c r="D7503" i="106"/>
  <c r="D7502" i="106"/>
  <c r="D7501" i="106"/>
  <c r="D7500" i="106"/>
  <c r="D7499" i="106"/>
  <c r="D7498" i="106"/>
  <c r="D7497" i="106"/>
  <c r="D7496" i="106"/>
  <c r="D7495" i="106"/>
  <c r="D7494" i="106"/>
  <c r="D7493" i="106"/>
  <c r="D7492" i="106"/>
  <c r="D7491" i="106"/>
  <c r="D7490" i="106"/>
  <c r="D7489" i="106"/>
  <c r="D7488" i="106"/>
  <c r="D7487" i="106"/>
  <c r="D7486" i="106"/>
  <c r="D7485" i="106"/>
  <c r="D7484" i="106"/>
  <c r="D7483" i="106"/>
  <c r="D7482" i="106"/>
  <c r="D7481" i="106"/>
  <c r="D7480" i="106"/>
  <c r="D7479" i="106"/>
  <c r="D7478" i="106"/>
  <c r="D7477" i="106"/>
  <c r="D7476" i="106"/>
  <c r="D7475" i="106"/>
  <c r="D7474" i="106"/>
  <c r="D7473" i="106"/>
  <c r="D7472" i="106"/>
  <c r="D7471" i="106"/>
  <c r="D7470" i="106"/>
  <c r="D7469" i="106"/>
  <c r="D7468" i="106"/>
  <c r="D7467" i="106"/>
  <c r="D7466" i="106"/>
  <c r="D7465" i="106"/>
  <c r="D7464" i="106"/>
  <c r="D7463" i="106"/>
  <c r="D7462" i="106"/>
  <c r="D7461" i="106"/>
  <c r="D7460" i="106"/>
  <c r="D7459" i="106"/>
  <c r="D7458" i="106"/>
  <c r="D7457" i="106"/>
  <c r="D7456" i="106"/>
  <c r="D7455" i="106"/>
  <c r="D7454" i="106"/>
  <c r="D7453" i="106"/>
  <c r="D7452" i="106"/>
  <c r="D7451" i="106"/>
  <c r="D7450" i="106"/>
  <c r="D7449" i="106"/>
  <c r="D7448" i="106"/>
  <c r="D7447" i="106"/>
  <c r="D7446" i="106"/>
  <c r="D7445" i="106"/>
  <c r="D7444" i="106"/>
  <c r="D7443" i="106"/>
  <c r="D7442" i="106"/>
  <c r="D7441" i="106"/>
  <c r="D7440" i="106"/>
  <c r="D7439" i="106"/>
  <c r="D7438" i="106"/>
  <c r="D7437" i="106"/>
  <c r="D7436" i="106"/>
  <c r="D7435" i="106"/>
  <c r="D7434" i="106"/>
  <c r="D7433" i="106"/>
  <c r="D7432" i="106"/>
  <c r="D7431" i="106"/>
  <c r="D7430" i="106"/>
  <c r="D7429" i="106"/>
  <c r="D7428" i="106"/>
  <c r="D7427" i="106"/>
  <c r="D7426" i="106"/>
  <c r="D7425" i="106"/>
  <c r="D7424" i="106"/>
  <c r="D7423" i="106"/>
  <c r="D7422" i="106"/>
  <c r="D7421" i="106"/>
  <c r="D7420" i="106"/>
  <c r="D7419" i="106"/>
  <c r="D7418" i="106"/>
  <c r="D7417" i="106"/>
  <c r="D7416" i="106"/>
  <c r="D7415" i="106"/>
  <c r="D7414" i="106"/>
  <c r="D7413" i="106"/>
  <c r="D7412" i="106"/>
  <c r="D7411" i="106"/>
  <c r="D7410" i="106"/>
  <c r="D7409" i="106"/>
  <c r="D7408" i="106"/>
  <c r="D7407" i="106"/>
  <c r="D7406" i="106"/>
  <c r="D7405" i="106"/>
  <c r="D7404" i="106"/>
  <c r="D7403" i="106"/>
  <c r="D7402" i="106"/>
  <c r="D7401" i="106"/>
  <c r="D7400" i="106"/>
  <c r="D7399" i="106"/>
  <c r="D7398" i="106"/>
  <c r="D7397" i="106"/>
  <c r="D7396" i="106"/>
  <c r="D7395" i="106"/>
  <c r="D7394" i="106"/>
  <c r="D7393" i="106"/>
  <c r="D7392" i="106"/>
  <c r="D7391" i="106"/>
  <c r="D7390" i="106"/>
  <c r="D7389" i="106"/>
  <c r="D7388" i="106"/>
  <c r="D7387" i="106"/>
  <c r="D7386" i="106"/>
  <c r="D7385" i="106"/>
  <c r="D7384" i="106"/>
  <c r="D7383" i="106"/>
  <c r="D7382" i="106"/>
  <c r="D7381" i="106"/>
  <c r="D7380" i="106"/>
  <c r="D7379" i="106"/>
  <c r="D7378" i="106"/>
  <c r="D7377" i="106"/>
  <c r="D7376" i="106"/>
  <c r="D7375" i="106"/>
  <c r="D7374" i="106"/>
  <c r="D7373" i="106"/>
  <c r="D7372" i="106"/>
  <c r="D7371" i="106"/>
  <c r="D7370" i="106"/>
  <c r="D7369" i="106"/>
  <c r="D7368" i="106"/>
  <c r="D7367" i="106"/>
  <c r="D7366" i="106"/>
  <c r="D7365" i="106"/>
  <c r="D7364" i="106"/>
  <c r="D7363" i="106"/>
  <c r="D7362" i="106"/>
  <c r="D7361" i="106"/>
  <c r="D7360" i="106"/>
  <c r="D7359" i="106"/>
  <c r="D7358" i="106"/>
  <c r="D7357" i="106"/>
  <c r="D7356" i="106"/>
  <c r="D7355" i="106"/>
  <c r="D7354" i="106"/>
  <c r="D7353" i="106"/>
  <c r="D7352" i="106"/>
  <c r="D7351" i="106"/>
  <c r="D7350" i="106"/>
  <c r="D7349" i="106"/>
  <c r="D7348" i="106"/>
  <c r="D7347" i="106"/>
  <c r="D7346" i="106"/>
  <c r="D7345" i="106"/>
  <c r="D7344" i="106"/>
  <c r="D7343" i="106"/>
  <c r="D7342" i="106"/>
  <c r="D7341" i="106"/>
  <c r="D7340" i="106"/>
  <c r="D7339" i="106"/>
  <c r="D7338" i="106"/>
  <c r="D7337" i="106"/>
  <c r="D7336" i="106"/>
  <c r="D7335" i="106"/>
  <c r="D7334" i="106"/>
  <c r="D7333" i="106"/>
  <c r="D7332" i="106"/>
  <c r="D7331" i="106"/>
  <c r="D7330" i="106"/>
  <c r="D7329" i="106"/>
  <c r="D7328" i="106"/>
  <c r="D7327" i="106"/>
  <c r="D7326" i="106"/>
  <c r="D7325" i="106"/>
  <c r="D7324" i="106"/>
  <c r="D7323" i="106"/>
  <c r="D7322" i="106"/>
  <c r="D7321" i="106"/>
  <c r="D7320" i="106"/>
  <c r="D7319" i="106"/>
  <c r="D7318" i="106"/>
  <c r="D7317" i="106"/>
  <c r="D7316" i="106"/>
  <c r="D7315" i="106"/>
  <c r="D7314" i="106"/>
  <c r="D7313" i="106"/>
  <c r="D7312" i="106"/>
  <c r="D7311" i="106"/>
  <c r="D7310" i="106"/>
  <c r="D7309" i="106"/>
  <c r="D7308" i="106"/>
  <c r="D7307" i="106"/>
  <c r="D7306" i="106"/>
  <c r="D7305" i="106"/>
  <c r="D7304" i="106"/>
  <c r="D7303" i="106"/>
  <c r="D7302" i="106"/>
  <c r="D7301" i="106"/>
  <c r="D7300" i="106"/>
  <c r="D7299" i="106"/>
  <c r="D7298" i="106"/>
  <c r="D7297" i="106"/>
  <c r="D7296" i="106"/>
  <c r="D7295" i="106"/>
  <c r="D7294" i="106"/>
  <c r="D7293" i="106"/>
  <c r="D7292" i="106"/>
  <c r="D7291" i="106"/>
  <c r="D7290" i="106"/>
  <c r="D7289" i="106"/>
  <c r="D7288" i="106"/>
  <c r="D7287" i="106"/>
  <c r="D7286" i="106"/>
  <c r="D7285" i="106"/>
  <c r="D7284" i="106"/>
  <c r="D7283" i="106"/>
  <c r="D7282" i="106"/>
  <c r="D7281" i="106"/>
  <c r="D7280" i="106"/>
  <c r="D7279" i="106"/>
  <c r="D7278" i="106"/>
  <c r="D7277" i="106"/>
  <c r="D7276" i="106"/>
  <c r="D7275" i="106"/>
  <c r="D7274" i="106"/>
  <c r="D7273" i="106"/>
  <c r="D7272" i="106"/>
  <c r="D7271" i="106"/>
  <c r="D7270" i="106"/>
  <c r="D7269" i="106"/>
  <c r="D7268" i="106"/>
  <c r="D7267" i="106"/>
  <c r="D7196" i="106"/>
  <c r="D7195" i="106"/>
  <c r="D7194" i="106"/>
  <c r="D7193" i="106"/>
  <c r="D7192" i="106"/>
  <c r="D7191" i="106"/>
  <c r="D7190" i="106"/>
  <c r="D7189" i="106"/>
  <c r="D7188" i="106"/>
  <c r="D7187" i="106"/>
  <c r="D7186" i="106"/>
  <c r="D7185" i="106"/>
  <c r="D7184" i="106"/>
  <c r="D7183" i="106"/>
  <c r="D7182" i="106"/>
  <c r="D7181" i="106"/>
  <c r="D7180" i="106"/>
  <c r="D7179" i="106"/>
  <c r="D7178" i="106"/>
  <c r="D7177" i="106"/>
  <c r="D7176" i="106"/>
  <c r="D7175" i="106"/>
  <c r="D7174" i="106"/>
  <c r="D7173" i="106"/>
  <c r="D7172" i="106"/>
  <c r="D7171" i="106"/>
  <c r="D7170" i="106"/>
  <c r="D7169" i="106"/>
  <c r="D7168" i="106"/>
  <c r="D7167" i="106"/>
  <c r="D7166" i="106"/>
  <c r="D7165" i="106"/>
  <c r="D7164" i="106"/>
  <c r="D7163" i="106"/>
  <c r="D7162" i="106"/>
  <c r="D7161" i="106"/>
  <c r="D7151" i="106"/>
  <c r="D7150" i="106"/>
  <c r="D7149" i="106"/>
  <c r="D7148" i="106"/>
  <c r="D7147" i="106"/>
  <c r="D7146" i="106"/>
  <c r="D7145" i="106"/>
  <c r="D7144" i="106"/>
  <c r="D7143" i="106"/>
  <c r="D7142" i="106"/>
  <c r="D7141" i="106"/>
  <c r="D7140" i="106"/>
  <c r="D7139" i="106"/>
  <c r="D7138" i="106"/>
  <c r="D7137" i="106"/>
  <c r="D7136" i="106"/>
  <c r="D7135" i="106"/>
  <c r="D7134" i="106"/>
  <c r="D7133" i="106"/>
  <c r="D7132" i="106"/>
  <c r="D7131" i="106"/>
  <c r="D7130" i="106"/>
  <c r="D7129" i="106"/>
  <c r="D7128" i="106"/>
  <c r="D7127" i="106"/>
  <c r="D7126" i="106"/>
  <c r="D7125" i="106"/>
  <c r="D7054" i="106"/>
  <c r="D6939" i="106"/>
  <c r="D6841" i="106"/>
  <c r="D6840" i="106"/>
  <c r="D6839"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D6415" i="106"/>
  <c r="D6414" i="106"/>
  <c r="D6411" i="106"/>
  <c r="D6410" i="106"/>
  <c r="D6409" i="106"/>
  <c r="D6408" i="106"/>
  <c r="D6385" i="106"/>
  <c r="D6384" i="106"/>
  <c r="D6383" i="106"/>
  <c r="D6382" i="106"/>
  <c r="D6381" i="106"/>
  <c r="D6380" i="106"/>
  <c r="D635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D6191" i="106"/>
  <c r="D6190" i="106"/>
  <c r="D6078" i="106"/>
  <c r="D6073"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D6035" i="106"/>
  <c r="D6034" i="106"/>
  <c r="D6032" i="106"/>
  <c r="D6031" i="106"/>
  <c r="D6028" i="106"/>
  <c r="D6027" i="106"/>
  <c r="D6025" i="106"/>
  <c r="D6019" i="106"/>
  <c r="D6018" i="106"/>
  <c r="D6017" i="106"/>
  <c r="D6016" i="106"/>
  <c r="D6015" i="106"/>
  <c r="D6013" i="106"/>
  <c r="D6011" i="106"/>
  <c r="D6010" i="106"/>
  <c r="D6009" i="106"/>
  <c r="D6008" i="106"/>
  <c r="D6007" i="106"/>
  <c r="D6006" i="106"/>
  <c r="D6005" i="106"/>
  <c r="D6003" i="106"/>
  <c r="D6002" i="106"/>
  <c r="D6001" i="106"/>
  <c r="D6000"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6" i="106"/>
  <c r="D5945" i="106"/>
  <c r="D5943" i="106"/>
  <c r="D5942" i="106"/>
  <c r="D5941" i="106"/>
  <c r="D5940" i="106"/>
  <c r="D5939" i="106"/>
  <c r="D5938" i="106"/>
  <c r="D5937" i="106"/>
  <c r="D5936" i="106"/>
  <c r="D5935" i="106"/>
  <c r="D5934" i="106"/>
  <c r="D5933" i="106"/>
  <c r="D5932" i="106"/>
  <c r="D5931" i="106"/>
  <c r="D5930" i="106"/>
  <c r="D5929" i="106"/>
  <c r="D5926" i="106"/>
  <c r="D5911" i="106"/>
  <c r="D5910" i="106"/>
  <c r="D5909" i="106"/>
  <c r="D5908" i="106"/>
  <c r="D5907" i="106"/>
  <c r="D5903" i="106"/>
  <c r="D5902" i="106"/>
  <c r="D5901" i="106"/>
  <c r="D5900" i="106"/>
  <c r="D5899" i="106"/>
  <c r="D5898" i="106"/>
  <c r="D5896" i="106"/>
  <c r="D5895" i="106"/>
  <c r="D5894" i="106"/>
  <c r="D5893" i="106"/>
  <c r="D5892" i="106"/>
  <c r="D5890" i="106"/>
  <c r="D5889" i="106"/>
  <c r="D5888" i="106"/>
  <c r="D5887" i="106"/>
  <c r="D5886" i="106"/>
  <c r="D5885" i="106"/>
  <c r="D5866" i="106"/>
  <c r="D5865" i="106"/>
  <c r="D5864" i="106"/>
  <c r="D5863" i="106"/>
  <c r="D5862" i="106"/>
  <c r="D5860" i="106"/>
  <c r="D5859" i="106"/>
  <c r="D5857" i="106"/>
  <c r="D5855" i="106"/>
  <c r="D5854" i="106"/>
  <c r="D5852" i="106"/>
  <c r="D5850" i="106"/>
  <c r="D5849" i="106"/>
  <c r="D5848" i="106"/>
  <c r="D5847" i="106"/>
  <c r="D5846" i="106"/>
  <c r="D5844" i="106"/>
  <c r="D5843" i="106"/>
  <c r="D5841" i="106"/>
  <c r="D5840" i="106"/>
  <c r="D5839" i="106"/>
  <c r="D5838" i="106"/>
  <c r="D5837" i="106"/>
  <c r="D5836" i="106"/>
  <c r="D5835" i="106"/>
  <c r="D5834" i="106"/>
  <c r="D5833" i="106"/>
  <c r="D5832" i="106"/>
  <c r="D5831" i="106"/>
  <c r="D5830" i="106"/>
  <c r="D5829" i="106"/>
  <c r="D5828" i="106"/>
  <c r="D5826" i="106"/>
  <c r="D5825" i="106"/>
  <c r="D5824" i="106"/>
  <c r="D5823" i="106"/>
  <c r="D5822" i="106"/>
  <c r="D5818" i="106"/>
  <c r="D5817" i="106"/>
  <c r="D5814" i="106"/>
  <c r="D5813" i="106"/>
  <c r="D5812" i="106"/>
  <c r="D5811" i="106"/>
  <c r="D5810" i="106"/>
  <c r="D5809" i="106"/>
  <c r="D5808" i="106"/>
  <c r="D5807" i="106"/>
  <c r="D5806" i="106"/>
  <c r="D5805" i="106"/>
  <c r="D5804" i="106"/>
  <c r="D5803" i="106"/>
  <c r="D5802" i="106"/>
  <c r="D5800" i="106"/>
  <c r="D5799" i="106"/>
  <c r="D5798" i="106"/>
  <c r="D5795" i="106"/>
  <c r="D5794" i="106"/>
  <c r="D5793" i="106"/>
  <c r="D5792" i="106"/>
  <c r="D5791" i="106"/>
  <c r="D5790" i="106"/>
  <c r="D5787" i="106"/>
  <c r="D5786" i="106"/>
  <c r="D5785" i="106"/>
  <c r="D5784" i="106"/>
  <c r="D5781" i="106"/>
  <c r="D5780" i="106"/>
  <c r="D5779" i="106"/>
  <c r="D5775" i="106"/>
  <c r="D5774" i="106"/>
  <c r="D5773" i="106"/>
  <c r="D5772" i="106"/>
  <c r="D5771" i="106"/>
  <c r="D5770" i="106"/>
  <c r="D5769" i="106"/>
  <c r="D5767" i="106"/>
  <c r="D5766" i="106"/>
  <c r="D5765" i="106"/>
  <c r="D5764" i="106"/>
  <c r="D5762" i="106"/>
  <c r="D5760" i="106"/>
  <c r="D5759" i="106"/>
  <c r="D5758" i="106"/>
  <c r="D5757" i="106"/>
  <c r="D5756" i="106"/>
  <c r="D5751" i="106"/>
  <c r="D5749" i="106"/>
  <c r="D5748" i="106"/>
  <c r="D5745" i="106"/>
  <c r="D5744" i="106"/>
  <c r="D5743" i="106"/>
  <c r="D5742" i="106"/>
  <c r="D5716" i="106"/>
  <c r="D5715" i="106"/>
  <c r="D5714" i="106"/>
  <c r="D5713" i="106"/>
  <c r="D5712" i="106"/>
  <c r="D5710" i="106"/>
  <c r="D5709" i="106"/>
  <c r="D5707" i="106"/>
  <c r="D5705" i="106"/>
  <c r="D5704" i="106"/>
  <c r="D5702" i="106"/>
  <c r="D5700" i="106"/>
  <c r="D5699" i="106"/>
  <c r="D5698" i="106"/>
  <c r="D5697" i="106"/>
  <c r="D5696" i="106"/>
  <c r="D5692" i="106"/>
  <c r="D5691" i="106"/>
  <c r="D5688" i="106"/>
  <c r="D5687" i="106"/>
  <c r="D5686" i="106"/>
  <c r="D5685" i="106"/>
  <c r="D5684" i="106"/>
  <c r="D5683" i="106"/>
  <c r="D5682" i="106"/>
  <c r="D5681" i="106"/>
  <c r="D5680" i="106"/>
  <c r="D5679" i="106"/>
  <c r="D5678" i="106"/>
  <c r="D5677" i="106"/>
  <c r="D5676" i="106"/>
  <c r="D5674" i="106"/>
  <c r="D5673" i="106"/>
  <c r="D5672" i="106"/>
  <c r="D5669" i="106"/>
  <c r="D5668" i="106"/>
  <c r="D5667" i="106"/>
  <c r="D5666" i="106"/>
  <c r="D5665" i="106"/>
  <c r="D5664" i="106"/>
  <c r="D5661" i="106"/>
  <c r="D5660" i="106"/>
  <c r="D5659" i="106"/>
  <c r="D5658" i="106"/>
  <c r="D5655" i="106"/>
  <c r="D5654" i="106"/>
  <c r="D5650" i="106"/>
  <c r="D5649" i="106"/>
  <c r="D5648" i="106"/>
  <c r="D5647" i="106"/>
  <c r="D5646" i="106"/>
  <c r="D5645" i="106"/>
  <c r="D5644" i="106"/>
  <c r="D5643" i="106"/>
  <c r="D5641" i="106"/>
  <c r="D5640" i="106"/>
  <c r="D5639" i="106"/>
  <c r="D5638" i="106"/>
  <c r="D5637" i="106"/>
  <c r="D5636" i="106"/>
  <c r="D5635" i="106"/>
  <c r="D5634" i="106"/>
  <c r="D5633" i="106"/>
  <c r="D5632" i="106"/>
  <c r="D5631" i="106"/>
  <c r="D5630" i="106"/>
  <c r="D5629" i="106"/>
  <c r="D5628" i="106"/>
  <c r="D5627" i="106"/>
  <c r="D5626" i="106"/>
  <c r="D5624" i="106"/>
  <c r="D5622" i="106"/>
  <c r="D5621" i="106"/>
  <c r="D5620" i="106"/>
  <c r="D5619" i="106"/>
  <c r="D5618" i="106"/>
  <c r="D5614" i="106"/>
  <c r="D5611" i="106"/>
  <c r="D5610" i="106"/>
  <c r="D5609" i="106"/>
  <c r="D5608" i="106"/>
  <c r="D5606" i="106"/>
  <c r="D5605" i="106"/>
  <c r="D5603" i="106"/>
  <c r="D5601" i="106"/>
  <c r="D5596" i="106"/>
  <c r="D5595" i="106"/>
  <c r="D5594" i="106"/>
  <c r="D5593" i="106"/>
  <c r="D5552" i="106"/>
  <c r="D5549" i="106"/>
  <c r="D5548" i="106"/>
  <c r="D5547" i="106"/>
  <c r="D5546" i="106"/>
  <c r="D5545" i="106"/>
  <c r="D5544" i="106"/>
  <c r="D5543" i="106"/>
  <c r="D5541" i="106"/>
  <c r="D5540" i="106"/>
  <c r="D5539" i="106"/>
  <c r="D5538" i="106"/>
  <c r="D5537" i="106"/>
  <c r="D5536" i="106"/>
  <c r="D5534" i="106"/>
  <c r="D5533" i="106"/>
  <c r="D5531" i="106"/>
  <c r="D5530" i="106"/>
  <c r="D5529" i="106"/>
  <c r="D5528" i="106"/>
  <c r="D5508" i="106"/>
  <c r="D5504" i="106"/>
  <c r="D5503" i="106"/>
  <c r="D5502" i="106"/>
  <c r="D5501" i="106"/>
  <c r="D5500" i="106"/>
  <c r="D5498" i="106"/>
  <c r="D5497" i="106"/>
  <c r="D5495" i="106"/>
  <c r="D5493" i="106"/>
  <c r="D5491" i="106"/>
  <c r="D5490" i="106"/>
  <c r="D5489" i="106"/>
  <c r="D5488" i="106"/>
  <c r="D5487" i="106"/>
  <c r="D5485" i="106"/>
  <c r="D5484" i="106"/>
  <c r="D5482" i="106"/>
  <c r="D5481" i="106"/>
  <c r="D5480" i="106"/>
  <c r="D5479" i="106"/>
  <c r="D5478" i="106"/>
  <c r="D5477" i="106"/>
  <c r="D5476" i="106"/>
  <c r="D5475" i="106"/>
  <c r="D5474" i="106"/>
  <c r="D5473" i="106"/>
  <c r="D5472" i="106"/>
  <c r="D5471" i="106"/>
  <c r="D5470" i="106"/>
  <c r="D5469" i="106"/>
  <c r="D5467" i="106"/>
  <c r="D5466" i="106"/>
  <c r="D5465" i="106"/>
  <c r="D5464" i="106"/>
  <c r="D5463" i="106"/>
  <c r="D5459" i="106"/>
  <c r="D5458" i="106"/>
  <c r="D5455" i="106"/>
  <c r="D5454" i="106"/>
  <c r="D5453" i="106"/>
  <c r="D5452" i="106"/>
  <c r="D5451" i="106"/>
  <c r="D5450" i="106"/>
  <c r="D5449" i="106"/>
  <c r="D5448" i="106"/>
  <c r="D5447" i="106"/>
  <c r="D5446" i="106"/>
  <c r="D5445" i="106"/>
  <c r="D5444" i="106"/>
  <c r="D5443" i="106"/>
  <c r="D5441" i="106"/>
  <c r="D5440" i="106"/>
  <c r="D5439" i="106"/>
  <c r="D5436" i="106"/>
  <c r="D5435" i="106"/>
  <c r="D5434" i="106"/>
  <c r="D5433" i="106"/>
  <c r="D5432" i="106"/>
  <c r="D5431" i="106"/>
  <c r="D5428" i="106"/>
  <c r="D5427" i="106"/>
  <c r="D5426" i="106"/>
  <c r="D5425" i="106"/>
  <c r="D5418" i="106"/>
  <c r="D5417" i="106"/>
  <c r="D5416" i="106"/>
  <c r="D5415" i="106"/>
  <c r="D5414" i="106"/>
  <c r="D5413" i="106"/>
  <c r="D5412" i="106"/>
  <c r="D5411" i="106"/>
  <c r="D5409" i="106"/>
  <c r="D5408" i="106"/>
  <c r="D5407" i="106"/>
  <c r="D5406" i="106"/>
  <c r="D5405" i="106"/>
  <c r="D5404" i="106"/>
  <c r="D5403" i="106"/>
  <c r="D5402" i="106"/>
  <c r="D5401" i="106"/>
  <c r="D5400" i="106"/>
  <c r="D5398" i="106"/>
  <c r="D5397" i="106"/>
  <c r="D5396" i="106"/>
  <c r="D5395" i="106"/>
  <c r="D5394" i="106"/>
  <c r="D5390" i="106"/>
  <c r="D5388" i="106"/>
  <c r="D5387" i="106"/>
  <c r="D5386" i="106"/>
  <c r="D5384" i="106"/>
  <c r="D5383" i="106"/>
  <c r="D5380" i="106"/>
  <c r="D5379" i="106"/>
  <c r="D5378" i="106"/>
  <c r="D5377" i="106"/>
  <c r="D5376" i="106"/>
  <c r="D5375" i="106"/>
  <c r="D5374" i="106"/>
  <c r="D5371" i="106"/>
  <c r="D5370" i="106"/>
  <c r="D5369" i="106"/>
  <c r="D5364" i="106"/>
  <c r="D5363" i="106"/>
  <c r="D5362" i="106"/>
  <c r="D5361" i="106"/>
  <c r="D5327" i="106"/>
  <c r="D5323" i="106"/>
  <c r="D5322" i="106"/>
  <c r="D5321" i="106"/>
  <c r="D5320" i="106"/>
  <c r="D5319" i="106"/>
  <c r="D5317" i="106"/>
  <c r="D5316" i="106"/>
  <c r="D5314" i="106"/>
  <c r="D5312" i="106"/>
  <c r="D5311" i="106"/>
  <c r="D5309" i="106"/>
  <c r="D5307" i="106"/>
  <c r="D5306" i="106"/>
  <c r="D5305" i="106"/>
  <c r="D5304" i="106"/>
  <c r="D5303" i="106"/>
  <c r="D5301" i="106"/>
  <c r="D5300" i="106"/>
  <c r="D5298" i="106"/>
  <c r="D5297" i="106"/>
  <c r="D5296" i="106"/>
  <c r="D5295" i="106"/>
  <c r="D5294" i="106"/>
  <c r="D5293" i="106"/>
  <c r="D5292" i="106"/>
  <c r="D5291" i="106"/>
  <c r="D5290" i="106"/>
  <c r="D5289" i="106"/>
  <c r="D5288" i="106"/>
  <c r="D5287" i="106"/>
  <c r="D5286" i="106"/>
  <c r="D5285" i="106"/>
  <c r="D5283" i="106"/>
  <c r="D5282" i="106"/>
  <c r="D5281" i="106"/>
  <c r="D5280" i="106"/>
  <c r="D5279" i="106"/>
  <c r="D5275" i="106"/>
  <c r="D5274" i="106"/>
  <c r="D5271" i="106"/>
  <c r="D5270" i="106"/>
  <c r="D5269" i="106"/>
  <c r="D5268" i="106"/>
  <c r="D5267" i="106"/>
  <c r="D5266" i="106"/>
  <c r="D5265" i="106"/>
  <c r="D5264" i="106"/>
  <c r="D5263" i="106"/>
  <c r="D5262" i="106"/>
  <c r="D5261" i="106"/>
  <c r="D5260" i="106"/>
  <c r="D5259" i="106"/>
  <c r="D5257" i="106"/>
  <c r="D5256" i="106"/>
  <c r="D5255" i="106"/>
  <c r="D5252" i="106"/>
  <c r="D5251" i="106"/>
  <c r="D5250" i="106"/>
  <c r="D5249" i="106"/>
  <c r="D5248" i="106"/>
  <c r="D5247" i="106"/>
  <c r="D5243" i="106"/>
  <c r="D5242" i="106"/>
  <c r="D5236" i="106"/>
  <c r="D5235" i="106"/>
  <c r="D5234" i="106"/>
  <c r="D5233" i="106"/>
  <c r="D5232" i="106"/>
  <c r="D5227" i="106"/>
  <c r="D5226" i="106"/>
  <c r="D5225" i="106"/>
  <c r="D5224" i="106"/>
  <c r="D5220" i="106"/>
  <c r="D5219" i="106"/>
  <c r="D5218" i="106"/>
  <c r="D5217" i="106"/>
  <c r="D5216" i="106"/>
  <c r="D5215" i="106"/>
  <c r="D5214" i="106"/>
  <c r="D5213" i="106"/>
  <c r="D5211" i="106"/>
  <c r="D5210" i="106"/>
  <c r="D5209" i="106"/>
  <c r="D5208" i="106"/>
  <c r="D5207" i="106"/>
  <c r="D5206" i="106"/>
  <c r="D5205" i="106"/>
  <c r="D5204" i="106"/>
  <c r="D5203" i="106"/>
  <c r="D5202" i="106"/>
  <c r="D5201" i="106"/>
  <c r="D5200" i="106"/>
  <c r="D5199" i="106"/>
  <c r="D5198" i="106"/>
  <c r="D5197" i="106"/>
  <c r="D5196" i="106"/>
  <c r="D5195" i="106"/>
  <c r="D5193" i="106"/>
  <c r="D5191" i="106"/>
  <c r="D5190" i="106"/>
  <c r="D5189" i="106"/>
  <c r="D5188" i="106"/>
  <c r="D5187" i="106"/>
  <c r="D5186" i="106"/>
  <c r="D5184" i="106"/>
  <c r="D5183" i="106"/>
  <c r="D5182" i="106"/>
  <c r="D5181" i="106"/>
  <c r="D5180" i="106"/>
  <c r="D5178" i="106"/>
  <c r="D5177" i="106"/>
  <c r="D5174" i="106"/>
  <c r="D5172" i="106"/>
  <c r="D5171" i="106"/>
  <c r="D5170" i="106"/>
  <c r="D5168" i="106"/>
  <c r="D5167" i="106"/>
  <c r="D5164" i="106"/>
  <c r="D5160" i="106"/>
  <c r="D5158" i="106"/>
  <c r="D5157" i="106"/>
  <c r="D5156" i="106"/>
  <c r="D5155" i="106"/>
  <c r="D5154" i="106"/>
  <c r="D5153" i="106"/>
  <c r="D5152" i="106"/>
  <c r="D5149" i="106"/>
  <c r="D5148" i="106"/>
  <c r="D5147" i="106"/>
  <c r="D5144" i="106"/>
  <c r="D5143" i="106"/>
  <c r="D5142" i="106"/>
  <c r="D5141" i="106"/>
  <c r="D5139" i="106"/>
  <c r="D5138" i="106"/>
  <c r="D5136" i="106"/>
  <c r="D5134" i="106"/>
  <c r="D5129" i="106"/>
  <c r="D5128" i="106"/>
  <c r="D5127" i="106"/>
  <c r="D5126" i="106"/>
  <c r="D5060"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D5027" i="106"/>
  <c r="D5026" i="106"/>
  <c r="D5023" i="106"/>
  <c r="D5019" i="106"/>
  <c r="D5018" i="106"/>
  <c r="D5017" i="106"/>
  <c r="D5016" i="106"/>
  <c r="D5015" i="106"/>
  <c r="D5014" i="106"/>
  <c r="D5013" i="106"/>
  <c r="D5008" i="106"/>
  <c r="D5007" i="106"/>
  <c r="D5006" i="106"/>
  <c r="D5005" i="106"/>
  <c r="D5004" i="106"/>
  <c r="D5003" i="106"/>
  <c r="D5002" i="106"/>
  <c r="D5001" i="106"/>
  <c r="D5000" i="106"/>
  <c r="D4999" i="106"/>
  <c r="D4997" i="106"/>
  <c r="D4996"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D4951" i="106"/>
  <c r="D4950" i="106"/>
  <c r="D4941" i="106"/>
  <c r="D4940" i="106"/>
  <c r="D4939" i="106"/>
  <c r="D4938" i="106"/>
  <c r="D4937" i="106"/>
  <c r="D4936" i="106"/>
  <c r="D4935" i="106"/>
  <c r="D4934" i="106"/>
  <c r="D4933" i="106"/>
  <c r="D4932" i="106"/>
  <c r="D4931" i="106"/>
  <c r="D4930" i="106"/>
  <c r="D4929" i="106"/>
  <c r="D4928" i="106"/>
  <c r="D4927" i="106"/>
  <c r="D4926" i="106"/>
  <c r="D4925" i="106"/>
  <c r="D4924" i="106"/>
  <c r="D4923" i="106"/>
  <c r="D4922" i="106"/>
  <c r="D4921" i="106"/>
  <c r="D4919"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D4889" i="106"/>
  <c r="D4888" i="106"/>
  <c r="D4886" i="106"/>
  <c r="D4885" i="106"/>
  <c r="D4879" i="106"/>
  <c r="D4878" i="106"/>
  <c r="D4877" i="106"/>
  <c r="D4876" i="106"/>
  <c r="D4875" i="106"/>
  <c r="D4874" i="106"/>
  <c r="D4873" i="106"/>
  <c r="D4872" i="106"/>
  <c r="D4871" i="106"/>
  <c r="D4870" i="106"/>
  <c r="D4869" i="106"/>
  <c r="D4868" i="106"/>
  <c r="D4867" i="106"/>
  <c r="D4865" i="106"/>
  <c r="D4864" i="106"/>
  <c r="D4861" i="106"/>
  <c r="D4860" i="106"/>
  <c r="D4859" i="106"/>
  <c r="D4858" i="106"/>
  <c r="D4857" i="106"/>
  <c r="D4856" i="106"/>
  <c r="D4855" i="106"/>
  <c r="D4854" i="106"/>
  <c r="D4852"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D4816" i="106"/>
  <c r="D4815" i="106"/>
  <c r="D4813" i="106"/>
  <c r="D4810" i="106"/>
  <c r="D4807" i="106"/>
  <c r="D4805" i="106"/>
  <c r="D4801" i="106"/>
  <c r="D4798" i="106"/>
  <c r="D4796" i="106"/>
  <c r="D4789" i="106"/>
  <c r="D4788" i="106"/>
  <c r="D4787" i="106"/>
  <c r="D4786" i="106"/>
  <c r="D4785" i="106"/>
  <c r="D4784" i="106"/>
  <c r="D4783" i="106"/>
  <c r="D4782" i="106"/>
  <c r="D4781" i="106"/>
  <c r="D4780" i="106"/>
  <c r="D4779" i="106"/>
  <c r="D4778" i="106"/>
  <c r="D4777" i="106"/>
  <c r="D4776" i="106"/>
  <c r="D4775" i="106"/>
  <c r="D4774" i="106"/>
  <c r="D4773" i="106"/>
  <c r="D4772" i="106"/>
  <c r="D4771" i="106"/>
  <c r="D4770" i="106"/>
  <c r="D4768" i="106"/>
  <c r="D4767" i="106"/>
  <c r="D4766" i="106"/>
  <c r="D4765" i="106"/>
  <c r="D4764" i="106"/>
  <c r="D4763" i="106"/>
  <c r="D4762" i="106"/>
  <c r="D4761" i="106"/>
  <c r="D4760"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D4448" i="106"/>
  <c r="D4447" i="106"/>
  <c r="D4443" i="106"/>
  <c r="D4438" i="106"/>
  <c r="D4437" i="106"/>
  <c r="D4436" i="106"/>
  <c r="D4434" i="106"/>
  <c r="D4431" i="106"/>
  <c r="D4430" i="106"/>
  <c r="D4429" i="106"/>
  <c r="D4428" i="106"/>
  <c r="D4427" i="106"/>
  <c r="D4426" i="106"/>
  <c r="D4425" i="106"/>
  <c r="D4424" i="106"/>
  <c r="D4423" i="106"/>
  <c r="D4422" i="106"/>
  <c r="D4421" i="106"/>
  <c r="D4420" i="106"/>
  <c r="D4404" i="106"/>
  <c r="D4403" i="106"/>
  <c r="D4402" i="106"/>
  <c r="D4401" i="106"/>
  <c r="D4400" i="106"/>
  <c r="D4399" i="106"/>
  <c r="D4398" i="106"/>
  <c r="D4397" i="106"/>
  <c r="D4388" i="106"/>
  <c r="D4387" i="106"/>
  <c r="D4386" i="106"/>
  <c r="D4385" i="106"/>
  <c r="D4384" i="106"/>
  <c r="D4383" i="106"/>
  <c r="D4382" i="106"/>
  <c r="D4381" i="106"/>
  <c r="D4372" i="106"/>
  <c r="D4369" i="106"/>
  <c r="D4365" i="106"/>
  <c r="D4348" i="106"/>
  <c r="D4347" i="106"/>
  <c r="D4346" i="106"/>
  <c r="D4345" i="106"/>
  <c r="D4324" i="106"/>
  <c r="D4323" i="106"/>
  <c r="D4322" i="106"/>
  <c r="D4321" i="106"/>
  <c r="D4318" i="106"/>
  <c r="D4317"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D4270" i="106"/>
  <c r="D4269"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D4237" i="106"/>
  <c r="D4236" i="106"/>
  <c r="D4235" i="106"/>
  <c r="D4234" i="106"/>
  <c r="D4233" i="106"/>
  <c r="D4232" i="106"/>
  <c r="D4231" i="106"/>
  <c r="D4230" i="106"/>
  <c r="D4229" i="106"/>
  <c r="D4227" i="106"/>
  <c r="D4224" i="106"/>
  <c r="D4223" i="106"/>
  <c r="D4222" i="106"/>
  <c r="D4221" i="106"/>
  <c r="D4220" i="106"/>
  <c r="D4219" i="106"/>
  <c r="D4218" i="106"/>
  <c r="D4217" i="106"/>
  <c r="D4216" i="106"/>
  <c r="D4212" i="106"/>
  <c r="D4211" i="106"/>
  <c r="D4210" i="106"/>
  <c r="D4207" i="106"/>
  <c r="D4206" i="106"/>
  <c r="D4205" i="106"/>
  <c r="D4204" i="106"/>
  <c r="D4203" i="106"/>
  <c r="D4202" i="106"/>
  <c r="D4196" i="106"/>
  <c r="D4195" i="106"/>
  <c r="D4194" i="106"/>
  <c r="D4193" i="106"/>
  <c r="D4192" i="106"/>
  <c r="D4191" i="106"/>
  <c r="D4186" i="106"/>
  <c r="D4185" i="106"/>
  <c r="D4184" i="106"/>
  <c r="D4183" i="106"/>
  <c r="D4182" i="106"/>
  <c r="D4181" i="106"/>
  <c r="D4180" i="106"/>
  <c r="D4176" i="106"/>
  <c r="D4172" i="106"/>
  <c r="D4168" i="106"/>
  <c r="D4167" i="106"/>
  <c r="D4166" i="106"/>
  <c r="D4165" i="106"/>
  <c r="D4162" i="106"/>
  <c r="D4161" i="106"/>
  <c r="D4160" i="106"/>
  <c r="D4159" i="106"/>
  <c r="D4158" i="106"/>
  <c r="D4157" i="106"/>
  <c r="D4156" i="106"/>
  <c r="D4153" i="106"/>
  <c r="D4152" i="106"/>
  <c r="D4151" i="106"/>
  <c r="D4150" i="106"/>
  <c r="D4149" i="106"/>
  <c r="D4148" i="106"/>
  <c r="D4147" i="106"/>
  <c r="D4146" i="106"/>
  <c r="D4145" i="106"/>
  <c r="D4144" i="106"/>
  <c r="D4143" i="106"/>
  <c r="D4141" i="106"/>
  <c r="D4140" i="106"/>
  <c r="D4127" i="106"/>
  <c r="D4118" i="106"/>
  <c r="D4117" i="106"/>
  <c r="D4110" i="106"/>
  <c r="D4099" i="106"/>
  <c r="D4096" i="106"/>
  <c r="D4095" i="106"/>
  <c r="D4094" i="106"/>
  <c r="D4093" i="106"/>
  <c r="D4092" i="106"/>
  <c r="D4091" i="106"/>
  <c r="D4090" i="106"/>
  <c r="D4089" i="106"/>
  <c r="D4088" i="106"/>
  <c r="D4087" i="106"/>
  <c r="D4086"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D3730" i="106"/>
  <c r="D3729" i="106"/>
  <c r="D3718" i="106"/>
  <c r="D3717" i="106"/>
  <c r="D3714" i="106"/>
  <c r="D3713" i="106"/>
  <c r="D3712" i="106"/>
  <c r="D3711" i="106"/>
  <c r="D3710" i="106"/>
  <c r="D3709" i="106"/>
  <c r="D3708" i="106"/>
  <c r="D3707" i="106"/>
  <c r="D3706" i="106"/>
  <c r="D3705" i="106"/>
  <c r="D3704" i="106"/>
  <c r="D3703" i="106"/>
  <c r="D3702" i="106"/>
  <c r="D3699" i="106"/>
  <c r="D3698" i="106"/>
  <c r="D3695" i="106"/>
  <c r="D3694" i="106"/>
  <c r="D3693" i="106"/>
  <c r="D3692" i="106"/>
  <c r="D3691" i="106"/>
  <c r="D3690" i="106"/>
  <c r="D3689" i="106"/>
  <c r="D3688" i="106"/>
  <c r="D3678" i="106"/>
  <c r="D3677" i="106"/>
  <c r="D3675" i="106"/>
  <c r="D3665" i="106"/>
  <c r="D3664" i="106"/>
  <c r="D3663" i="106"/>
  <c r="D3662" i="106"/>
  <c r="D3661" i="106"/>
  <c r="D3660" i="106"/>
  <c r="D3659" i="106"/>
  <c r="D3657" i="106"/>
  <c r="D3649" i="106"/>
  <c r="D3642" i="106"/>
  <c r="D3635" i="106"/>
  <c r="D3628" i="106"/>
  <c r="D3621"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D3591" i="106"/>
  <c r="D3590" i="106"/>
  <c r="D3562" i="106"/>
  <c r="D3561" i="106"/>
  <c r="D3558" i="106"/>
  <c r="D3557" i="106"/>
  <c r="D3556" i="106"/>
  <c r="D3555" i="106"/>
  <c r="D3554" i="106"/>
  <c r="D3553" i="106"/>
  <c r="D3552" i="106"/>
  <c r="D3551" i="106"/>
  <c r="D3545" i="106"/>
  <c r="D3543" i="106"/>
  <c r="D3542" i="106"/>
  <c r="D3541" i="106"/>
  <c r="D3540" i="106"/>
  <c r="D3539" i="106"/>
  <c r="D3538" i="106"/>
  <c r="D3537" i="106"/>
  <c r="D3536" i="106"/>
  <c r="D3535" i="106"/>
  <c r="D3534" i="106"/>
  <c r="D3533" i="106"/>
  <c r="D3527" i="106"/>
  <c r="D3526" i="106"/>
  <c r="D3525" i="106"/>
  <c r="D3524" i="106"/>
  <c r="D3523" i="106"/>
  <c r="D3522" i="106"/>
  <c r="D3521" i="106"/>
  <c r="D3520" i="106"/>
  <c r="D3519" i="106"/>
  <c r="D3518"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D3493" i="106"/>
  <c r="D3492" i="106"/>
  <c r="D3489" i="106"/>
  <c r="D3487"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9" i="106"/>
  <c r="D3458" i="106"/>
  <c r="D3456" i="106"/>
  <c r="D3455" i="106"/>
  <c r="D3454" i="106"/>
  <c r="D3453" i="106"/>
  <c r="D3443" i="106"/>
  <c r="D3442" i="106"/>
  <c r="D3441" i="106"/>
  <c r="D3440" i="106"/>
  <c r="D3439" i="106"/>
  <c r="D3438" i="106"/>
  <c r="D3437" i="106"/>
  <c r="D3436" i="106"/>
  <c r="D3435" i="106"/>
  <c r="D3434" i="106"/>
  <c r="D3432" i="106"/>
  <c r="D3431" i="106"/>
  <c r="D3430" i="106"/>
  <c r="D3429" i="106"/>
  <c r="D3428" i="106"/>
  <c r="D3427" i="106"/>
  <c r="D3426" i="106"/>
  <c r="D3424" i="106"/>
  <c r="D3422" i="106"/>
  <c r="D3421" i="106"/>
  <c r="D3419" i="106"/>
  <c r="D3418" i="106"/>
  <c r="D3416" i="106"/>
  <c r="D3414" i="106"/>
  <c r="D3413" i="106"/>
  <c r="D3411" i="106"/>
  <c r="D3410" i="106"/>
  <c r="D3408" i="106"/>
  <c r="D3405" i="106"/>
  <c r="D3402" i="106"/>
  <c r="D3401" i="106"/>
  <c r="D3400" i="106"/>
  <c r="D3399" i="106"/>
  <c r="D3398" i="106"/>
  <c r="D3397" i="106"/>
  <c r="D3396" i="106"/>
  <c r="D3395" i="106"/>
  <c r="D3394" i="106"/>
  <c r="D3393" i="106"/>
  <c r="D3392" i="106"/>
  <c r="D3391" i="106"/>
  <c r="D3384" i="106"/>
  <c r="D3383" i="106"/>
  <c r="D3382" i="106"/>
  <c r="D3381" i="106"/>
  <c r="D3380" i="106"/>
  <c r="D3377" i="106"/>
  <c r="D3376"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D3323" i="106"/>
  <c r="D3322" i="106"/>
  <c r="D3313" i="106"/>
  <c r="D3312" i="106"/>
  <c r="D3311" i="106"/>
  <c r="D3310" i="106"/>
  <c r="D3309" i="106"/>
  <c r="D3308" i="106"/>
  <c r="D3307" i="106"/>
  <c r="D3306" i="106"/>
  <c r="D3305" i="106"/>
  <c r="D3304" i="106"/>
  <c r="D3303" i="106"/>
  <c r="D3302" i="106"/>
  <c r="D3301" i="106"/>
  <c r="D3300" i="106"/>
  <c r="D3299" i="106"/>
  <c r="D3292" i="106"/>
  <c r="D3291" i="106"/>
  <c r="D3290" i="106"/>
  <c r="D3289" i="106"/>
  <c r="D3288" i="106"/>
  <c r="D3287" i="106"/>
  <c r="D3286" i="106"/>
  <c r="D3285" i="106"/>
  <c r="D3284" i="106"/>
  <c r="D3283" i="106"/>
  <c r="D3282" i="106"/>
  <c r="D3281" i="106"/>
  <c r="D3280" i="106"/>
  <c r="D3279" i="106"/>
  <c r="D3278" i="106"/>
  <c r="D3277" i="106"/>
  <c r="D3270" i="106"/>
  <c r="D3269" i="106"/>
  <c r="D3268" i="106"/>
  <c r="D3267" i="106"/>
  <c r="D3266" i="106"/>
  <c r="D3265" i="106"/>
  <c r="D3264" i="106"/>
  <c r="D3263" i="106"/>
  <c r="D3262" i="106"/>
  <c r="D3261" i="106"/>
  <c r="D3248" i="106"/>
  <c r="D3247" i="106"/>
  <c r="D3246" i="106"/>
  <c r="D3245" i="106"/>
  <c r="D3244" i="106"/>
  <c r="D3243" i="106"/>
  <c r="D3242" i="106"/>
  <c r="D3241" i="106"/>
  <c r="D3240" i="106"/>
  <c r="D3239" i="106"/>
  <c r="D3238"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70" i="106"/>
  <c r="D3169" i="106"/>
  <c r="D3167" i="106"/>
  <c r="D3166" i="106"/>
  <c r="D3165" i="106"/>
  <c r="D3164" i="106"/>
  <c r="D3163" i="106"/>
  <c r="D3162" i="106"/>
  <c r="D3161" i="106"/>
  <c r="D3160"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D3085" i="106"/>
  <c r="D3084" i="106"/>
  <c r="D3079" i="106"/>
  <c r="D3075" i="106"/>
  <c r="D3074" i="106"/>
  <c r="D3073" i="106"/>
  <c r="D3072" i="106"/>
  <c r="D3071" i="106"/>
  <c r="D3068" i="106"/>
  <c r="D3067" i="106"/>
  <c r="D3066" i="106"/>
  <c r="D3065" i="106"/>
  <c r="D3064" i="106"/>
  <c r="D3061" i="106"/>
  <c r="D3059"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13" i="106"/>
  <c r="D3012" i="106"/>
  <c r="D3011" i="106"/>
  <c r="D3004" i="106"/>
  <c r="D3003" i="106"/>
  <c r="D3002" i="106"/>
  <c r="D3001" i="106"/>
  <c r="D3000" i="106"/>
  <c r="D2999" i="106"/>
  <c r="D2983" i="106"/>
  <c r="D2982" i="106"/>
  <c r="D2981" i="106"/>
  <c r="D2980" i="106"/>
  <c r="D2970" i="106"/>
  <c r="D2969" i="106"/>
  <c r="D2968" i="106"/>
  <c r="D2967" i="106"/>
  <c r="D2966" i="106"/>
  <c r="D2965" i="106"/>
  <c r="D2964" i="106"/>
  <c r="D2963" i="106"/>
  <c r="D2962" i="106"/>
  <c r="D2961" i="106"/>
  <c r="D2960" i="106"/>
  <c r="D2959" i="106"/>
  <c r="D2946"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7" i="106"/>
  <c r="D2916" i="106"/>
  <c r="D2913" i="106"/>
  <c r="D2907" i="106"/>
  <c r="D2905" i="106"/>
  <c r="D2904" i="106"/>
  <c r="D2903" i="106"/>
  <c r="D2902" i="106"/>
  <c r="D2901" i="106"/>
  <c r="D2900" i="106"/>
  <c r="D2899" i="106"/>
  <c r="D2898" i="106"/>
  <c r="D2897" i="106"/>
  <c r="D2896" i="106"/>
  <c r="D2895" i="106"/>
  <c r="D2894" i="106"/>
  <c r="D2891" i="106"/>
  <c r="D2888" i="106"/>
  <c r="D2887" i="106"/>
  <c r="D2884" i="106"/>
  <c r="D2882" i="106"/>
  <c r="D2881" i="106"/>
  <c r="D2880" i="106"/>
  <c r="D2879" i="106"/>
  <c r="D2877" i="106"/>
  <c r="D2876" i="106"/>
  <c r="D2875" i="106"/>
  <c r="D2874" i="106"/>
  <c r="D2873" i="106"/>
  <c r="D2872" i="106"/>
  <c r="D2871" i="106"/>
  <c r="D2870" i="106"/>
  <c r="D2869" i="106"/>
  <c r="D2868" i="106"/>
  <c r="D2867" i="106"/>
  <c r="D2866" i="106"/>
  <c r="D2865" i="106"/>
  <c r="D2864" i="106"/>
  <c r="D2863" i="106"/>
  <c r="D2861" i="106"/>
  <c r="D2859" i="106"/>
  <c r="D2857" i="106"/>
  <c r="D2855" i="106"/>
  <c r="D2851" i="106"/>
  <c r="D2850" i="106"/>
  <c r="D2849" i="106"/>
  <c r="D2848" i="106"/>
  <c r="D2847" i="106"/>
  <c r="D2845" i="106"/>
  <c r="D2836" i="106"/>
  <c r="D2833" i="106"/>
  <c r="D2832" i="106"/>
  <c r="D2831" i="106"/>
  <c r="D2814" i="106"/>
  <c r="D2813" i="106"/>
  <c r="D2812" i="106"/>
  <c r="D2807" i="106"/>
  <c r="D2802" i="106"/>
  <c r="D2801" i="106"/>
  <c r="D2791" i="106"/>
  <c r="D2786" i="106"/>
  <c r="D2785" i="106"/>
  <c r="D2784" i="106"/>
  <c r="D2783" i="106"/>
  <c r="D2782" i="106"/>
  <c r="D2781" i="106"/>
  <c r="D2780" i="106"/>
  <c r="D2779" i="106"/>
  <c r="D2778" i="106"/>
  <c r="D2777" i="106"/>
  <c r="D2776" i="106"/>
  <c r="D2775" i="106"/>
  <c r="D2774" i="106"/>
  <c r="D2773" i="106"/>
  <c r="D2772" i="106"/>
  <c r="D2771" i="106"/>
  <c r="D2769" i="106"/>
  <c r="D2768" i="106"/>
  <c r="D2766" i="106"/>
  <c r="D2765" i="106"/>
  <c r="D2763" i="106"/>
  <c r="D2762" i="106"/>
  <c r="D2759" i="106"/>
  <c r="D2757" i="106"/>
  <c r="D2754" i="106"/>
  <c r="D2753" i="106"/>
  <c r="D2752" i="106"/>
  <c r="D2751" i="106"/>
  <c r="D2750" i="106"/>
  <c r="D2749" i="106"/>
  <c r="D2748" i="106"/>
  <c r="D2747" i="106"/>
  <c r="D2746" i="106"/>
  <c r="D2745" i="106"/>
  <c r="D2744" i="106"/>
  <c r="D2743" i="106"/>
  <c r="D2742" i="106"/>
  <c r="D2741" i="106"/>
  <c r="D2740" i="106"/>
  <c r="D2739" i="106"/>
  <c r="D2738" i="106"/>
  <c r="D2737" i="106"/>
  <c r="D2736" i="106"/>
  <c r="D2735" i="106"/>
  <c r="D2734" i="106"/>
  <c r="D2733"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D2663" i="106"/>
  <c r="D2662" i="106"/>
  <c r="D2652" i="106"/>
  <c r="D2651" i="106"/>
  <c r="D2650" i="106"/>
  <c r="D2649" i="106"/>
  <c r="D2648" i="106"/>
  <c r="D2647" i="106"/>
  <c r="D2646" i="106"/>
  <c r="D2645" i="106"/>
  <c r="D2644" i="106"/>
  <c r="D2643" i="106"/>
  <c r="D2642" i="106"/>
  <c r="D2641" i="106"/>
  <c r="D2640" i="106"/>
  <c r="D2639" i="106"/>
  <c r="D2638" i="106"/>
  <c r="D2637" i="106"/>
  <c r="D2636" i="106"/>
  <c r="D2627" i="106"/>
  <c r="D2626" i="106"/>
  <c r="D2625" i="106"/>
  <c r="D2624" i="106"/>
  <c r="D2623" i="106"/>
  <c r="D2622" i="106"/>
  <c r="D2621" i="106"/>
  <c r="D2620" i="106"/>
  <c r="D2619" i="106"/>
  <c r="D2618" i="106"/>
  <c r="D2617" i="106"/>
  <c r="D2616" i="106"/>
  <c r="D2615" i="106"/>
  <c r="D2614" i="106"/>
  <c r="D2613" i="106"/>
  <c r="D2608" i="106"/>
  <c r="D2590" i="106"/>
  <c r="D2588" i="106"/>
  <c r="D2587" i="106"/>
  <c r="D2586" i="106"/>
  <c r="D2585" i="106"/>
  <c r="D2584" i="106"/>
  <c r="D2583" i="106"/>
  <c r="D2582" i="106"/>
  <c r="D2581" i="106"/>
  <c r="D2580" i="106"/>
  <c r="D2579" i="106"/>
  <c r="D2578" i="106"/>
  <c r="D2577" i="106"/>
  <c r="D2576" i="106"/>
  <c r="D2575" i="106"/>
  <c r="D2574" i="106"/>
  <c r="D2563" i="106"/>
  <c r="D2550" i="106"/>
  <c r="D2548" i="106"/>
  <c r="D2547" i="106"/>
  <c r="D2546" i="106"/>
  <c r="D2545" i="106"/>
  <c r="D2544" i="106"/>
  <c r="D2543" i="106"/>
  <c r="D2542" i="106"/>
  <c r="D2541" i="106"/>
  <c r="D2540" i="106"/>
  <c r="D2539" i="106"/>
  <c r="D2538" i="106"/>
  <c r="D2537" i="106"/>
  <c r="D2536" i="106"/>
  <c r="D2535" i="106"/>
  <c r="D2534"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D2504" i="106"/>
  <c r="D2503"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D2477" i="106"/>
  <c r="D2476" i="106"/>
  <c r="D2474"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D2437" i="106"/>
  <c r="D2436" i="106"/>
  <c r="D2434"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D2107" i="106"/>
  <c r="D2106" i="106"/>
  <c r="D2102" i="106"/>
  <c r="D2101" i="106"/>
  <c r="D2099" i="106"/>
  <c r="D2098" i="106"/>
  <c r="D2097" i="106"/>
  <c r="D2096" i="106"/>
  <c r="D2095" i="106"/>
  <c r="D2094" i="106"/>
  <c r="D2093" i="106"/>
  <c r="D2088" i="106"/>
  <c r="D2085" i="106"/>
  <c r="D2084" i="106"/>
  <c r="D2083" i="106"/>
  <c r="D2082" i="106"/>
  <c r="D2081" i="106"/>
  <c r="D2080" i="106"/>
  <c r="D2078" i="106"/>
  <c r="D2077" i="106"/>
  <c r="D2076" i="106"/>
  <c r="D2075" i="106"/>
  <c r="D2074" i="106"/>
  <c r="D2073" i="106"/>
  <c r="D2072" i="106"/>
  <c r="D2071" i="106"/>
  <c r="D2070" i="106"/>
  <c r="D2069" i="106"/>
  <c r="D2068" i="106"/>
  <c r="D2067" i="106"/>
  <c r="D2066" i="106"/>
  <c r="D2065" i="106"/>
  <c r="D2064" i="106"/>
  <c r="D2063" i="106"/>
  <c r="D2062" i="106"/>
  <c r="D2061" i="106"/>
  <c r="D2060" i="106"/>
  <c r="D2048" i="106"/>
  <c r="D2042" i="106"/>
  <c r="D2036" i="106"/>
  <c r="D2030" i="106"/>
  <c r="D2005" i="106"/>
  <c r="D2004" i="106"/>
  <c r="D2003" i="106"/>
  <c r="D2002" i="106"/>
  <c r="D2001" i="106"/>
  <c r="D2000" i="106"/>
  <c r="D1999" i="106"/>
  <c r="D1998" i="106"/>
  <c r="D1997" i="106"/>
  <c r="D1996" i="106"/>
  <c r="D1995" i="106"/>
  <c r="D1992" i="106"/>
  <c r="D1989" i="106"/>
  <c r="D1987" i="106"/>
  <c r="D1979" i="106"/>
  <c r="D1976" i="106"/>
  <c r="D1974" i="106"/>
  <c r="D1973" i="106"/>
  <c r="D1968" i="106"/>
  <c r="D1967" i="106"/>
  <c r="D1966" i="106"/>
  <c r="D1965" i="106"/>
  <c r="D1964" i="106"/>
  <c r="D1963" i="106"/>
  <c r="D1962" i="106"/>
  <c r="D1961" i="106"/>
  <c r="D1960" i="106"/>
  <c r="D1959" i="106"/>
  <c r="D1958" i="106"/>
  <c r="D1957" i="106"/>
  <c r="D1954" i="106"/>
  <c r="D1952" i="106"/>
  <c r="D1950" i="106"/>
  <c r="D1949" i="106"/>
  <c r="D1947" i="106"/>
  <c r="D1945" i="106"/>
  <c r="D1944" i="106"/>
  <c r="D1943" i="106"/>
  <c r="D1942" i="106"/>
  <c r="D1941" i="106"/>
  <c r="D1940" i="106"/>
  <c r="D1939"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D1880" i="106"/>
  <c r="D1879" i="106"/>
  <c r="D1822" i="106"/>
  <c r="D1820" i="106"/>
  <c r="D1819" i="106"/>
  <c r="D1817" i="106"/>
  <c r="D1812" i="106"/>
  <c r="D1804" i="106"/>
  <c r="D1803" i="106"/>
  <c r="D1801" i="106"/>
  <c r="D1796" i="106"/>
  <c r="D1788" i="106"/>
  <c r="D1787" i="106"/>
  <c r="D1785" i="106"/>
  <c r="D1780" i="106"/>
  <c r="D1772" i="106"/>
  <c r="D1771" i="106"/>
  <c r="D1769" i="106"/>
  <c r="D1764" i="106"/>
  <c r="D1756" i="106"/>
  <c r="D1755" i="106"/>
  <c r="D1753" i="106"/>
  <c r="D1748"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700" i="106"/>
  <c r="D1699" i="106"/>
  <c r="D1697" i="106"/>
  <c r="D1696" i="106"/>
  <c r="D1695" i="106"/>
  <c r="D1694" i="106"/>
  <c r="D1693" i="106"/>
  <c r="D1692" i="106"/>
  <c r="D1691" i="106"/>
  <c r="D1690" i="106"/>
  <c r="D1689" i="106"/>
  <c r="D1688" i="106"/>
  <c r="D1687" i="106"/>
  <c r="D1686" i="106"/>
  <c r="D1683" i="106"/>
  <c r="D1682" i="106"/>
  <c r="D1681" i="106"/>
  <c r="D1680" i="106"/>
  <c r="D1679" i="106"/>
  <c r="D1678" i="106"/>
  <c r="D1677" i="106"/>
  <c r="D1676" i="106"/>
  <c r="D1675" i="106"/>
  <c r="D1674" i="106"/>
  <c r="D1673" i="106"/>
  <c r="D1672" i="106"/>
  <c r="D1669" i="106"/>
  <c r="D1668" i="106"/>
  <c r="D1667" i="106"/>
  <c r="D1666" i="106"/>
  <c r="D1665" i="106"/>
  <c r="D1664" i="106"/>
  <c r="D1663" i="106"/>
  <c r="D1662" i="106"/>
  <c r="D1661" i="106"/>
  <c r="D1660" i="106"/>
  <c r="D1659" i="106"/>
  <c r="D1658" i="106"/>
  <c r="D1655" i="106"/>
  <c r="D1654" i="106"/>
  <c r="D1653" i="106"/>
  <c r="D1652" i="106"/>
  <c r="D1651" i="106"/>
  <c r="D1650" i="106"/>
  <c r="D1649" i="106"/>
  <c r="D1648" i="106"/>
  <c r="D1647" i="106"/>
  <c r="D1646" i="106"/>
  <c r="D1645" i="106"/>
  <c r="D1644" i="106"/>
  <c r="D1641" i="106"/>
  <c r="D1640" i="106"/>
  <c r="D1639" i="106"/>
  <c r="D1638" i="106"/>
  <c r="D1637" i="106"/>
  <c r="D1636" i="106"/>
  <c r="D1635" i="106"/>
  <c r="D1634" i="106"/>
  <c r="D1633" i="106"/>
  <c r="D1632" i="106"/>
  <c r="D1631" i="106"/>
  <c r="D1630" i="106"/>
  <c r="D1627" i="106"/>
  <c r="D1626" i="106"/>
  <c r="D1625" i="106"/>
  <c r="D1624" i="106"/>
  <c r="D1623" i="106"/>
  <c r="D1622" i="106"/>
  <c r="D1621" i="106"/>
  <c r="D1620" i="106"/>
  <c r="D1619" i="106"/>
  <c r="D1618" i="106"/>
  <c r="D1617" i="106"/>
  <c r="D1616"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61" i="106"/>
  <c r="D1560" i="106"/>
  <c r="D1555" i="106"/>
  <c r="D1554" i="106"/>
  <c r="D1549" i="106"/>
  <c r="D1548" i="106"/>
  <c r="D1543" i="106"/>
  <c r="D1542" i="106"/>
  <c r="D1537" i="106"/>
  <c r="D1536" i="106"/>
  <c r="D1531" i="106"/>
  <c r="D1530" i="106"/>
  <c r="D1525" i="106"/>
  <c r="D1524" i="106"/>
  <c r="D1519" i="106"/>
  <c r="D1518" i="106"/>
  <c r="D1514" i="106"/>
  <c r="D1505" i="106"/>
  <c r="D1503" i="106"/>
  <c r="D1497" i="106"/>
  <c r="D1467" i="106"/>
  <c r="D1466" i="106"/>
  <c r="D1465" i="106"/>
  <c r="D1463" i="106"/>
  <c r="D1462" i="106"/>
  <c r="D1461" i="106"/>
  <c r="D1460" i="106"/>
  <c r="D1459" i="106"/>
  <c r="D1457" i="106"/>
  <c r="D1456" i="106"/>
  <c r="D1455" i="106"/>
  <c r="D1454" i="106"/>
  <c r="D1453" i="106"/>
  <c r="D1451" i="106"/>
  <c r="D1441" i="106"/>
  <c r="D1439" i="106"/>
  <c r="D1433" i="106"/>
  <c r="D1403" i="106"/>
  <c r="D1402" i="106"/>
  <c r="D1401" i="106"/>
  <c r="D1399" i="106"/>
  <c r="D1398" i="106"/>
  <c r="D1397" i="106"/>
  <c r="D1396" i="106"/>
  <c r="D1395" i="106"/>
  <c r="D1393" i="106"/>
  <c r="D1392" i="106"/>
  <c r="D1391" i="106"/>
  <c r="D1390" i="106"/>
  <c r="D1389" i="106"/>
  <c r="D1388" i="106"/>
  <c r="D1384" i="106"/>
  <c r="D1377" i="106"/>
  <c r="D1376" i="106"/>
  <c r="D1372" i="106"/>
  <c r="D1366" i="106"/>
  <c r="D1365" i="106"/>
  <c r="D1360" i="106"/>
  <c r="D1359" i="106"/>
  <c r="D1354" i="106"/>
  <c r="D1353" i="106"/>
  <c r="D1347" i="106"/>
  <c r="D1346" i="106"/>
  <c r="D1341" i="106"/>
  <c r="D1340" i="106"/>
  <c r="D1335" i="106"/>
  <c r="D1334" i="106"/>
  <c r="D1332" i="106"/>
  <c r="D1320" i="106"/>
  <c r="D1319" i="106"/>
  <c r="D1318" i="106"/>
  <c r="D1317" i="106"/>
  <c r="D1304" i="106"/>
  <c r="D1303" i="106"/>
  <c r="D1302" i="106"/>
  <c r="D1301" i="106"/>
  <c r="D1300" i="106"/>
  <c r="D1299" i="106"/>
  <c r="D1298" i="106"/>
  <c r="D1297" i="106"/>
  <c r="D1296" i="106"/>
  <c r="D1295" i="106"/>
  <c r="D1294" i="106"/>
  <c r="D1293" i="106"/>
  <c r="D1292" i="106"/>
  <c r="D1291" i="106"/>
  <c r="D1290" i="106"/>
  <c r="D1289" i="106"/>
  <c r="D1288" i="106"/>
  <c r="D1284" i="106"/>
  <c r="D1276" i="106"/>
  <c r="D1269" i="106"/>
  <c r="D1261" i="106"/>
  <c r="D1253" i="106"/>
  <c r="D1244" i="106"/>
  <c r="D1236" i="106"/>
  <c r="D1228" i="106"/>
  <c r="D1220"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3" i="106"/>
  <c r="D1152" i="106"/>
  <c r="D1148" i="106"/>
  <c r="D1146" i="106"/>
  <c r="D1138" i="106"/>
  <c r="D1136" i="106"/>
  <c r="D1130" i="106"/>
  <c r="D1101" i="106"/>
  <c r="D1100" i="106"/>
  <c r="D1099" i="106"/>
  <c r="D1097" i="106"/>
  <c r="D1096" i="106"/>
  <c r="D1095" i="106"/>
  <c r="D1094" i="106"/>
  <c r="D1093"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6" i="106"/>
  <c r="D1055" i="106"/>
  <c r="D1054" i="106"/>
  <c r="D1053" i="106"/>
  <c r="D1050" i="106"/>
  <c r="D1048" i="106"/>
  <c r="D1040" i="106"/>
  <c r="D1038" i="106"/>
  <c r="D1032" i="106"/>
  <c r="D1003" i="106"/>
  <c r="D1002" i="106"/>
  <c r="D1001" i="106"/>
  <c r="D999" i="106"/>
  <c r="D998" i="106"/>
  <c r="D997" i="106"/>
  <c r="D996" i="106"/>
  <c r="D995" i="106"/>
  <c r="D992" i="106"/>
  <c r="D991" i="106"/>
  <c r="D990" i="106"/>
  <c r="D989" i="106"/>
  <c r="D988" i="106"/>
  <c r="D982" i="106"/>
  <c r="D980" i="106"/>
  <c r="D974" i="106"/>
  <c r="D945" i="106"/>
  <c r="D944" i="106"/>
  <c r="D943" i="106"/>
  <c r="D941" i="106"/>
  <c r="D940" i="106"/>
  <c r="D939" i="106"/>
  <c r="D938" i="106"/>
  <c r="D937" i="106"/>
  <c r="D934" i="106"/>
  <c r="D933" i="106"/>
  <c r="D932" i="106"/>
  <c r="D931" i="106"/>
  <c r="D930" i="106"/>
  <c r="D924" i="106"/>
  <c r="D922" i="106"/>
  <c r="D916" i="106"/>
  <c r="D887" i="106"/>
  <c r="D886" i="106"/>
  <c r="D885" i="106"/>
  <c r="D883" i="106"/>
  <c r="D882" i="106"/>
  <c r="D881" i="106"/>
  <c r="D880" i="106"/>
  <c r="D879" i="106"/>
  <c r="D876" i="106"/>
  <c r="D875" i="106"/>
  <c r="D874" i="106"/>
  <c r="D873" i="106"/>
  <c r="D872" i="106"/>
  <c r="D866" i="106"/>
  <c r="D864" i="106"/>
  <c r="D858" i="106"/>
  <c r="D829" i="106"/>
  <c r="D828" i="106"/>
  <c r="D827" i="106"/>
  <c r="D825" i="106"/>
  <c r="D824" i="106"/>
  <c r="D823" i="106"/>
  <c r="D822" i="106"/>
  <c r="D821" i="106"/>
  <c r="D818" i="106"/>
  <c r="D817" i="106"/>
  <c r="D816" i="106"/>
  <c r="D815" i="106"/>
  <c r="D814" i="106"/>
  <c r="D808" i="106"/>
  <c r="D806" i="106"/>
  <c r="D800" i="106"/>
  <c r="D771" i="106"/>
  <c r="D770" i="106"/>
  <c r="D769" i="106"/>
  <c r="D767" i="106"/>
  <c r="D766" i="106"/>
  <c r="D765" i="106"/>
  <c r="D764" i="106"/>
  <c r="D763" i="106"/>
  <c r="D760" i="106"/>
  <c r="D759" i="106"/>
  <c r="D758" i="106"/>
  <c r="D757" i="106"/>
  <c r="D756" i="106"/>
  <c r="D750" i="106"/>
  <c r="D748" i="106"/>
  <c r="D742" i="106"/>
  <c r="D713" i="106"/>
  <c r="D712" i="106"/>
  <c r="D711" i="106"/>
  <c r="D709" i="106"/>
  <c r="D708" i="106"/>
  <c r="D707" i="106"/>
  <c r="D706" i="106"/>
  <c r="D705"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D653" i="106"/>
  <c r="D652"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D620" i="106"/>
  <c r="D619"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D501" i="106"/>
  <c r="D500"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D432" i="106"/>
  <c r="D431"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D325" i="106"/>
  <c r="D324" i="106"/>
  <c r="D320"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8" i="106"/>
  <c r="D287" i="106"/>
  <c r="D284" i="106"/>
  <c r="D276" i="106"/>
  <c r="D275"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3" i="106"/>
  <c r="D212" i="106"/>
  <c r="D208" i="106"/>
  <c r="D207" i="106"/>
  <c r="D205" i="106"/>
  <c r="D203" i="106"/>
  <c r="D202" i="106"/>
  <c r="D199" i="106"/>
  <c r="D198" i="106"/>
  <c r="D195" i="106"/>
  <c r="D194" i="106"/>
  <c r="D193" i="106"/>
  <c r="D192" i="106"/>
  <c r="D191" i="106"/>
  <c r="D190" i="106"/>
  <c r="D189" i="106"/>
  <c r="D185" i="106"/>
  <c r="D184" i="106"/>
  <c r="D181" i="106"/>
  <c r="D180" i="106"/>
  <c r="D179" i="106"/>
  <c r="D176" i="106"/>
  <c r="D174" i="106"/>
  <c r="D173" i="106"/>
  <c r="D172" i="106"/>
  <c r="D170" i="106"/>
  <c r="D166" i="106"/>
  <c r="D165" i="106"/>
  <c r="D163" i="106"/>
  <c r="D161" i="106"/>
  <c r="D160" i="106"/>
  <c r="D159" i="106"/>
  <c r="D158" i="106"/>
  <c r="D157" i="106"/>
  <c r="D156" i="106"/>
  <c r="D153" i="106"/>
  <c r="D152" i="106"/>
  <c r="D149" i="106"/>
  <c r="D148" i="106"/>
  <c r="D147" i="106"/>
  <c r="D146" i="106"/>
  <c r="D145" i="106"/>
  <c r="D144" i="106"/>
  <c r="D142" i="106"/>
  <c r="D141" i="106"/>
  <c r="D140" i="106"/>
  <c r="D136" i="106"/>
  <c r="D135" i="106"/>
  <c r="D134" i="106"/>
  <c r="D133" i="106"/>
  <c r="D131" i="106"/>
  <c r="D130" i="106"/>
  <c r="D126" i="106"/>
  <c r="D125" i="106"/>
  <c r="D123" i="106"/>
  <c r="D119" i="106"/>
  <c r="D118" i="106"/>
  <c r="D116" i="106"/>
  <c r="D114" i="106"/>
  <c r="D113" i="106"/>
  <c r="D112" i="106"/>
  <c r="D111" i="106"/>
  <c r="D110" i="106"/>
  <c r="D109" i="106"/>
  <c r="D108" i="106"/>
  <c r="D105" i="106"/>
  <c r="D104" i="106"/>
  <c r="D101" i="106"/>
  <c r="D100" i="106"/>
  <c r="D99" i="106"/>
  <c r="D98" i="106"/>
  <c r="D97" i="106"/>
  <c r="D96" i="106"/>
  <c r="D94" i="106"/>
  <c r="D93" i="106"/>
  <c r="D92" i="106"/>
  <c r="D88" i="106"/>
  <c r="D87" i="106"/>
  <c r="D85" i="106"/>
  <c r="D83" i="106"/>
  <c r="D82" i="106"/>
  <c r="D81" i="106"/>
  <c r="D80" i="106"/>
  <c r="D79" i="106"/>
  <c r="D78" i="106"/>
  <c r="D77" i="106"/>
  <c r="D76" i="106"/>
  <c r="D73" i="106"/>
  <c r="D72" i="106"/>
  <c r="D69" i="106"/>
  <c r="D68" i="106"/>
  <c r="D67" i="106"/>
  <c r="D66" i="106"/>
  <c r="D65" i="106"/>
  <c r="D64" i="106"/>
  <c r="D62" i="106"/>
  <c r="D61" i="106"/>
  <c r="D60" i="106"/>
  <c r="J86" i="28" l="1"/>
  <c r="J83" i="28"/>
  <c r="J88" i="28" l="1"/>
  <c r="F99" i="34" l="1"/>
  <c r="D87" i="36" l="1"/>
  <c r="B7" i="24" l="1"/>
  <c r="L413" i="29" l="1"/>
  <c r="L405" i="29"/>
  <c r="L397" i="29"/>
  <c r="L385" i="29"/>
  <c r="L378" i="29"/>
  <c r="L369" i="29"/>
  <c r="L365" i="29"/>
  <c r="L358" i="29"/>
  <c r="L353" i="29"/>
  <c r="L344" i="29"/>
  <c r="K414" i="29"/>
  <c r="B8666" i="106" s="1"/>
  <c r="D8666" i="106" s="1"/>
  <c r="H413" i="29"/>
  <c r="B8483" i="106" s="1"/>
  <c r="D8483" i="106" s="1"/>
  <c r="E413" i="29"/>
  <c r="B8296" i="106" s="1"/>
  <c r="D8296" i="106" s="1"/>
  <c r="K412" i="29"/>
  <c r="B8664" i="106" s="1"/>
  <c r="D8664" i="106" s="1"/>
  <c r="K411" i="29"/>
  <c r="B8663" i="106" s="1"/>
  <c r="D8663" i="106" s="1"/>
  <c r="K410" i="29"/>
  <c r="B8662" i="106" s="1"/>
  <c r="D8662" i="106" s="1"/>
  <c r="K409" i="29"/>
  <c r="B8661" i="106" s="1"/>
  <c r="D8661" i="106" s="1"/>
  <c r="K408" i="29"/>
  <c r="B8660" i="106" s="1"/>
  <c r="D8660" i="106" s="1"/>
  <c r="K407" i="29"/>
  <c r="B8659" i="106" s="1"/>
  <c r="D8659" i="106" s="1"/>
  <c r="K406" i="29"/>
  <c r="B8658" i="106" s="1"/>
  <c r="D8658" i="106" s="1"/>
  <c r="H405" i="29"/>
  <c r="B8475" i="106" s="1"/>
  <c r="D8475" i="106" s="1"/>
  <c r="K404" i="29"/>
  <c r="B8656" i="106" s="1"/>
  <c r="D8656" i="106" s="1"/>
  <c r="K403" i="29"/>
  <c r="B8655" i="106" s="1"/>
  <c r="D8655" i="106" s="1"/>
  <c r="K402" i="29"/>
  <c r="B8654" i="106" s="1"/>
  <c r="D8654" i="106" s="1"/>
  <c r="K401" i="29"/>
  <c r="B8653" i="106" s="1"/>
  <c r="D8653" i="106" s="1"/>
  <c r="K400" i="29"/>
  <c r="B8652" i="106" s="1"/>
  <c r="D8652" i="106" s="1"/>
  <c r="K399" i="29"/>
  <c r="B8651" i="106" s="1"/>
  <c r="D8651" i="106" s="1"/>
  <c r="K398" i="29"/>
  <c r="B8650" i="106" s="1"/>
  <c r="D8650" i="106" s="1"/>
  <c r="H397" i="29"/>
  <c r="E397" i="29"/>
  <c r="K396" i="29"/>
  <c r="B8649" i="106" s="1"/>
  <c r="D8649" i="106" s="1"/>
  <c r="K395" i="29"/>
  <c r="B8648" i="106" s="1"/>
  <c r="D8648" i="106" s="1"/>
  <c r="K394" i="29"/>
  <c r="B8647" i="106" s="1"/>
  <c r="D8647" i="106" s="1"/>
  <c r="K393" i="29"/>
  <c r="B8646" i="106" s="1"/>
  <c r="D8646" i="106" s="1"/>
  <c r="K392" i="29"/>
  <c r="B7786" i="106" s="1"/>
  <c r="D7786" i="106" s="1"/>
  <c r="K391" i="29"/>
  <c r="B7784" i="106" s="1"/>
  <c r="D7784" i="106" s="1"/>
  <c r="K388" i="29"/>
  <c r="K386" i="29"/>
  <c r="B8643" i="106" s="1"/>
  <c r="D8643" i="106" s="1"/>
  <c r="J385" i="29"/>
  <c r="B8580" i="106" s="1"/>
  <c r="D8580" i="106" s="1"/>
  <c r="I385" i="29"/>
  <c r="B8532" i="106" s="1"/>
  <c r="D8532" i="106" s="1"/>
  <c r="H385" i="29"/>
  <c r="B8457" i="106" s="1"/>
  <c r="D8457" i="106" s="1"/>
  <c r="G385" i="29"/>
  <c r="B8394" i="106" s="1"/>
  <c r="D8394" i="106" s="1"/>
  <c r="F385" i="29"/>
  <c r="B8343" i="106" s="1"/>
  <c r="D8343" i="106" s="1"/>
  <c r="E385" i="29"/>
  <c r="B8286" i="106" s="1"/>
  <c r="D8286" i="106" s="1"/>
  <c r="D385" i="29"/>
  <c r="B8235" i="106" s="1"/>
  <c r="D8235" i="106" s="1"/>
  <c r="C385" i="29"/>
  <c r="B8184" i="106" s="1"/>
  <c r="D8184" i="106" s="1"/>
  <c r="K384" i="29"/>
  <c r="B8641" i="106" s="1"/>
  <c r="D8641" i="106" s="1"/>
  <c r="K383" i="29"/>
  <c r="B8640" i="106" s="1"/>
  <c r="D8640" i="106" s="1"/>
  <c r="K382" i="29"/>
  <c r="B8639" i="106" s="1"/>
  <c r="D8639" i="106" s="1"/>
  <c r="K381" i="29"/>
  <c r="B8638" i="106" s="1"/>
  <c r="D8638" i="106" s="1"/>
  <c r="K380" i="29"/>
  <c r="J378" i="29"/>
  <c r="B8574" i="106" s="1"/>
  <c r="D8574" i="106" s="1"/>
  <c r="I378" i="29"/>
  <c r="B8526" i="106" s="1"/>
  <c r="D8526" i="106" s="1"/>
  <c r="H378" i="29"/>
  <c r="B8451" i="106" s="1"/>
  <c r="D8451" i="106" s="1"/>
  <c r="G378" i="29"/>
  <c r="B8388" i="106" s="1"/>
  <c r="D8388" i="106" s="1"/>
  <c r="F378" i="29"/>
  <c r="B8337" i="106" s="1"/>
  <c r="D8337" i="106" s="1"/>
  <c r="E378" i="29"/>
  <c r="B8280" i="106" s="1"/>
  <c r="D8280" i="106" s="1"/>
  <c r="D378" i="29"/>
  <c r="B8229" i="106" s="1"/>
  <c r="D8229" i="106" s="1"/>
  <c r="C378" i="29"/>
  <c r="B8178" i="106" s="1"/>
  <c r="D8178" i="106" s="1"/>
  <c r="K377" i="29"/>
  <c r="K376" i="29"/>
  <c r="B8634" i="106" s="1"/>
  <c r="D8634" i="106" s="1"/>
  <c r="K375" i="29"/>
  <c r="B8633" i="106" s="1"/>
  <c r="D8633" i="106" s="1"/>
  <c r="K374" i="29"/>
  <c r="B8632" i="106" s="1"/>
  <c r="D8632" i="106" s="1"/>
  <c r="K372" i="29"/>
  <c r="B8631" i="106" s="1"/>
  <c r="D8631" i="106" s="1"/>
  <c r="K371" i="29"/>
  <c r="J369" i="29"/>
  <c r="B8567" i="106" s="1"/>
  <c r="D8567" i="106" s="1"/>
  <c r="I369" i="29"/>
  <c r="B8519" i="106" s="1"/>
  <c r="D8519" i="106" s="1"/>
  <c r="H369" i="29"/>
  <c r="B8444" i="106" s="1"/>
  <c r="D8444" i="106" s="1"/>
  <c r="G369" i="29"/>
  <c r="B8381" i="106" s="1"/>
  <c r="D8381" i="106" s="1"/>
  <c r="F369" i="29"/>
  <c r="B8347" i="106" s="1"/>
  <c r="D8347" i="106" s="1"/>
  <c r="E369" i="29"/>
  <c r="B8273" i="106" s="1"/>
  <c r="D8273" i="106" s="1"/>
  <c r="D369" i="29"/>
  <c r="B8222" i="106" s="1"/>
  <c r="D8222" i="106" s="1"/>
  <c r="C369" i="29"/>
  <c r="B8171" i="106" s="1"/>
  <c r="D8171" i="106" s="1"/>
  <c r="K368" i="29"/>
  <c r="K367" i="29"/>
  <c r="B8627" i="106" s="1"/>
  <c r="D8627" i="106" s="1"/>
  <c r="J365" i="29"/>
  <c r="I365" i="29"/>
  <c r="H365" i="29"/>
  <c r="G365" i="29"/>
  <c r="F365" i="29"/>
  <c r="E365" i="29"/>
  <c r="D365" i="29"/>
  <c r="C365" i="29"/>
  <c r="K362" i="29"/>
  <c r="K361" i="29"/>
  <c r="G12" i="184" s="1"/>
  <c r="K360" i="29"/>
  <c r="B8624" i="106" s="1"/>
  <c r="D8624" i="106" s="1"/>
  <c r="J358" i="29"/>
  <c r="B8561" i="106" s="1"/>
  <c r="D8561" i="106" s="1"/>
  <c r="I358" i="29"/>
  <c r="B8513" i="106" s="1"/>
  <c r="D8513" i="106" s="1"/>
  <c r="H358" i="29"/>
  <c r="B8436" i="106" s="1"/>
  <c r="D8436" i="106" s="1"/>
  <c r="G358" i="29"/>
  <c r="B8373" i="106" s="1"/>
  <c r="D8373" i="106" s="1"/>
  <c r="F358" i="29"/>
  <c r="B8323" i="106" s="1"/>
  <c r="D8323" i="106" s="1"/>
  <c r="E358" i="29"/>
  <c r="B8265" i="106" s="1"/>
  <c r="D8265" i="106" s="1"/>
  <c r="D358" i="29"/>
  <c r="B8213" i="106" s="1"/>
  <c r="D8213" i="106" s="1"/>
  <c r="C358" i="29"/>
  <c r="B8162" i="106" s="1"/>
  <c r="D8162" i="106" s="1"/>
  <c r="K357" i="29"/>
  <c r="B8622" i="106" s="1"/>
  <c r="D8622" i="106" s="1"/>
  <c r="K356" i="29"/>
  <c r="K355" i="29"/>
  <c r="B8620" i="106" s="1"/>
  <c r="D8620" i="106" s="1"/>
  <c r="J353" i="29"/>
  <c r="B8557" i="106" s="1"/>
  <c r="D8557" i="106" s="1"/>
  <c r="I353" i="29"/>
  <c r="B8509" i="106" s="1"/>
  <c r="D8509" i="106" s="1"/>
  <c r="H353" i="29"/>
  <c r="B8432" i="106" s="1"/>
  <c r="D8432" i="106" s="1"/>
  <c r="G353" i="29"/>
  <c r="B8369" i="106" s="1"/>
  <c r="D8369" i="106" s="1"/>
  <c r="F353" i="29"/>
  <c r="B8319" i="106" s="1"/>
  <c r="D8319" i="106" s="1"/>
  <c r="E353" i="29"/>
  <c r="B8261" i="106" s="1"/>
  <c r="D8261" i="106" s="1"/>
  <c r="D353" i="29"/>
  <c r="B8209" i="106" s="1"/>
  <c r="D8209" i="106" s="1"/>
  <c r="C353" i="29"/>
  <c r="B8158" i="106" s="1"/>
  <c r="D8158" i="106" s="1"/>
  <c r="K352" i="29"/>
  <c r="B8618" i="106" s="1"/>
  <c r="D8618" i="106" s="1"/>
  <c r="K351" i="29"/>
  <c r="B8617" i="106" s="1"/>
  <c r="D8617" i="106" s="1"/>
  <c r="K350" i="29"/>
  <c r="B8616" i="106" s="1"/>
  <c r="D8616" i="106" s="1"/>
  <c r="K349" i="29"/>
  <c r="B8615" i="106" s="1"/>
  <c r="D8615" i="106" s="1"/>
  <c r="K348" i="29"/>
  <c r="B8614" i="106" s="1"/>
  <c r="D8614" i="106" s="1"/>
  <c r="K347" i="29"/>
  <c r="B8613" i="106" s="1"/>
  <c r="D8613" i="106" s="1"/>
  <c r="J344" i="29"/>
  <c r="B8550" i="106" s="1"/>
  <c r="D8550" i="106" s="1"/>
  <c r="I344" i="29"/>
  <c r="B8502" i="106" s="1"/>
  <c r="D8502" i="106" s="1"/>
  <c r="H344" i="29"/>
  <c r="G344" i="29"/>
  <c r="B8362" i="106" s="1"/>
  <c r="D8362" i="106" s="1"/>
  <c r="F344" i="29"/>
  <c r="B8312" i="106" s="1"/>
  <c r="D8312" i="106" s="1"/>
  <c r="E344" i="29"/>
  <c r="B8254" i="106" s="1"/>
  <c r="D8254" i="106" s="1"/>
  <c r="D344" i="29"/>
  <c r="B8202" i="106" s="1"/>
  <c r="D8202" i="106" s="1"/>
  <c r="C344" i="29"/>
  <c r="B8151" i="106" s="1"/>
  <c r="D8151" i="106" s="1"/>
  <c r="K343" i="29"/>
  <c r="K342" i="29"/>
  <c r="K341" i="29"/>
  <c r="K340" i="29"/>
  <c r="K339" i="29"/>
  <c r="K338" i="29"/>
  <c r="K337" i="29"/>
  <c r="K336" i="29"/>
  <c r="K335" i="29"/>
  <c r="K334" i="29"/>
  <c r="K333" i="29"/>
  <c r="K332" i="29"/>
  <c r="K331" i="29"/>
  <c r="K330" i="29"/>
  <c r="B8598" i="106" s="1"/>
  <c r="D8598" i="106" s="1"/>
  <c r="K329" i="29"/>
  <c r="B8597" i="106" s="1"/>
  <c r="D8597" i="106" s="1"/>
  <c r="K328" i="29"/>
  <c r="B8596" i="106" s="1"/>
  <c r="D8596" i="106" s="1"/>
  <c r="K327" i="29"/>
  <c r="B8595" i="106" s="1"/>
  <c r="D8595" i="106" s="1"/>
  <c r="K326" i="29"/>
  <c r="K325" i="29"/>
  <c r="B8593" i="106" s="1"/>
  <c r="D8593" i="106" s="1"/>
  <c r="K324" i="29"/>
  <c r="B8592" i="106" s="1"/>
  <c r="D8592" i="106" s="1"/>
  <c r="K323" i="29"/>
  <c r="K322" i="29"/>
  <c r="K321" i="29"/>
  <c r="B8589" i="106" s="1"/>
  <c r="D8589" i="106" s="1"/>
  <c r="K320" i="29"/>
  <c r="K319" i="29"/>
  <c r="B8587" i="106" s="1"/>
  <c r="D8587" i="106" s="1"/>
  <c r="K318" i="29"/>
  <c r="K317" i="29"/>
  <c r="B8585" i="106" s="1"/>
  <c r="D8585" i="106" s="1"/>
  <c r="K316" i="29"/>
  <c r="B8584" i="106" s="1"/>
  <c r="D8584" i="106" s="1"/>
  <c r="D8125" i="106"/>
  <c r="J35" i="29"/>
  <c r="B8123" i="106" s="1"/>
  <c r="D8123" i="106" s="1"/>
  <c r="I35" i="29"/>
  <c r="B8122" i="106" s="1"/>
  <c r="D8122" i="106" s="1"/>
  <c r="H35" i="29"/>
  <c r="B8121" i="106" s="1"/>
  <c r="D8121" i="106" s="1"/>
  <c r="G35" i="29"/>
  <c r="B8120" i="106" s="1"/>
  <c r="D8120" i="106" s="1"/>
  <c r="F35" i="29"/>
  <c r="B8119" i="106" s="1"/>
  <c r="D8119" i="106" s="1"/>
  <c r="E35" i="29"/>
  <c r="B8118" i="106" s="1"/>
  <c r="D8118" i="106" s="1"/>
  <c r="D35" i="29"/>
  <c r="B8117" i="106" s="1"/>
  <c r="D8117" i="106" s="1"/>
  <c r="C35" i="29"/>
  <c r="B8116" i="106" s="1"/>
  <c r="D8116" i="106" s="1"/>
  <c r="K33" i="29"/>
  <c r="B8115" i="106" s="1"/>
  <c r="D8115" i="106" s="1"/>
  <c r="C87" i="4"/>
  <c r="C84" i="5"/>
  <c r="B8103" i="106" s="1"/>
  <c r="D8103" i="106" s="1"/>
  <c r="A79" i="4"/>
  <c r="A81" i="4"/>
  <c r="K99" i="4"/>
  <c r="B8089" i="106" s="1"/>
  <c r="D8089" i="106" s="1"/>
  <c r="J99" i="4"/>
  <c r="B8072" i="106" s="1"/>
  <c r="D8072" i="106" s="1"/>
  <c r="H99" i="4"/>
  <c r="B8046" i="106" s="1"/>
  <c r="D8046" i="106" s="1"/>
  <c r="G99" i="4"/>
  <c r="B8027" i="106" s="1"/>
  <c r="D8027" i="106" s="1"/>
  <c r="F99" i="4"/>
  <c r="B8008" i="106" s="1"/>
  <c r="D8008" i="106" s="1"/>
  <c r="E99" i="4"/>
  <c r="B7991" i="106" s="1"/>
  <c r="D7991" i="106" s="1"/>
  <c r="D99" i="4"/>
  <c r="B7973" i="106" s="1"/>
  <c r="D7973" i="106" s="1"/>
  <c r="C99" i="4"/>
  <c r="B7953" i="106" s="1"/>
  <c r="D7953" i="106" s="1"/>
  <c r="A117" i="4"/>
  <c r="A91" i="4"/>
  <c r="A85" i="4"/>
  <c r="L415" i="29" l="1"/>
  <c r="L387" i="29"/>
  <c r="B8586" i="106"/>
  <c r="D8586" i="106" s="1"/>
  <c r="F74" i="34"/>
  <c r="B8667" i="106" s="1"/>
  <c r="D8667" i="106" s="1"/>
  <c r="B8588" i="106"/>
  <c r="D8588" i="106" s="1"/>
  <c r="F75" i="34"/>
  <c r="B8668" i="106" s="1"/>
  <c r="D8668" i="106" s="1"/>
  <c r="B8590" i="106"/>
  <c r="D8590" i="106" s="1"/>
  <c r="F76" i="34"/>
  <c r="B8669" i="106" s="1"/>
  <c r="D8669" i="106" s="1"/>
  <c r="B8594" i="106"/>
  <c r="D8594" i="106" s="1"/>
  <c r="F78" i="34"/>
  <c r="B8671" i="106" s="1"/>
  <c r="D8671" i="106" s="1"/>
  <c r="B8600" i="106"/>
  <c r="D8600" i="106" s="1"/>
  <c r="F80" i="34"/>
  <c r="B8673" i="106" s="1"/>
  <c r="D8673" i="106" s="1"/>
  <c r="B8602" i="106"/>
  <c r="D8602" i="106" s="1"/>
  <c r="F82" i="34"/>
  <c r="B8675" i="106" s="1"/>
  <c r="D8675" i="106" s="1"/>
  <c r="B8604" i="106"/>
  <c r="D8604" i="106" s="1"/>
  <c r="F84" i="34"/>
  <c r="B8677" i="106" s="1"/>
  <c r="D8677" i="106" s="1"/>
  <c r="B8606" i="106"/>
  <c r="D8606" i="106" s="1"/>
  <c r="F86" i="34"/>
  <c r="B8679" i="106" s="1"/>
  <c r="D8679" i="106" s="1"/>
  <c r="B8608" i="106"/>
  <c r="D8608" i="106" s="1"/>
  <c r="F88" i="34"/>
  <c r="B8681" i="106" s="1"/>
  <c r="D8681" i="106" s="1"/>
  <c r="B8610" i="106"/>
  <c r="D8610" i="106" s="1"/>
  <c r="F90" i="34"/>
  <c r="B8683" i="106" s="1"/>
  <c r="D8683" i="106" s="1"/>
  <c r="B8625" i="106"/>
  <c r="D8625" i="106" s="1"/>
  <c r="B8630" i="106"/>
  <c r="D8630" i="106" s="1"/>
  <c r="G15" i="184"/>
  <c r="B8637" i="106"/>
  <c r="D8637" i="106" s="1"/>
  <c r="G17" i="184"/>
  <c r="B8645" i="106"/>
  <c r="D8645" i="106" s="1"/>
  <c r="F92" i="34"/>
  <c r="B8685" i="106" s="1"/>
  <c r="D8685" i="106" s="1"/>
  <c r="J14" i="4"/>
  <c r="B8591" i="106"/>
  <c r="D8591" i="106" s="1"/>
  <c r="F77" i="34"/>
  <c r="B8670" i="106" s="1"/>
  <c r="D8670" i="106" s="1"/>
  <c r="B8599" i="106"/>
  <c r="D8599" i="106" s="1"/>
  <c r="F79" i="34"/>
  <c r="B8672" i="106" s="1"/>
  <c r="D8672" i="106" s="1"/>
  <c r="B8601" i="106"/>
  <c r="D8601" i="106" s="1"/>
  <c r="F81" i="34"/>
  <c r="B8674" i="106" s="1"/>
  <c r="D8674" i="106" s="1"/>
  <c r="B8603" i="106"/>
  <c r="D8603" i="106" s="1"/>
  <c r="F83" i="34"/>
  <c r="B8676" i="106" s="1"/>
  <c r="D8676" i="106" s="1"/>
  <c r="B8605" i="106"/>
  <c r="D8605" i="106" s="1"/>
  <c r="F85" i="34"/>
  <c r="B8678" i="106" s="1"/>
  <c r="D8678" i="106" s="1"/>
  <c r="B8607" i="106"/>
  <c r="D8607" i="106" s="1"/>
  <c r="F87" i="34"/>
  <c r="B8680" i="106" s="1"/>
  <c r="D8680" i="106" s="1"/>
  <c r="B8609" i="106"/>
  <c r="D8609" i="106" s="1"/>
  <c r="F89" i="34"/>
  <c r="B8682" i="106" s="1"/>
  <c r="D8682" i="106" s="1"/>
  <c r="B8611" i="106"/>
  <c r="D8611" i="106" s="1"/>
  <c r="F91" i="34"/>
  <c r="B8684" i="106" s="1"/>
  <c r="D8684" i="106" s="1"/>
  <c r="B8425" i="106"/>
  <c r="D8425" i="106" s="1"/>
  <c r="K358" i="29"/>
  <c r="B8623" i="106" s="1"/>
  <c r="D8623" i="106" s="1"/>
  <c r="B8621" i="106"/>
  <c r="D8621" i="106" s="1"/>
  <c r="B8626" i="106"/>
  <c r="D8626" i="106" s="1"/>
  <c r="G13" i="184"/>
  <c r="B8628" i="106"/>
  <c r="D8628" i="106" s="1"/>
  <c r="G14" i="184"/>
  <c r="B8635" i="106"/>
  <c r="D8635" i="106" s="1"/>
  <c r="G16" i="184"/>
  <c r="E415" i="29"/>
  <c r="B9102" i="106" s="1"/>
  <c r="D9102" i="106" s="1"/>
  <c r="B8294" i="106"/>
  <c r="D8294" i="106" s="1"/>
  <c r="C90" i="4"/>
  <c r="C91" i="4" s="1"/>
  <c r="B7944" i="106"/>
  <c r="D7944" i="106" s="1"/>
  <c r="K397" i="29"/>
  <c r="K405" i="29"/>
  <c r="B8657" i="106" s="1"/>
  <c r="D8657" i="106" s="1"/>
  <c r="K413" i="29"/>
  <c r="B8665" i="106" s="1"/>
  <c r="D8665" i="106" s="1"/>
  <c r="H415" i="29"/>
  <c r="B7787" i="106" s="1"/>
  <c r="D7787" i="106" s="1"/>
  <c r="D387" i="29"/>
  <c r="B8237" i="106" s="1"/>
  <c r="D8237" i="106" s="1"/>
  <c r="F387" i="29"/>
  <c r="B8345" i="106" s="1"/>
  <c r="D8345" i="106" s="1"/>
  <c r="H387" i="29"/>
  <c r="B8459" i="106" s="1"/>
  <c r="D8459" i="106" s="1"/>
  <c r="J387" i="29"/>
  <c r="B8582" i="106" s="1"/>
  <c r="D8582" i="106" s="1"/>
  <c r="K369" i="29"/>
  <c r="B8629" i="106" s="1"/>
  <c r="D8629" i="106" s="1"/>
  <c r="C387" i="29"/>
  <c r="B8186" i="106" s="1"/>
  <c r="D8186" i="106" s="1"/>
  <c r="E387" i="29"/>
  <c r="B8288" i="106" s="1"/>
  <c r="D8288" i="106" s="1"/>
  <c r="G387" i="29"/>
  <c r="B8396" i="106" s="1"/>
  <c r="D8396" i="106" s="1"/>
  <c r="I387" i="29"/>
  <c r="B8534" i="106" s="1"/>
  <c r="D8534" i="106" s="1"/>
  <c r="K378" i="29"/>
  <c r="B8636" i="106" s="1"/>
  <c r="D8636" i="106" s="1"/>
  <c r="K385" i="29"/>
  <c r="B8642" i="106" s="1"/>
  <c r="D8642" i="106" s="1"/>
  <c r="K353" i="29"/>
  <c r="B8619" i="106" s="1"/>
  <c r="D8619" i="106" s="1"/>
  <c r="K344" i="29"/>
  <c r="H429" i="29" l="1"/>
  <c r="J429" i="29"/>
  <c r="E429" i="29"/>
  <c r="I429" i="29"/>
  <c r="D429" i="29"/>
  <c r="B8612" i="106"/>
  <c r="D8612" i="106" s="1"/>
  <c r="J12" i="4"/>
  <c r="G429" i="29"/>
  <c r="C429" i="29"/>
  <c r="F429" i="29"/>
  <c r="B7947" i="106"/>
  <c r="D7947" i="106" s="1"/>
  <c r="B7946" i="106"/>
  <c r="D7946" i="106" s="1"/>
  <c r="K415" i="29"/>
  <c r="K387" i="29"/>
  <c r="B8644" i="106" l="1"/>
  <c r="D8644" i="106" s="1"/>
  <c r="J13" i="4"/>
  <c r="B7788" i="106"/>
  <c r="D7788" i="106" s="1"/>
  <c r="F93" i="34"/>
  <c r="J15" i="4"/>
  <c r="D35" i="36"/>
  <c r="D37" i="36"/>
  <c r="A2" i="36"/>
  <c r="D3" i="36"/>
  <c r="D2" i="36"/>
  <c r="D28" i="36" l="1"/>
  <c r="D27" i="36" l="1"/>
  <c r="A11" i="146" l="1"/>
  <c r="A25" i="184"/>
  <c r="A24" i="184"/>
  <c r="B20" i="184"/>
  <c r="I9" i="184"/>
  <c r="E9" i="184"/>
  <c r="B10" i="106" l="1"/>
  <c r="D89" i="36" l="1"/>
  <c r="J7" i="184" l="1"/>
  <c r="J6" i="184"/>
  <c r="K19" i="184"/>
  <c r="J19" i="184"/>
  <c r="I19" i="184"/>
  <c r="L18" i="184"/>
  <c r="H18" i="184"/>
  <c r="L17" i="184"/>
  <c r="L16" i="184"/>
  <c r="L15" i="184"/>
  <c r="L14" i="184"/>
  <c r="L13" i="184"/>
  <c r="L12" i="184"/>
  <c r="L19" i="184" l="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B7883" i="106" l="1"/>
  <c r="D7883" i="106" s="1"/>
  <c r="B7882" i="106"/>
  <c r="D7882" i="106" s="1"/>
  <c r="B7880" i="106"/>
  <c r="D7880" i="106" s="1"/>
  <c r="B11" i="7" l="1"/>
  <c r="B7817" i="106" l="1"/>
  <c r="D7817" i="106" s="1"/>
  <c r="B7816" i="106"/>
  <c r="D7816" i="106" s="1"/>
  <c r="D144" i="183" l="1"/>
  <c r="A145" i="183" s="1"/>
  <c r="F144" i="183" l="1"/>
  <c r="D86" i="36"/>
  <c r="E40" i="108" l="1"/>
  <c r="B7818" i="106" s="1"/>
  <c r="D7818" i="106" s="1"/>
  <c r="G40" i="108"/>
  <c r="B7819" i="106" s="1"/>
  <c r="D7819" i="106" s="1"/>
  <c r="D85" i="36"/>
  <c r="D84" i="36"/>
  <c r="D98" i="34" l="1"/>
  <c r="D199" i="34" s="1"/>
  <c r="F2" i="8" l="1"/>
  <c r="B2" i="24" l="1"/>
  <c r="B1" i="24"/>
  <c r="A1" i="24"/>
  <c r="A2" i="24"/>
  <c r="A2" i="146"/>
  <c r="A4" i="146"/>
  <c r="A5" i="146"/>
  <c r="A3" i="182"/>
  <c r="A11" i="108"/>
  <c r="A1" i="34"/>
  <c r="L2" i="11"/>
  <c r="K2" i="11"/>
  <c r="J2" i="11"/>
  <c r="H2" i="11"/>
  <c r="C2" i="11"/>
  <c r="I2" i="11"/>
  <c r="F2" i="11"/>
  <c r="E2" i="11"/>
  <c r="D2" i="11"/>
  <c r="A24" i="12"/>
  <c r="A3" i="12"/>
  <c r="I30" i="8"/>
  <c r="H30" i="8"/>
  <c r="F30" i="8"/>
  <c r="E30" i="8"/>
  <c r="C2" i="8"/>
  <c r="E2" i="8"/>
  <c r="D2" i="8"/>
  <c r="B2" i="7"/>
  <c r="D2" i="7"/>
  <c r="E2" i="7"/>
  <c r="F2" i="7"/>
  <c r="M37" i="118"/>
  <c r="D7" i="37"/>
  <c r="I7" i="24" l="1"/>
  <c r="A3" i="24"/>
  <c r="B7234" i="106" l="1"/>
  <c r="D7234" i="106" s="1"/>
  <c r="B15" i="7" l="1"/>
  <c r="D187" i="34" l="1"/>
  <c r="D186" i="34"/>
  <c r="C187" i="34"/>
  <c r="C186" i="34"/>
  <c r="F187" i="34"/>
  <c r="B8687" i="106" s="1"/>
  <c r="D8687" i="106" s="1"/>
  <c r="F186" i="34"/>
  <c r="B8686" i="106" s="1"/>
  <c r="D8686" i="106" s="1"/>
  <c r="B7810" i="106" l="1"/>
  <c r="D7810" i="106" s="1"/>
  <c r="B7809" i="106"/>
  <c r="D7809" i="106" s="1"/>
  <c r="B7808" i="106"/>
  <c r="D7808" i="106" s="1"/>
  <c r="B7807" i="106"/>
  <c r="D7807" i="106" s="1"/>
  <c r="B7814" i="106" l="1"/>
  <c r="D7814" i="106" s="1"/>
  <c r="B7813" i="106"/>
  <c r="D7813" i="106" s="1"/>
  <c r="B7812" i="106"/>
  <c r="D7812" i="106" s="1"/>
  <c r="B7811" i="106"/>
  <c r="D7811" i="106" s="1"/>
  <c r="B7806" i="106"/>
  <c r="D7806" i="106" s="1"/>
  <c r="B7805" i="106"/>
  <c r="D7805" i="106" s="1"/>
  <c r="B7804" i="106"/>
  <c r="D7804" i="106" s="1"/>
  <c r="B7803" i="106"/>
  <c r="D7803" i="106" s="1"/>
  <c r="B7802" i="106"/>
  <c r="D7802" i="106" s="1"/>
  <c r="B7801" i="106"/>
  <c r="D7801" i="106" s="1"/>
  <c r="B7800" i="106"/>
  <c r="D7800" i="106" s="1"/>
  <c r="B7799" i="106"/>
  <c r="D7799" i="106" s="1"/>
  <c r="B5194" i="106" l="1"/>
  <c r="D5194" i="106" s="1"/>
  <c r="F29" i="34" l="1"/>
  <c r="B7879" i="106" s="1"/>
  <c r="D7879"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8" i="36" s="1"/>
  <c r="B7835" i="106"/>
  <c r="D7835" i="106" s="1"/>
  <c r="K443" i="29" l="1"/>
  <c r="B3671" i="106" s="1"/>
  <c r="D3671" i="106" s="1"/>
  <c r="K442" i="29"/>
  <c r="B7792" i="106" s="1"/>
  <c r="D7792" i="106" s="1"/>
  <c r="K441" i="29"/>
  <c r="H444" i="29"/>
  <c r="B7235" i="106" s="1"/>
  <c r="D7235" i="106" s="1"/>
  <c r="K279" i="29"/>
  <c r="B7782" i="106" s="1"/>
  <c r="D7782" i="106" s="1"/>
  <c r="H164" i="29"/>
  <c r="B7051" i="106" s="1"/>
  <c r="D7051" i="106" s="1"/>
  <c r="K163" i="29"/>
  <c r="B7780" i="106" s="1"/>
  <c r="D7780" i="106" s="1"/>
  <c r="K162" i="29"/>
  <c r="B7778" i="106" s="1"/>
  <c r="D7778" i="106" s="1"/>
  <c r="K161" i="29"/>
  <c r="B7776" i="106" s="1"/>
  <c r="D7776" i="106" s="1"/>
  <c r="B7793" i="106"/>
  <c r="D7793" i="106" s="1"/>
  <c r="K137" i="29"/>
  <c r="B7774" i="106" s="1"/>
  <c r="D7774" i="106" s="1"/>
  <c r="B7791" i="106"/>
  <c r="D7791" i="106" s="1"/>
  <c r="B7789" i="106"/>
  <c r="D7789" i="106" s="1"/>
  <c r="B7781" i="106"/>
  <c r="D7781" i="106" s="1"/>
  <c r="B7779" i="106"/>
  <c r="D7779" i="106" s="1"/>
  <c r="B7777" i="106"/>
  <c r="D7777" i="106" s="1"/>
  <c r="B7775" i="106"/>
  <c r="D7775" i="106" s="1"/>
  <c r="B7773" i="106"/>
  <c r="D7773" i="106" s="1"/>
  <c r="B7772" i="106"/>
  <c r="D7772" i="106" s="1"/>
  <c r="K444" i="29" l="1"/>
  <c r="B3672" i="106" s="1"/>
  <c r="D3672" i="106" s="1"/>
  <c r="B7790" i="106"/>
  <c r="D7790" i="106" s="1"/>
  <c r="K15" i="4" l="1"/>
  <c r="K105" i="4" s="1"/>
  <c r="B8092" i="106" s="1"/>
  <c r="D8092" i="106" s="1"/>
  <c r="L444" i="29"/>
  <c r="B7794" i="106" l="1"/>
  <c r="D7794" i="106" s="1"/>
  <c r="J105" i="4"/>
  <c r="B8075" i="106" s="1"/>
  <c r="D8075" i="106" s="1"/>
  <c r="L282" i="29"/>
  <c r="D282" i="29"/>
  <c r="L164" i="29"/>
  <c r="K164" i="29"/>
  <c r="L141" i="29"/>
  <c r="H141" i="29"/>
  <c r="E141" i="29"/>
  <c r="E143" i="29" s="1"/>
  <c r="F60" i="34" l="1"/>
  <c r="B1321" i="106"/>
  <c r="D1321" i="106" s="1"/>
  <c r="E15" i="4"/>
  <c r="E105" i="4" s="1"/>
  <c r="B7993" i="106" s="1"/>
  <c r="D7993" i="106" s="1"/>
  <c r="B7771" i="106" l="1"/>
  <c r="D7771" i="106" s="1"/>
  <c r="B59" i="106" l="1"/>
  <c r="B50" i="106"/>
  <c r="B49" i="106" l="1"/>
  <c r="B47" i="106"/>
  <c r="B45" i="106"/>
  <c r="B44" i="106"/>
  <c r="B43" i="106"/>
  <c r="B42" i="106"/>
  <c r="B41" i="106"/>
  <c r="B40" i="106"/>
  <c r="B39" i="106"/>
  <c r="B48" i="106"/>
  <c r="B7865" i="106" l="1"/>
  <c r="D7865" i="106" s="1"/>
  <c r="B7767" i="106"/>
  <c r="D7767" i="106" s="1"/>
  <c r="B7766" i="106"/>
  <c r="D7766" i="106" s="1"/>
  <c r="B7764" i="106"/>
  <c r="D7764" i="106" s="1"/>
  <c r="B7763" i="106"/>
  <c r="D7763" i="106" s="1"/>
  <c r="B7762" i="106"/>
  <c r="D7762" i="106" s="1"/>
  <c r="B7756" i="106"/>
  <c r="D7756" i="106" s="1"/>
  <c r="K6" i="29"/>
  <c r="B7761" i="106" s="1"/>
  <c r="D7761" i="106" s="1"/>
  <c r="B7760" i="106"/>
  <c r="D7760" i="106" s="1"/>
  <c r="K12" i="12"/>
  <c r="B7717" i="106" s="1"/>
  <c r="D7717" i="106" s="1"/>
  <c r="K23" i="12"/>
  <c r="B7798" i="106" s="1"/>
  <c r="D7798" i="106" s="1"/>
  <c r="J12" i="12"/>
  <c r="B7716" i="106" s="1"/>
  <c r="D7716" i="106" s="1"/>
  <c r="J21" i="12"/>
  <c r="J23" i="12" s="1"/>
  <c r="B7727" i="106"/>
  <c r="D7727" i="106" s="1"/>
  <c r="B7732" i="106"/>
  <c r="D7732" i="106" s="1"/>
  <c r="B7724" i="106"/>
  <c r="D7724" i="106" s="1"/>
  <c r="D81" i="36"/>
  <c r="F178" i="34"/>
  <c r="B33" i="36"/>
  <c r="B38" i="36" s="1"/>
  <c r="B48" i="36" s="1"/>
  <c r="B61" i="36" s="1"/>
  <c r="B71" i="36" s="1"/>
  <c r="B75" i="36" s="1"/>
  <c r="B79" i="36" s="1"/>
  <c r="B84" i="36" s="1"/>
  <c r="D78" i="36"/>
  <c r="C190" i="5"/>
  <c r="B4393" i="106" s="1"/>
  <c r="D4393" i="106" s="1"/>
  <c r="C200" i="5"/>
  <c r="B5244" i="106" s="1"/>
  <c r="D5244" i="106" s="1"/>
  <c r="C206" i="5"/>
  <c r="B5258" i="106" s="1"/>
  <c r="D5258" i="106" s="1"/>
  <c r="C211" i="5"/>
  <c r="B4409" i="106" s="1"/>
  <c r="D4409" i="106" s="1"/>
  <c r="C219" i="5"/>
  <c r="B5284" i="106" s="1"/>
  <c r="D5284" i="106" s="1"/>
  <c r="C223" i="5"/>
  <c r="B5302" i="106" s="1"/>
  <c r="D5302" i="106" s="1"/>
  <c r="C254" i="5"/>
  <c r="B7759" i="106"/>
  <c r="D7759" i="106" s="1"/>
  <c r="L131" i="29"/>
  <c r="L133" i="29" s="1"/>
  <c r="L143" i="29"/>
  <c r="L153" i="29"/>
  <c r="D83" i="36"/>
  <c r="K77" i="29"/>
  <c r="F52" i="34" s="1"/>
  <c r="B7829" i="106" s="1"/>
  <c r="D7829" i="106" s="1"/>
  <c r="K134" i="29"/>
  <c r="B2803" i="106" s="1"/>
  <c r="D2803" i="106" s="1"/>
  <c r="K189" i="29"/>
  <c r="F62" i="34" s="1"/>
  <c r="B7831" i="106" s="1"/>
  <c r="D7831" i="106" s="1"/>
  <c r="K126" i="29"/>
  <c r="K69" i="29"/>
  <c r="K66" i="29"/>
  <c r="K61" i="29"/>
  <c r="K58" i="29"/>
  <c r="E14" i="184" s="1"/>
  <c r="H14" i="184" s="1"/>
  <c r="K53" i="29"/>
  <c r="E13" i="184" s="1"/>
  <c r="H13" i="184" s="1"/>
  <c r="B2" i="106"/>
  <c r="B3" i="106"/>
  <c r="B4" i="106"/>
  <c r="B5" i="106"/>
  <c r="B6" i="106"/>
  <c r="B7" i="106"/>
  <c r="B8"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51" i="106"/>
  <c r="B52" i="106"/>
  <c r="B53" i="106"/>
  <c r="B54" i="106"/>
  <c r="B55" i="106"/>
  <c r="B56" i="106"/>
  <c r="B57" i="106"/>
  <c r="B58" i="106"/>
  <c r="B63" i="106"/>
  <c r="D63" i="106" s="1"/>
  <c r="B70" i="106"/>
  <c r="D70" i="106" s="1"/>
  <c r="B71" i="106"/>
  <c r="D71" i="106" s="1"/>
  <c r="B74" i="106"/>
  <c r="D74" i="106" s="1"/>
  <c r="C13" i="3"/>
  <c r="C53" i="3" s="1"/>
  <c r="B84" i="106"/>
  <c r="D84" i="106" s="1"/>
  <c r="B86" i="106"/>
  <c r="D86" i="106" s="1"/>
  <c r="C34" i="3"/>
  <c r="C56" i="3" s="1"/>
  <c r="B90" i="106"/>
  <c r="D90" i="106" s="1"/>
  <c r="B95" i="106"/>
  <c r="D95" i="106" s="1"/>
  <c r="B102" i="106"/>
  <c r="D102" i="106" s="1"/>
  <c r="B103" i="106"/>
  <c r="D103" i="106" s="1"/>
  <c r="B106" i="106"/>
  <c r="D106" i="106" s="1"/>
  <c r="D13" i="3"/>
  <c r="D53" i="3" s="1"/>
  <c r="B115" i="106"/>
  <c r="D115" i="106" s="1"/>
  <c r="B117" i="106"/>
  <c r="D117" i="106" s="1"/>
  <c r="D34" i="3"/>
  <c r="D56" i="3" s="1"/>
  <c r="B121" i="106"/>
  <c r="D121" i="106" s="1"/>
  <c r="B124" i="106"/>
  <c r="D124" i="106" s="1"/>
  <c r="B127" i="106"/>
  <c r="D127" i="106" s="1"/>
  <c r="B128" i="106"/>
  <c r="D128" i="106" s="1"/>
  <c r="E13" i="3"/>
  <c r="E53" i="3" s="1"/>
  <c r="B132" i="106"/>
  <c r="D132" i="106" s="1"/>
  <c r="E34" i="3"/>
  <c r="E56" i="3" s="1"/>
  <c r="B138" i="106"/>
  <c r="D138" i="106" s="1"/>
  <c r="B143" i="106"/>
  <c r="D143" i="106" s="1"/>
  <c r="B150" i="106"/>
  <c r="D150" i="106" s="1"/>
  <c r="B151" i="106"/>
  <c r="D151" i="106" s="1"/>
  <c r="B154" i="106"/>
  <c r="D154" i="106" s="1"/>
  <c r="F13" i="3"/>
  <c r="F53" i="3" s="1"/>
  <c r="B162" i="106"/>
  <c r="D162" i="106" s="1"/>
  <c r="B164" i="106"/>
  <c r="D164" i="106" s="1"/>
  <c r="F34" i="3"/>
  <c r="F56" i="3" s="1"/>
  <c r="B168" i="106"/>
  <c r="D168" i="106" s="1"/>
  <c r="B171" i="106"/>
  <c r="D171" i="106" s="1"/>
  <c r="B175" i="106"/>
  <c r="D175" i="106" s="1"/>
  <c r="B177" i="106"/>
  <c r="D177" i="106" s="1"/>
  <c r="G13" i="3"/>
  <c r="G53" i="3" s="1"/>
  <c r="B182" i="106"/>
  <c r="D182" i="106" s="1"/>
  <c r="B183" i="106"/>
  <c r="D183" i="106" s="1"/>
  <c r="G34" i="3"/>
  <c r="G56" i="3" s="1"/>
  <c r="B187" i="106"/>
  <c r="D187" i="106" s="1"/>
  <c r="B196" i="106"/>
  <c r="D196" i="106" s="1"/>
  <c r="B197" i="106"/>
  <c r="D197" i="106" s="1"/>
  <c r="B200" i="106"/>
  <c r="D200" i="106" s="1"/>
  <c r="H13" i="3"/>
  <c r="H53" i="3" s="1"/>
  <c r="B204" i="106"/>
  <c r="D204" i="106" s="1"/>
  <c r="B206" i="106"/>
  <c r="D206" i="106" s="1"/>
  <c r="H34" i="3"/>
  <c r="H56" i="3" s="1"/>
  <c r="B210" i="106"/>
  <c r="D210" i="106" s="1"/>
  <c r="B280" i="106"/>
  <c r="D280" i="106" s="1"/>
  <c r="B318" i="106"/>
  <c r="D318" i="106" s="1"/>
  <c r="B319" i="106"/>
  <c r="D319" i="106" s="1"/>
  <c r="B321" i="106"/>
  <c r="D321" i="106" s="1"/>
  <c r="B322" i="106"/>
  <c r="D322" i="106" s="1"/>
  <c r="B323" i="106"/>
  <c r="D323" i="106" s="1"/>
  <c r="B430" i="106"/>
  <c r="D430" i="106" s="1"/>
  <c r="B498" i="106"/>
  <c r="D498" i="106" s="1"/>
  <c r="B499" i="106"/>
  <c r="D499" i="106" s="1"/>
  <c r="B616" i="106"/>
  <c r="D616" i="106" s="1"/>
  <c r="B617" i="106"/>
  <c r="D617" i="106" s="1"/>
  <c r="B618" i="106"/>
  <c r="D618" i="106" s="1"/>
  <c r="B649" i="106"/>
  <c r="D649" i="106" s="1"/>
  <c r="B650" i="106"/>
  <c r="D650" i="106" s="1"/>
  <c r="B651" i="106"/>
  <c r="D651" i="106" s="1"/>
  <c r="B703" i="106"/>
  <c r="D703" i="106" s="1"/>
  <c r="B704" i="106"/>
  <c r="D704" i="106" s="1"/>
  <c r="B710" i="106"/>
  <c r="D710" i="106" s="1"/>
  <c r="B714" i="106"/>
  <c r="D714" i="106" s="1"/>
  <c r="B715" i="106"/>
  <c r="D715" i="106" s="1"/>
  <c r="B716" i="106"/>
  <c r="D716" i="106" s="1"/>
  <c r="B717" i="106"/>
  <c r="D717" i="106" s="1"/>
  <c r="B719" i="106"/>
  <c r="D719" i="106" s="1"/>
  <c r="B720" i="106"/>
  <c r="D720" i="106" s="1"/>
  <c r="B721" i="106"/>
  <c r="D721" i="106" s="1"/>
  <c r="B722" i="106"/>
  <c r="D722" i="106" s="1"/>
  <c r="B723" i="106"/>
  <c r="D723" i="106" s="1"/>
  <c r="B724" i="106"/>
  <c r="D724" i="106" s="1"/>
  <c r="C44" i="29"/>
  <c r="B725" i="106" s="1"/>
  <c r="D725" i="106" s="1"/>
  <c r="B726" i="106"/>
  <c r="D726" i="106" s="1"/>
  <c r="B727" i="106"/>
  <c r="D727" i="106" s="1"/>
  <c r="B728" i="106"/>
  <c r="D728" i="106" s="1"/>
  <c r="B730" i="106"/>
  <c r="D730" i="106" s="1"/>
  <c r="B731" i="106"/>
  <c r="D731" i="106" s="1"/>
  <c r="B733" i="106"/>
  <c r="D733" i="106" s="1"/>
  <c r="B734" i="106"/>
  <c r="D734" i="106" s="1"/>
  <c r="C59" i="29"/>
  <c r="B735" i="106" s="1"/>
  <c r="D735" i="106" s="1"/>
  <c r="B736" i="106"/>
  <c r="D736" i="106" s="1"/>
  <c r="B737" i="106"/>
  <c r="D737" i="106" s="1"/>
  <c r="B738" i="106"/>
  <c r="D738" i="106" s="1"/>
  <c r="B739" i="106"/>
  <c r="D739" i="106" s="1"/>
  <c r="B740" i="106"/>
  <c r="D740" i="106" s="1"/>
  <c r="B741" i="106"/>
  <c r="D741" i="106" s="1"/>
  <c r="C67" i="29"/>
  <c r="B743" i="106" s="1"/>
  <c r="D743" i="106" s="1"/>
  <c r="B744" i="106"/>
  <c r="D744" i="106" s="1"/>
  <c r="B745" i="106"/>
  <c r="D745" i="106" s="1"/>
  <c r="B746" i="106"/>
  <c r="D746" i="106" s="1"/>
  <c r="B747" i="106"/>
  <c r="D747" i="106" s="1"/>
  <c r="B749" i="106"/>
  <c r="D749" i="106" s="1"/>
  <c r="C74" i="29"/>
  <c r="B751" i="106" s="1"/>
  <c r="D751" i="106" s="1"/>
  <c r="B752" i="106"/>
  <c r="D752" i="106" s="1"/>
  <c r="B754" i="106"/>
  <c r="D754" i="106" s="1"/>
  <c r="B761" i="106"/>
  <c r="D761" i="106" s="1"/>
  <c r="B762" i="106"/>
  <c r="D762" i="106" s="1"/>
  <c r="B768" i="106"/>
  <c r="D768" i="106" s="1"/>
  <c r="B772" i="106"/>
  <c r="D772" i="106" s="1"/>
  <c r="B773" i="106"/>
  <c r="D773" i="106" s="1"/>
  <c r="B774" i="106"/>
  <c r="D774" i="106" s="1"/>
  <c r="B775" i="106"/>
  <c r="D775" i="106" s="1"/>
  <c r="B777" i="106"/>
  <c r="D777" i="106" s="1"/>
  <c r="B778" i="106"/>
  <c r="D778" i="106" s="1"/>
  <c r="B779" i="106"/>
  <c r="D779" i="106" s="1"/>
  <c r="B780" i="106"/>
  <c r="D780" i="106" s="1"/>
  <c r="B781" i="106"/>
  <c r="D781" i="106" s="1"/>
  <c r="B782" i="106"/>
  <c r="D782" i="106" s="1"/>
  <c r="D44" i="29"/>
  <c r="B783" i="106" s="1"/>
  <c r="D783" i="106" s="1"/>
  <c r="B784" i="106"/>
  <c r="D784" i="106" s="1"/>
  <c r="B785" i="106"/>
  <c r="D785" i="106" s="1"/>
  <c r="B786" i="106"/>
  <c r="D786" i="106" s="1"/>
  <c r="D49" i="29"/>
  <c r="B787" i="106" s="1"/>
  <c r="D787" i="106" s="1"/>
  <c r="B788" i="106"/>
  <c r="D788" i="106" s="1"/>
  <c r="B789" i="106"/>
  <c r="D789" i="106" s="1"/>
  <c r="D55" i="29"/>
  <c r="B790" i="106" s="1"/>
  <c r="D790" i="106" s="1"/>
  <c r="B791" i="106"/>
  <c r="D791" i="106" s="1"/>
  <c r="B792" i="106"/>
  <c r="D792" i="106" s="1"/>
  <c r="D59" i="29"/>
  <c r="B793" i="106" s="1"/>
  <c r="D793" i="106" s="1"/>
  <c r="B794" i="106"/>
  <c r="D794" i="106" s="1"/>
  <c r="B795" i="106"/>
  <c r="D795" i="106" s="1"/>
  <c r="B796" i="106"/>
  <c r="D796" i="106" s="1"/>
  <c r="B797" i="106"/>
  <c r="D797" i="106" s="1"/>
  <c r="B798" i="106"/>
  <c r="D798" i="106" s="1"/>
  <c r="B799" i="106"/>
  <c r="D799" i="106" s="1"/>
  <c r="D67" i="29"/>
  <c r="B801" i="106" s="1"/>
  <c r="D801" i="106" s="1"/>
  <c r="B802" i="106"/>
  <c r="D802" i="106" s="1"/>
  <c r="B803" i="106"/>
  <c r="D803" i="106" s="1"/>
  <c r="B804" i="106"/>
  <c r="D804" i="106" s="1"/>
  <c r="B805" i="106"/>
  <c r="D805" i="106" s="1"/>
  <c r="B807" i="106"/>
  <c r="D807" i="106" s="1"/>
  <c r="D74" i="29"/>
  <c r="B809" i="106" s="1"/>
  <c r="D809" i="106" s="1"/>
  <c r="B810" i="106"/>
  <c r="D810" i="106" s="1"/>
  <c r="B812" i="106"/>
  <c r="D812" i="106" s="1"/>
  <c r="B819" i="106"/>
  <c r="D819" i="106" s="1"/>
  <c r="B820" i="106"/>
  <c r="D820" i="106" s="1"/>
  <c r="B826" i="106"/>
  <c r="D826" i="106" s="1"/>
  <c r="B830" i="106"/>
  <c r="D830" i="106" s="1"/>
  <c r="B831" i="106"/>
  <c r="D831" i="106" s="1"/>
  <c r="B832" i="106"/>
  <c r="D832" i="106" s="1"/>
  <c r="B833" i="106"/>
  <c r="D833" i="106" s="1"/>
  <c r="E34" i="29"/>
  <c r="B834" i="106" s="1"/>
  <c r="D834" i="106" s="1"/>
  <c r="B835" i="106"/>
  <c r="D835" i="106" s="1"/>
  <c r="B836" i="106"/>
  <c r="D836" i="106" s="1"/>
  <c r="B837" i="106"/>
  <c r="D837" i="106" s="1"/>
  <c r="B838" i="106"/>
  <c r="D838" i="106" s="1"/>
  <c r="B839" i="106"/>
  <c r="D839" i="106" s="1"/>
  <c r="B840" i="106"/>
  <c r="D840" i="106" s="1"/>
  <c r="E44" i="29"/>
  <c r="B841" i="106" s="1"/>
  <c r="D841" i="106" s="1"/>
  <c r="B842" i="106"/>
  <c r="D842" i="106" s="1"/>
  <c r="B843" i="106"/>
  <c r="D843" i="106" s="1"/>
  <c r="B844" i="106"/>
  <c r="D844" i="106" s="1"/>
  <c r="E49" i="29"/>
  <c r="B846" i="106"/>
  <c r="D846" i="106" s="1"/>
  <c r="B847" i="106"/>
  <c r="D847" i="106" s="1"/>
  <c r="E55" i="29"/>
  <c r="B848" i="106" s="1"/>
  <c r="D848" i="106" s="1"/>
  <c r="B849" i="106"/>
  <c r="D849" i="106" s="1"/>
  <c r="B850" i="106"/>
  <c r="D850" i="106" s="1"/>
  <c r="E59" i="29"/>
  <c r="B851" i="106" s="1"/>
  <c r="D851" i="106" s="1"/>
  <c r="B852" i="106"/>
  <c r="D852" i="106" s="1"/>
  <c r="B853" i="106"/>
  <c r="D853" i="106" s="1"/>
  <c r="B854" i="106"/>
  <c r="D854" i="106" s="1"/>
  <c r="B855" i="106"/>
  <c r="D855" i="106" s="1"/>
  <c r="B856" i="106"/>
  <c r="D856" i="106" s="1"/>
  <c r="B857" i="106"/>
  <c r="D857" i="106" s="1"/>
  <c r="E67" i="29"/>
  <c r="B859" i="106" s="1"/>
  <c r="D859" i="106" s="1"/>
  <c r="B860" i="106"/>
  <c r="D860" i="106" s="1"/>
  <c r="B861" i="106"/>
  <c r="D861" i="106" s="1"/>
  <c r="B862" i="106"/>
  <c r="D862" i="106" s="1"/>
  <c r="B863" i="106"/>
  <c r="D863" i="106" s="1"/>
  <c r="B865" i="106"/>
  <c r="D865" i="106" s="1"/>
  <c r="E74" i="29"/>
  <c r="B867" i="106" s="1"/>
  <c r="D867" i="106" s="1"/>
  <c r="B868" i="106"/>
  <c r="D868" i="106" s="1"/>
  <c r="B870" i="106"/>
  <c r="D870" i="106" s="1"/>
  <c r="E86" i="29"/>
  <c r="B2787" i="106" s="1"/>
  <c r="D2787" i="106" s="1"/>
  <c r="E102" i="29"/>
  <c r="B7009" i="106" s="1"/>
  <c r="D7009" i="106" s="1"/>
  <c r="B877" i="106"/>
  <c r="D877" i="106" s="1"/>
  <c r="B878" i="106"/>
  <c r="D878" i="106" s="1"/>
  <c r="B884" i="106"/>
  <c r="D884" i="106" s="1"/>
  <c r="B888" i="106"/>
  <c r="D888" i="106" s="1"/>
  <c r="B889" i="106"/>
  <c r="D889" i="106" s="1"/>
  <c r="B890" i="106"/>
  <c r="D890" i="106" s="1"/>
  <c r="B891" i="106"/>
  <c r="D891" i="106" s="1"/>
  <c r="B893" i="106"/>
  <c r="D893" i="106" s="1"/>
  <c r="B894" i="106"/>
  <c r="D894" i="106" s="1"/>
  <c r="B895" i="106"/>
  <c r="D895" i="106" s="1"/>
  <c r="B896" i="106"/>
  <c r="D896" i="106" s="1"/>
  <c r="B897" i="106"/>
  <c r="D897" i="106" s="1"/>
  <c r="B898" i="106"/>
  <c r="D898" i="106" s="1"/>
  <c r="F44" i="29"/>
  <c r="B899" i="106" s="1"/>
  <c r="D899" i="106" s="1"/>
  <c r="B900" i="106"/>
  <c r="D900" i="106" s="1"/>
  <c r="B901" i="106"/>
  <c r="D901" i="106" s="1"/>
  <c r="B902" i="106"/>
  <c r="D902" i="106" s="1"/>
  <c r="F49" i="29"/>
  <c r="B904" i="106"/>
  <c r="D904" i="106" s="1"/>
  <c r="B905" i="106"/>
  <c r="D905" i="106" s="1"/>
  <c r="F55" i="29"/>
  <c r="B906" i="106" s="1"/>
  <c r="D906" i="106" s="1"/>
  <c r="B907" i="106"/>
  <c r="D907" i="106" s="1"/>
  <c r="B908" i="106"/>
  <c r="D908" i="106" s="1"/>
  <c r="F59" i="29"/>
  <c r="B909" i="106" s="1"/>
  <c r="D909" i="106" s="1"/>
  <c r="B910" i="106"/>
  <c r="D910" i="106" s="1"/>
  <c r="B911" i="106"/>
  <c r="D911" i="106" s="1"/>
  <c r="B912" i="106"/>
  <c r="D912" i="106" s="1"/>
  <c r="B913" i="106"/>
  <c r="D913" i="106" s="1"/>
  <c r="B914" i="106"/>
  <c r="D914" i="106" s="1"/>
  <c r="B915" i="106"/>
  <c r="D915" i="106" s="1"/>
  <c r="F67" i="29"/>
  <c r="B917" i="106" s="1"/>
  <c r="D917" i="106" s="1"/>
  <c r="B918" i="106"/>
  <c r="D918" i="106" s="1"/>
  <c r="B919" i="106"/>
  <c r="D919" i="106" s="1"/>
  <c r="B920" i="106"/>
  <c r="D920" i="106" s="1"/>
  <c r="B921" i="106"/>
  <c r="D921" i="106" s="1"/>
  <c r="B923" i="106"/>
  <c r="D923" i="106" s="1"/>
  <c r="F74" i="29"/>
  <c r="B925" i="106" s="1"/>
  <c r="D925" i="106" s="1"/>
  <c r="B926" i="106"/>
  <c r="D926" i="106" s="1"/>
  <c r="B928" i="106"/>
  <c r="D928" i="106" s="1"/>
  <c r="B935" i="106"/>
  <c r="D935" i="106" s="1"/>
  <c r="B936" i="106"/>
  <c r="D936" i="106" s="1"/>
  <c r="B942" i="106"/>
  <c r="D942" i="106" s="1"/>
  <c r="B946" i="106"/>
  <c r="D946" i="106" s="1"/>
  <c r="B947" i="106"/>
  <c r="D947" i="106" s="1"/>
  <c r="B948" i="106"/>
  <c r="D948" i="106" s="1"/>
  <c r="B949" i="106"/>
  <c r="D949" i="106" s="1"/>
  <c r="B951" i="106"/>
  <c r="D951" i="106" s="1"/>
  <c r="B952" i="106"/>
  <c r="D952" i="106" s="1"/>
  <c r="B953" i="106"/>
  <c r="D953" i="106" s="1"/>
  <c r="B954" i="106"/>
  <c r="D954" i="106" s="1"/>
  <c r="B955" i="106"/>
  <c r="D955" i="106" s="1"/>
  <c r="B956" i="106"/>
  <c r="D956" i="106" s="1"/>
  <c r="G44" i="29"/>
  <c r="B957" i="106" s="1"/>
  <c r="D957" i="106" s="1"/>
  <c r="B958" i="106"/>
  <c r="D958" i="106" s="1"/>
  <c r="B959" i="106"/>
  <c r="D959" i="106" s="1"/>
  <c r="B960" i="106"/>
  <c r="D960" i="106" s="1"/>
  <c r="G49" i="29"/>
  <c r="B961" i="106" s="1"/>
  <c r="D961" i="106" s="1"/>
  <c r="B962" i="106"/>
  <c r="D962" i="106" s="1"/>
  <c r="B963" i="106"/>
  <c r="D963" i="106" s="1"/>
  <c r="G55" i="29"/>
  <c r="B964" i="106" s="1"/>
  <c r="D964" i="106" s="1"/>
  <c r="B965" i="106"/>
  <c r="D965" i="106" s="1"/>
  <c r="B966" i="106"/>
  <c r="D966" i="106" s="1"/>
  <c r="G59" i="29"/>
  <c r="B967" i="106" s="1"/>
  <c r="D967" i="106" s="1"/>
  <c r="B968" i="106"/>
  <c r="D968" i="106" s="1"/>
  <c r="B969" i="106"/>
  <c r="D969" i="106" s="1"/>
  <c r="B970" i="106"/>
  <c r="D970" i="106" s="1"/>
  <c r="B971" i="106"/>
  <c r="D971" i="106" s="1"/>
  <c r="B972" i="106"/>
  <c r="D972" i="106" s="1"/>
  <c r="B973" i="106"/>
  <c r="D973" i="106" s="1"/>
  <c r="G67" i="29"/>
  <c r="B975" i="106" s="1"/>
  <c r="D975" i="106" s="1"/>
  <c r="B976" i="106"/>
  <c r="D976" i="106" s="1"/>
  <c r="B977" i="106"/>
  <c r="D977" i="106" s="1"/>
  <c r="B978" i="106"/>
  <c r="D978" i="106" s="1"/>
  <c r="B979" i="106"/>
  <c r="D979" i="106" s="1"/>
  <c r="B981" i="106"/>
  <c r="D981" i="106" s="1"/>
  <c r="G74" i="29"/>
  <c r="B983" i="106" s="1"/>
  <c r="D983" i="106" s="1"/>
  <c r="B984" i="106"/>
  <c r="D984" i="106" s="1"/>
  <c r="B986" i="106"/>
  <c r="D986" i="106" s="1"/>
  <c r="B993" i="106"/>
  <c r="D993" i="106" s="1"/>
  <c r="B994" i="106"/>
  <c r="D994" i="106" s="1"/>
  <c r="B1000" i="106"/>
  <c r="D1000" i="106" s="1"/>
  <c r="B1004" i="106"/>
  <c r="D1004" i="106" s="1"/>
  <c r="B1005" i="106"/>
  <c r="D1005" i="106" s="1"/>
  <c r="B1006" i="106"/>
  <c r="D1006" i="106" s="1"/>
  <c r="B1007" i="106"/>
  <c r="D1007" i="106" s="1"/>
  <c r="B1009" i="106"/>
  <c r="D1009" i="106" s="1"/>
  <c r="B1010" i="106"/>
  <c r="D1010" i="106" s="1"/>
  <c r="B1011" i="106"/>
  <c r="D1011" i="106" s="1"/>
  <c r="B1012" i="106"/>
  <c r="D1012" i="106" s="1"/>
  <c r="B1013" i="106"/>
  <c r="D1013" i="106" s="1"/>
  <c r="B1014" i="106"/>
  <c r="D1014" i="106" s="1"/>
  <c r="H44" i="29"/>
  <c r="B1015" i="106" s="1"/>
  <c r="D1015" i="106" s="1"/>
  <c r="B1016" i="106"/>
  <c r="D1016" i="106" s="1"/>
  <c r="B1017" i="106"/>
  <c r="D1017" i="106" s="1"/>
  <c r="B1018" i="106"/>
  <c r="D1018" i="106" s="1"/>
  <c r="H49" i="29"/>
  <c r="B1020" i="106"/>
  <c r="D1020" i="106" s="1"/>
  <c r="B1021" i="106"/>
  <c r="D1021" i="106" s="1"/>
  <c r="H55" i="29"/>
  <c r="B1022" i="106" s="1"/>
  <c r="D1022" i="106" s="1"/>
  <c r="B1023" i="106"/>
  <c r="D1023" i="106" s="1"/>
  <c r="B1024" i="106"/>
  <c r="D1024" i="106" s="1"/>
  <c r="H59" i="29"/>
  <c r="B1025" i="106" s="1"/>
  <c r="D1025" i="106" s="1"/>
  <c r="B1026" i="106"/>
  <c r="D1026" i="106" s="1"/>
  <c r="B1027" i="106"/>
  <c r="D1027" i="106" s="1"/>
  <c r="B1028" i="106"/>
  <c r="D1028" i="106" s="1"/>
  <c r="B1029" i="106"/>
  <c r="D1029" i="106" s="1"/>
  <c r="B1030" i="106"/>
  <c r="D1030" i="106" s="1"/>
  <c r="B1031" i="106"/>
  <c r="D1031" i="106" s="1"/>
  <c r="H67" i="29"/>
  <c r="B1033" i="106" s="1"/>
  <c r="D1033" i="106" s="1"/>
  <c r="B1034" i="106"/>
  <c r="D1034" i="106" s="1"/>
  <c r="B1035" i="106"/>
  <c r="D1035" i="106" s="1"/>
  <c r="B1036" i="106"/>
  <c r="D1036" i="106" s="1"/>
  <c r="B1037" i="106"/>
  <c r="D1037" i="106" s="1"/>
  <c r="B1039" i="106"/>
  <c r="D1039" i="106" s="1"/>
  <c r="H74" i="29"/>
  <c r="B1041" i="106" s="1"/>
  <c r="D1041" i="106" s="1"/>
  <c r="B1042" i="106"/>
  <c r="D1042" i="106" s="1"/>
  <c r="B1044" i="106"/>
  <c r="D1044" i="106" s="1"/>
  <c r="H86" i="29"/>
  <c r="B2079" i="106" s="1"/>
  <c r="D2079" i="106" s="1"/>
  <c r="H94" i="29"/>
  <c r="K94" i="29" s="1"/>
  <c r="B2087" i="106" s="1"/>
  <c r="D2087" i="106" s="1"/>
  <c r="H102" i="29"/>
  <c r="B7010" i="106" s="1"/>
  <c r="D7010" i="106" s="1"/>
  <c r="B1046" i="106"/>
  <c r="D1046" i="106" s="1"/>
  <c r="B1047" i="106"/>
  <c r="D1047" i="106" s="1"/>
  <c r="B1049" i="106"/>
  <c r="D1049" i="106" s="1"/>
  <c r="H112" i="29"/>
  <c r="B1051" i="106" s="1"/>
  <c r="D1051" i="106" s="1"/>
  <c r="K16" i="29"/>
  <c r="B1092" i="106" s="1"/>
  <c r="D1092" i="106" s="1"/>
  <c r="K18" i="29"/>
  <c r="B1098" i="106" s="1"/>
  <c r="D1098" i="106" s="1"/>
  <c r="K12" i="29"/>
  <c r="B1102" i="106" s="1"/>
  <c r="D1102" i="106" s="1"/>
  <c r="K14" i="29"/>
  <c r="B1104" i="106" s="1"/>
  <c r="D1104" i="106" s="1"/>
  <c r="K15" i="29"/>
  <c r="B1105" i="106" s="1"/>
  <c r="D1105" i="106" s="1"/>
  <c r="K38" i="29"/>
  <c r="K39" i="29"/>
  <c r="B1108" i="106" s="1"/>
  <c r="D1108" i="106" s="1"/>
  <c r="K40" i="29"/>
  <c r="B1109" i="106" s="1"/>
  <c r="D1109" i="106" s="1"/>
  <c r="K41" i="29"/>
  <c r="B1110" i="106" s="1"/>
  <c r="D1110" i="106" s="1"/>
  <c r="K42" i="29"/>
  <c r="B1111" i="106" s="1"/>
  <c r="D1111" i="106" s="1"/>
  <c r="K43" i="29"/>
  <c r="B1112" i="106" s="1"/>
  <c r="D1112" i="106" s="1"/>
  <c r="K48" i="29"/>
  <c r="B1116" i="106" s="1"/>
  <c r="D1116" i="106" s="1"/>
  <c r="K51" i="29"/>
  <c r="B1118" i="106" s="1"/>
  <c r="D1118" i="106" s="1"/>
  <c r="K57" i="29"/>
  <c r="K62" i="29"/>
  <c r="K63" i="29"/>
  <c r="K64" i="29"/>
  <c r="K65" i="29"/>
  <c r="K70" i="29"/>
  <c r="K71" i="29"/>
  <c r="K72" i="29"/>
  <c r="K73" i="29"/>
  <c r="K75" i="29"/>
  <c r="K80" i="29"/>
  <c r="B2971" i="106" s="1"/>
  <c r="D2971" i="106" s="1"/>
  <c r="K81" i="29"/>
  <c r="B2972" i="106" s="1"/>
  <c r="D2972" i="106" s="1"/>
  <c r="K82" i="29"/>
  <c r="B2973" i="106" s="1"/>
  <c r="D2973" i="106" s="1"/>
  <c r="K83" i="29"/>
  <c r="B2974" i="106" s="1"/>
  <c r="D2974" i="106" s="1"/>
  <c r="K84" i="29"/>
  <c r="B2975" i="106" s="1"/>
  <c r="D2975" i="106" s="1"/>
  <c r="K85" i="29"/>
  <c r="B2976" i="106" s="1"/>
  <c r="D2976" i="106" s="1"/>
  <c r="K95" i="29"/>
  <c r="B6995" i="106" s="1"/>
  <c r="D6995" i="106" s="1"/>
  <c r="K96" i="29"/>
  <c r="B6997" i="106" s="1"/>
  <c r="D6997" i="106" s="1"/>
  <c r="K97" i="29"/>
  <c r="B6999" i="106" s="1"/>
  <c r="D6999" i="106" s="1"/>
  <c r="K98" i="29"/>
  <c r="B7001" i="106" s="1"/>
  <c r="D7001" i="106" s="1"/>
  <c r="K99" i="29"/>
  <c r="B7003" i="106" s="1"/>
  <c r="D7003" i="106" s="1"/>
  <c r="K100" i="29"/>
  <c r="B7005" i="106" s="1"/>
  <c r="D7005" i="106" s="1"/>
  <c r="K101" i="29"/>
  <c r="B7008" i="106" s="1"/>
  <c r="D7008" i="106" s="1"/>
  <c r="K103" i="29"/>
  <c r="B7013" i="106" s="1"/>
  <c r="D7013" i="106" s="1"/>
  <c r="K107" i="29"/>
  <c r="K108" i="29"/>
  <c r="B1145" i="106" s="1"/>
  <c r="D1145" i="106" s="1"/>
  <c r="K111" i="29"/>
  <c r="B1147" i="106" s="1"/>
  <c r="D1147" i="106" s="1"/>
  <c r="K109" i="29"/>
  <c r="B2793" i="106" s="1"/>
  <c r="D2793" i="106" s="1"/>
  <c r="K110" i="29"/>
  <c r="B2794" i="106" s="1"/>
  <c r="D2794" i="106" s="1"/>
  <c r="B1217" i="106"/>
  <c r="D1217" i="106" s="1"/>
  <c r="B1218" i="106"/>
  <c r="D1218" i="106" s="1"/>
  <c r="B1219" i="106"/>
  <c r="D1219" i="106" s="1"/>
  <c r="C131" i="29"/>
  <c r="B1221" i="106" s="1"/>
  <c r="D1221" i="106" s="1"/>
  <c r="B1222" i="106"/>
  <c r="D1222" i="106" s="1"/>
  <c r="B1225" i="106"/>
  <c r="D1225" i="106" s="1"/>
  <c r="B1226" i="106"/>
  <c r="D1226" i="106" s="1"/>
  <c r="B1227" i="106"/>
  <c r="D1227" i="106" s="1"/>
  <c r="D131" i="29"/>
  <c r="B1230" i="106"/>
  <c r="D1230" i="106" s="1"/>
  <c r="B1233" i="106"/>
  <c r="D1233" i="106" s="1"/>
  <c r="B1234" i="106"/>
  <c r="D1234" i="106" s="1"/>
  <c r="B1235" i="106"/>
  <c r="D1235" i="106" s="1"/>
  <c r="E131" i="29"/>
  <c r="B1238" i="106"/>
  <c r="D1238" i="106" s="1"/>
  <c r="B1241" i="106"/>
  <c r="D1241" i="106" s="1"/>
  <c r="B1242" i="106"/>
  <c r="D1242" i="106" s="1"/>
  <c r="B1243" i="106"/>
  <c r="D1243" i="106" s="1"/>
  <c r="F131" i="29"/>
  <c r="B1246" i="106"/>
  <c r="D1246" i="106" s="1"/>
  <c r="B1249" i="106"/>
  <c r="D1249" i="106" s="1"/>
  <c r="B1250" i="106"/>
  <c r="D1250" i="106" s="1"/>
  <c r="B1251" i="106"/>
  <c r="D1251" i="106" s="1"/>
  <c r="B1252" i="106"/>
  <c r="D1252" i="106" s="1"/>
  <c r="G131" i="29"/>
  <c r="B1255" i="106"/>
  <c r="D1255" i="106" s="1"/>
  <c r="B1258" i="106"/>
  <c r="D1258" i="106" s="1"/>
  <c r="B1259" i="106"/>
  <c r="D1259" i="106" s="1"/>
  <c r="B1260" i="106"/>
  <c r="D1260" i="106" s="1"/>
  <c r="H131" i="29"/>
  <c r="B1263" i="106"/>
  <c r="D1263" i="106" s="1"/>
  <c r="H143" i="29"/>
  <c r="B1265" i="106" s="1"/>
  <c r="D1265" i="106" s="1"/>
  <c r="B1266" i="106"/>
  <c r="D1266" i="106" s="1"/>
  <c r="B1267" i="106"/>
  <c r="D1267" i="106" s="1"/>
  <c r="B1268" i="106"/>
  <c r="D1268" i="106" s="1"/>
  <c r="H151" i="29"/>
  <c r="H153" i="29" s="1"/>
  <c r="B1270" i="106" s="1"/>
  <c r="D1270" i="106" s="1"/>
  <c r="K127" i="29"/>
  <c r="K128" i="29"/>
  <c r="B1274" i="106" s="1"/>
  <c r="D1274" i="106" s="1"/>
  <c r="K130" i="29"/>
  <c r="B1275" i="106" s="1"/>
  <c r="D1275" i="106" s="1"/>
  <c r="K129" i="29"/>
  <c r="B3486" i="106" s="1"/>
  <c r="D3486" i="106" s="1"/>
  <c r="K132" i="29"/>
  <c r="B1278" i="106" s="1"/>
  <c r="D1278" i="106" s="1"/>
  <c r="K124" i="29"/>
  <c r="B4078" i="106" s="1"/>
  <c r="D4078" i="106" s="1"/>
  <c r="K138" i="29"/>
  <c r="K139" i="29"/>
  <c r="B2985" i="106" s="1"/>
  <c r="D2985" i="106" s="1"/>
  <c r="K140" i="29"/>
  <c r="B2986" i="106" s="1"/>
  <c r="D2986" i="106" s="1"/>
  <c r="K142" i="29"/>
  <c r="B2092" i="106" s="1"/>
  <c r="D2092" i="106" s="1"/>
  <c r="K146" i="29"/>
  <c r="K147" i="29"/>
  <c r="B1282" i="106" s="1"/>
  <c r="D1282" i="106" s="1"/>
  <c r="K150" i="29"/>
  <c r="B1283" i="106" s="1"/>
  <c r="D1283" i="106" s="1"/>
  <c r="K148" i="29"/>
  <c r="B2808" i="106" s="1"/>
  <c r="D2808" i="106" s="1"/>
  <c r="K149" i="29"/>
  <c r="B2809" i="106" s="1"/>
  <c r="D2809" i="106" s="1"/>
  <c r="K152" i="29"/>
  <c r="B7048" i="106" s="1"/>
  <c r="D7048" i="106" s="1"/>
  <c r="B1305" i="106"/>
  <c r="D1305" i="106" s="1"/>
  <c r="E176" i="29"/>
  <c r="B1308" i="106"/>
  <c r="D1308" i="106" s="1"/>
  <c r="B1309" i="106"/>
  <c r="D1309" i="106" s="1"/>
  <c r="B1310" i="106"/>
  <c r="D1310" i="106" s="1"/>
  <c r="B1311" i="106"/>
  <c r="D1311" i="106" s="1"/>
  <c r="H172" i="29"/>
  <c r="B1312" i="106" s="1"/>
  <c r="D1312" i="106" s="1"/>
  <c r="B1313" i="106"/>
  <c r="D1313" i="106" s="1"/>
  <c r="B1314" i="106"/>
  <c r="D1314" i="106" s="1"/>
  <c r="K167" i="29"/>
  <c r="B1322" i="106" s="1"/>
  <c r="D1322" i="106" s="1"/>
  <c r="K168" i="29"/>
  <c r="B1323" i="106" s="1"/>
  <c r="D1323" i="106" s="1"/>
  <c r="K173" i="29"/>
  <c r="B1324" i="106" s="1"/>
  <c r="D1324" i="106" s="1"/>
  <c r="K171" i="29"/>
  <c r="B1325" i="106" s="1"/>
  <c r="D1325" i="106" s="1"/>
  <c r="K169" i="29"/>
  <c r="B2816" i="106" s="1"/>
  <c r="D2816" i="106" s="1"/>
  <c r="K170" i="29"/>
  <c r="B2817" i="106" s="1"/>
  <c r="D2817" i="106" s="1"/>
  <c r="K174" i="29"/>
  <c r="K175" i="29"/>
  <c r="B1328" i="106" s="1"/>
  <c r="D1328" i="106" s="1"/>
  <c r="B1333" i="106"/>
  <c r="D1333" i="106" s="1"/>
  <c r="B1336" i="106"/>
  <c r="D1336" i="106" s="1"/>
  <c r="C188" i="29"/>
  <c r="B1339" i="106"/>
  <c r="D1339" i="106" s="1"/>
  <c r="B1342" i="106"/>
  <c r="D1342" i="106" s="1"/>
  <c r="D188" i="29"/>
  <c r="B1345" i="106"/>
  <c r="D1345" i="106" s="1"/>
  <c r="B1348" i="106"/>
  <c r="D1348" i="106" s="1"/>
  <c r="E188" i="29"/>
  <c r="B1349" i="106" s="1"/>
  <c r="D1349" i="106" s="1"/>
  <c r="E198" i="29"/>
  <c r="E200" i="29" s="1"/>
  <c r="B1352" i="106"/>
  <c r="D1352" i="106" s="1"/>
  <c r="B1355" i="106"/>
  <c r="D1355" i="106" s="1"/>
  <c r="F188" i="29"/>
  <c r="B1358" i="106"/>
  <c r="D1358" i="106" s="1"/>
  <c r="B1361" i="106"/>
  <c r="D1361" i="106" s="1"/>
  <c r="G188" i="29"/>
  <c r="B1362" i="106" s="1"/>
  <c r="D1362" i="106" s="1"/>
  <c r="B1364" i="106"/>
  <c r="D1364" i="106" s="1"/>
  <c r="B1367" i="106"/>
  <c r="D1367" i="106" s="1"/>
  <c r="H188" i="29"/>
  <c r="B1368" i="106" s="1"/>
  <c r="D1368" i="106" s="1"/>
  <c r="B1369" i="106"/>
  <c r="D1369" i="106" s="1"/>
  <c r="B1370" i="106"/>
  <c r="D1370" i="106" s="1"/>
  <c r="B1371" i="106"/>
  <c r="D1371" i="106" s="1"/>
  <c r="H208" i="29"/>
  <c r="H212" i="29" s="1"/>
  <c r="B1373" i="106" s="1"/>
  <c r="D1373" i="106" s="1"/>
  <c r="H198" i="29"/>
  <c r="K186" i="29"/>
  <c r="B1375" i="106" s="1"/>
  <c r="D1375" i="106" s="1"/>
  <c r="K187" i="29"/>
  <c r="B1378" i="106" s="1"/>
  <c r="D1378" i="106" s="1"/>
  <c r="K184" i="29"/>
  <c r="K192" i="29"/>
  <c r="B3005" i="106" s="1"/>
  <c r="D3005" i="106" s="1"/>
  <c r="K193" i="29"/>
  <c r="B3006" i="106" s="1"/>
  <c r="D3006" i="106" s="1"/>
  <c r="K194" i="29"/>
  <c r="B3007" i="106" s="1"/>
  <c r="D3007" i="106" s="1"/>
  <c r="K195" i="29"/>
  <c r="B3008" i="106" s="1"/>
  <c r="D3008" i="106" s="1"/>
  <c r="K196" i="29"/>
  <c r="B3009" i="106" s="1"/>
  <c r="D3009" i="106" s="1"/>
  <c r="K197" i="29"/>
  <c r="B3010" i="106" s="1"/>
  <c r="D3010" i="106" s="1"/>
  <c r="K199" i="29"/>
  <c r="B2837" i="106" s="1"/>
  <c r="D2837" i="106" s="1"/>
  <c r="K203" i="29"/>
  <c r="B1381" i="106" s="1"/>
  <c r="D1381" i="106" s="1"/>
  <c r="K204" i="29"/>
  <c r="B1382" i="106" s="1"/>
  <c r="D1382" i="106" s="1"/>
  <c r="K207" i="29"/>
  <c r="B1383" i="106" s="1"/>
  <c r="D1383" i="106" s="1"/>
  <c r="K205" i="29"/>
  <c r="B2839" i="106" s="1"/>
  <c r="D2839" i="106" s="1"/>
  <c r="K206" i="29"/>
  <c r="K209" i="29"/>
  <c r="B7066" i="106" s="1"/>
  <c r="D7066" i="106" s="1"/>
  <c r="K210" i="29"/>
  <c r="F64" i="34" s="1"/>
  <c r="K211" i="29"/>
  <c r="B7068" i="106" s="1"/>
  <c r="D7068" i="106" s="1"/>
  <c r="B1394" i="106"/>
  <c r="D1394" i="106" s="1"/>
  <c r="B1400" i="106"/>
  <c r="D1400" i="106" s="1"/>
  <c r="B1404" i="106"/>
  <c r="D1404" i="106" s="1"/>
  <c r="B1405" i="106"/>
  <c r="D1405" i="106" s="1"/>
  <c r="B1406" i="106"/>
  <c r="D1406" i="106" s="1"/>
  <c r="B1407" i="106"/>
  <c r="D1407" i="106" s="1"/>
  <c r="D233" i="29"/>
  <c r="B1409" i="106"/>
  <c r="D1409" i="106" s="1"/>
  <c r="B1410" i="106"/>
  <c r="D1410" i="106" s="1"/>
  <c r="B1411" i="106"/>
  <c r="D1411" i="106" s="1"/>
  <c r="B1412" i="106"/>
  <c r="D1412" i="106" s="1"/>
  <c r="B1413" i="106"/>
  <c r="D1413" i="106" s="1"/>
  <c r="B1414" i="106"/>
  <c r="D1414" i="106" s="1"/>
  <c r="D242" i="29"/>
  <c r="B1416" i="106"/>
  <c r="D1416" i="106" s="1"/>
  <c r="B1417" i="106"/>
  <c r="D1417" i="106" s="1"/>
  <c r="B1418" i="106"/>
  <c r="D1418" i="106" s="1"/>
  <c r="D247" i="29"/>
  <c r="B1419" i="106" s="1"/>
  <c r="D1419" i="106" s="1"/>
  <c r="D1420" i="106"/>
  <c r="D1421" i="106"/>
  <c r="B1422" i="106"/>
  <c r="D1422" i="106" s="1"/>
  <c r="B1423" i="106"/>
  <c r="D1423" i="106" s="1"/>
  <c r="B1424" i="106"/>
  <c r="D1424" i="106" s="1"/>
  <c r="D258" i="29"/>
  <c r="B1425" i="106" s="1"/>
  <c r="D1425" i="106" s="1"/>
  <c r="B1426" i="106"/>
  <c r="D1426" i="106" s="1"/>
  <c r="B1427" i="106"/>
  <c r="D1427" i="106" s="1"/>
  <c r="B1428" i="106"/>
  <c r="D1428" i="106" s="1"/>
  <c r="B1429" i="106"/>
  <c r="D1429" i="106" s="1"/>
  <c r="B1430" i="106"/>
  <c r="D1430" i="106" s="1"/>
  <c r="B1431" i="106"/>
  <c r="D1431" i="106" s="1"/>
  <c r="B1432" i="106"/>
  <c r="D1432" i="106" s="1"/>
  <c r="D267" i="29"/>
  <c r="B1434" i="106" s="1"/>
  <c r="D1434" i="106" s="1"/>
  <c r="B1435" i="106"/>
  <c r="D1435" i="106" s="1"/>
  <c r="B1436" i="106"/>
  <c r="D1436" i="106" s="1"/>
  <c r="B1437" i="106"/>
  <c r="D1437" i="106" s="1"/>
  <c r="B1438" i="106"/>
  <c r="D1438" i="106" s="1"/>
  <c r="B1440" i="106"/>
  <c r="D1440" i="106" s="1"/>
  <c r="D274" i="29"/>
  <c r="B1442" i="106" s="1"/>
  <c r="D1442" i="106" s="1"/>
  <c r="B1443" i="106"/>
  <c r="D1443" i="106" s="1"/>
  <c r="B1445" i="106"/>
  <c r="D1445" i="106" s="1"/>
  <c r="B1447" i="106"/>
  <c r="D1447" i="106" s="1"/>
  <c r="B1448" i="106"/>
  <c r="D1448" i="106" s="1"/>
  <c r="B1449" i="106"/>
  <c r="D1449" i="106" s="1"/>
  <c r="H290" i="29"/>
  <c r="B1450" i="106" s="1"/>
  <c r="D1450" i="106" s="1"/>
  <c r="K229" i="29"/>
  <c r="B1458" i="106" s="1"/>
  <c r="D1458" i="106" s="1"/>
  <c r="K231" i="29"/>
  <c r="B1464" i="106" s="1"/>
  <c r="D1464" i="106" s="1"/>
  <c r="K225" i="29"/>
  <c r="B1468" i="106" s="1"/>
  <c r="D1468" i="106" s="1"/>
  <c r="K226" i="29"/>
  <c r="B1469" i="106" s="1"/>
  <c r="D1469" i="106" s="1"/>
  <c r="K227" i="29"/>
  <c r="B1470" i="106" s="1"/>
  <c r="D1470" i="106" s="1"/>
  <c r="K228" i="29"/>
  <c r="B1471" i="106" s="1"/>
  <c r="D1471" i="106" s="1"/>
  <c r="K219" i="29"/>
  <c r="B3388" i="106" s="1"/>
  <c r="D3388" i="106" s="1"/>
  <c r="K220" i="29"/>
  <c r="F67" i="34" s="1"/>
  <c r="K221" i="29"/>
  <c r="B3389" i="106" s="1"/>
  <c r="D3389" i="106" s="1"/>
  <c r="K222" i="29"/>
  <c r="F68" i="34" s="1"/>
  <c r="K223" i="29"/>
  <c r="B3063" i="106" s="1"/>
  <c r="D3063" i="106" s="1"/>
  <c r="K224" i="29"/>
  <c r="F69" i="34" s="1"/>
  <c r="K230" i="29"/>
  <c r="B7078" i="106" s="1"/>
  <c r="D7078" i="106" s="1"/>
  <c r="K232" i="29"/>
  <c r="B3390" i="106" s="1"/>
  <c r="D3390" i="106" s="1"/>
  <c r="K236" i="29"/>
  <c r="K237" i="29"/>
  <c r="B1474" i="106" s="1"/>
  <c r="D1474" i="106" s="1"/>
  <c r="K238" i="29"/>
  <c r="B1475" i="106" s="1"/>
  <c r="D1475" i="106" s="1"/>
  <c r="K239" i="29"/>
  <c r="B1476" i="106" s="1"/>
  <c r="D1476" i="106" s="1"/>
  <c r="K240" i="29"/>
  <c r="B1477" i="106" s="1"/>
  <c r="D1477" i="106" s="1"/>
  <c r="K241" i="29"/>
  <c r="B1478" i="106" s="1"/>
  <c r="D1478" i="106" s="1"/>
  <c r="K244" i="29"/>
  <c r="B1480" i="106" s="1"/>
  <c r="D1480" i="106" s="1"/>
  <c r="K245" i="29"/>
  <c r="B1481" i="106" s="1"/>
  <c r="D1481" i="106" s="1"/>
  <c r="K246" i="29"/>
  <c r="B1482" i="106" s="1"/>
  <c r="D1482" i="106" s="1"/>
  <c r="D1484" i="106"/>
  <c r="D1485" i="106"/>
  <c r="D2724" i="106"/>
  <c r="K252" i="29"/>
  <c r="D7082" i="106"/>
  <c r="D7084" i="106"/>
  <c r="D7086" i="106"/>
  <c r="B7088" i="106"/>
  <c r="D7088" i="106" s="1"/>
  <c r="D7090" i="106"/>
  <c r="D7092" i="106"/>
  <c r="D7094" i="106"/>
  <c r="D7096" i="106"/>
  <c r="K256" i="29"/>
  <c r="B1487" i="106" s="1"/>
  <c r="D1487" i="106" s="1"/>
  <c r="K257" i="29"/>
  <c r="B1488" i="106" s="1"/>
  <c r="D1488" i="106" s="1"/>
  <c r="K260" i="29"/>
  <c r="K261" i="29"/>
  <c r="B1491" i="106" s="1"/>
  <c r="D1491" i="106" s="1"/>
  <c r="K262" i="29"/>
  <c r="B1492" i="106" s="1"/>
  <c r="D1492" i="106" s="1"/>
  <c r="K263" i="29"/>
  <c r="B1493" i="106" s="1"/>
  <c r="D1493" i="106" s="1"/>
  <c r="K264" i="29"/>
  <c r="B1494" i="106" s="1"/>
  <c r="D1494" i="106" s="1"/>
  <c r="K265" i="29"/>
  <c r="B1495" i="106" s="1"/>
  <c r="D1495" i="106" s="1"/>
  <c r="K266" i="29"/>
  <c r="B1496" i="106" s="1"/>
  <c r="D1496" i="106" s="1"/>
  <c r="K269" i="29"/>
  <c r="B1499" i="106" s="1"/>
  <c r="D1499" i="106" s="1"/>
  <c r="K270" i="29"/>
  <c r="B1500" i="106" s="1"/>
  <c r="D1500" i="106" s="1"/>
  <c r="K271" i="29"/>
  <c r="B1501" i="106" s="1"/>
  <c r="D1501" i="106" s="1"/>
  <c r="K272" i="29"/>
  <c r="B1502" i="106" s="1"/>
  <c r="D1502" i="106" s="1"/>
  <c r="K273" i="29"/>
  <c r="B1504" i="106" s="1"/>
  <c r="D1504" i="106" s="1"/>
  <c r="K275" i="29"/>
  <c r="B1507" i="106" s="1"/>
  <c r="D1507" i="106" s="1"/>
  <c r="K277" i="29"/>
  <c r="B1509" i="106" s="1"/>
  <c r="D1509" i="106" s="1"/>
  <c r="K285" i="29"/>
  <c r="K286" i="29"/>
  <c r="B1511" i="106" s="1"/>
  <c r="D1511" i="106" s="1"/>
  <c r="K289" i="29"/>
  <c r="B1512" i="106" s="1"/>
  <c r="D1512" i="106" s="1"/>
  <c r="K287" i="29"/>
  <c r="B2843" i="106" s="1"/>
  <c r="D2843" i="106" s="1"/>
  <c r="K288" i="29"/>
  <c r="B2844" i="106" s="1"/>
  <c r="D2844" i="106" s="1"/>
  <c r="K280" i="29"/>
  <c r="K281" i="29"/>
  <c r="B4164" i="106" s="1"/>
  <c r="D4164" i="106" s="1"/>
  <c r="B1517" i="106"/>
  <c r="D1517" i="106" s="1"/>
  <c r="B1520" i="106"/>
  <c r="D1520" i="106" s="1"/>
  <c r="C300" i="29"/>
  <c r="B1523" i="106"/>
  <c r="D1523" i="106" s="1"/>
  <c r="B1526" i="106"/>
  <c r="D1526" i="106" s="1"/>
  <c r="D300" i="29"/>
  <c r="B1527" i="106" s="1"/>
  <c r="D1527" i="106" s="1"/>
  <c r="B1529" i="106"/>
  <c r="D1529" i="106" s="1"/>
  <c r="B1532" i="106"/>
  <c r="D1532" i="106" s="1"/>
  <c r="E300" i="29"/>
  <c r="B1533" i="106" s="1"/>
  <c r="D1533" i="106" s="1"/>
  <c r="E307" i="29"/>
  <c r="B7112" i="106" s="1"/>
  <c r="D7112" i="106" s="1"/>
  <c r="B1535" i="106"/>
  <c r="D1535" i="106" s="1"/>
  <c r="B1538" i="106"/>
  <c r="D1538" i="106" s="1"/>
  <c r="F300" i="29"/>
  <c r="B1539" i="106" s="1"/>
  <c r="D1539" i="106" s="1"/>
  <c r="B1541" i="106"/>
  <c r="D1541" i="106" s="1"/>
  <c r="B1544" i="106"/>
  <c r="D1544" i="106" s="1"/>
  <c r="G300" i="29"/>
  <c r="B1545" i="106" s="1"/>
  <c r="D1545" i="106" s="1"/>
  <c r="B1547" i="106"/>
  <c r="D1547" i="106" s="1"/>
  <c r="B1550" i="106"/>
  <c r="D1550" i="106" s="1"/>
  <c r="H300" i="29"/>
  <c r="B1551" i="106" s="1"/>
  <c r="D1551" i="106" s="1"/>
  <c r="H307" i="29"/>
  <c r="B7113" i="106" s="1"/>
  <c r="D7113" i="106" s="1"/>
  <c r="K298" i="29"/>
  <c r="K299" i="29"/>
  <c r="B1556" i="106" s="1"/>
  <c r="D1556" i="106" s="1"/>
  <c r="K303" i="29"/>
  <c r="B7105" i="106" s="1"/>
  <c r="D7105" i="106" s="1"/>
  <c r="K304" i="29"/>
  <c r="K305" i="29"/>
  <c r="B4098" i="106" s="1"/>
  <c r="D4098" i="106" s="1"/>
  <c r="K306" i="29"/>
  <c r="B3715" i="106" s="1"/>
  <c r="D3715" i="106" s="1"/>
  <c r="B1615" i="106"/>
  <c r="D1615" i="106" s="1"/>
  <c r="B1629" i="106"/>
  <c r="D1629" i="106" s="1"/>
  <c r="B1643" i="106"/>
  <c r="D1643" i="106" s="1"/>
  <c r="B1657" i="106"/>
  <c r="D1657" i="106" s="1"/>
  <c r="B1671" i="106"/>
  <c r="D1671" i="106" s="1"/>
  <c r="B1685" i="106"/>
  <c r="D1685" i="106" s="1"/>
  <c r="B1774" i="106"/>
  <c r="D1774" i="106" s="1"/>
  <c r="B1775" i="106"/>
  <c r="D1775" i="106" s="1"/>
  <c r="B1776" i="106"/>
  <c r="D1776" i="106" s="1"/>
  <c r="B1777" i="106"/>
  <c r="D1777" i="106" s="1"/>
  <c r="B1778" i="106"/>
  <c r="D1778" i="106" s="1"/>
  <c r="B1779" i="106"/>
  <c r="D1779" i="106" s="1"/>
  <c r="B1781" i="106"/>
  <c r="D1781" i="106" s="1"/>
  <c r="B1782" i="106"/>
  <c r="D1782" i="106" s="1"/>
  <c r="B1783" i="106"/>
  <c r="D1783" i="106" s="1"/>
  <c r="B1784" i="106"/>
  <c r="D1784" i="106" s="1"/>
  <c r="B1786" i="106"/>
  <c r="D1786" i="106" s="1"/>
  <c r="C19" i="7"/>
  <c r="B1789" i="106" s="1"/>
  <c r="D1789" i="106" s="1"/>
  <c r="F4" i="7"/>
  <c r="B1790" i="106" s="1"/>
  <c r="D1790" i="106" s="1"/>
  <c r="F5" i="7"/>
  <c r="B1791" i="106" s="1"/>
  <c r="D1791" i="106" s="1"/>
  <c r="F6" i="7"/>
  <c r="B1792" i="106" s="1"/>
  <c r="D1792" i="106" s="1"/>
  <c r="F7" i="7"/>
  <c r="B1793" i="106" s="1"/>
  <c r="D1793" i="106" s="1"/>
  <c r="F8" i="7"/>
  <c r="B1794" i="106" s="1"/>
  <c r="D1794" i="106" s="1"/>
  <c r="F10" i="7"/>
  <c r="B1795" i="106" s="1"/>
  <c r="D1795" i="106" s="1"/>
  <c r="F9" i="7"/>
  <c r="B1797" i="106" s="1"/>
  <c r="D1797" i="106" s="1"/>
  <c r="F11" i="7"/>
  <c r="B1798" i="106" s="1"/>
  <c r="D1798" i="106" s="1"/>
  <c r="F12" i="7"/>
  <c r="B1799" i="106" s="1"/>
  <c r="D1799" i="106" s="1"/>
  <c r="F14" i="7"/>
  <c r="B1800" i="106" s="1"/>
  <c r="D1800" i="106" s="1"/>
  <c r="F15" i="7"/>
  <c r="B1802" i="106" s="1"/>
  <c r="D1802" i="106" s="1"/>
  <c r="B1806" i="106"/>
  <c r="D1806" i="106" s="1"/>
  <c r="B1807" i="106"/>
  <c r="D1807" i="106" s="1"/>
  <c r="B1808" i="106"/>
  <c r="D1808" i="106" s="1"/>
  <c r="B1809" i="106"/>
  <c r="D1809" i="106" s="1"/>
  <c r="B1810" i="106"/>
  <c r="D1810" i="106" s="1"/>
  <c r="B1811" i="106"/>
  <c r="D1811" i="106" s="1"/>
  <c r="B1813" i="106"/>
  <c r="D1813" i="106" s="1"/>
  <c r="B1814" i="106"/>
  <c r="D1814" i="106" s="1"/>
  <c r="B1815" i="106"/>
  <c r="D1815" i="106" s="1"/>
  <c r="B1816" i="106"/>
  <c r="D1816" i="106" s="1"/>
  <c r="B1818" i="106"/>
  <c r="D1818" i="106" s="1"/>
  <c r="E19" i="7"/>
  <c r="B1821" i="106" s="1"/>
  <c r="D1821" i="106" s="1"/>
  <c r="B1823" i="106"/>
  <c r="D1823" i="106" s="1"/>
  <c r="B1824" i="106"/>
  <c r="D1824" i="106" s="1"/>
  <c r="B1825" i="106"/>
  <c r="D1825" i="106" s="1"/>
  <c r="B1826" i="106"/>
  <c r="D1826" i="106" s="1"/>
  <c r="B1827" i="106"/>
  <c r="D1827" i="106" s="1"/>
  <c r="B1828" i="106"/>
  <c r="D1828" i="106" s="1"/>
  <c r="B1829" i="106"/>
  <c r="D1829" i="106" s="1"/>
  <c r="B1830" i="106"/>
  <c r="D1830" i="106" s="1"/>
  <c r="C15" i="8"/>
  <c r="B1831" i="106" s="1"/>
  <c r="D1831" i="106" s="1"/>
  <c r="B1832" i="106"/>
  <c r="D1832" i="106" s="1"/>
  <c r="B1833" i="106"/>
  <c r="D1833" i="106" s="1"/>
  <c r="B1834" i="106"/>
  <c r="D1834" i="106" s="1"/>
  <c r="C21" i="8"/>
  <c r="B1835" i="106" s="1"/>
  <c r="D1835" i="106" s="1"/>
  <c r="B1836" i="106"/>
  <c r="D1836" i="106" s="1"/>
  <c r="B1837" i="106"/>
  <c r="D1837" i="106" s="1"/>
  <c r="B1838" i="106"/>
  <c r="D1838" i="106" s="1"/>
  <c r="B1839" i="106"/>
  <c r="D1839" i="106" s="1"/>
  <c r="B1840" i="106"/>
  <c r="D1840" i="106" s="1"/>
  <c r="B1841" i="106"/>
  <c r="D1841" i="106" s="1"/>
  <c r="B1842" i="106"/>
  <c r="D1842" i="106" s="1"/>
  <c r="B1843" i="106"/>
  <c r="D1843" i="106" s="1"/>
  <c r="B1844" i="106"/>
  <c r="D1844" i="106" s="1"/>
  <c r="D15" i="8"/>
  <c r="B1845" i="106" s="1"/>
  <c r="D1845" i="106" s="1"/>
  <c r="B1846" i="106"/>
  <c r="D1846" i="106" s="1"/>
  <c r="B1847" i="106"/>
  <c r="D1847" i="106" s="1"/>
  <c r="B1848" i="106"/>
  <c r="D1848" i="106" s="1"/>
  <c r="D21" i="8"/>
  <c r="B1849" i="106" s="1"/>
  <c r="D1849" i="106" s="1"/>
  <c r="B1850" i="106"/>
  <c r="D1850" i="106" s="1"/>
  <c r="B1851" i="106"/>
  <c r="D1851" i="106" s="1"/>
  <c r="B1852" i="106"/>
  <c r="D1852" i="106" s="1"/>
  <c r="B1853" i="106"/>
  <c r="D1853" i="106" s="1"/>
  <c r="B1854" i="106"/>
  <c r="D1854" i="106" s="1"/>
  <c r="B1855" i="106"/>
  <c r="D1855" i="106" s="1"/>
  <c r="B1856" i="106"/>
  <c r="D1856" i="106" s="1"/>
  <c r="B1857" i="106"/>
  <c r="D1857" i="106" s="1"/>
  <c r="B1858" i="106"/>
  <c r="D1858" i="106" s="1"/>
  <c r="E15" i="8"/>
  <c r="B1859" i="106" s="1"/>
  <c r="D1859" i="106" s="1"/>
  <c r="B1860" i="106"/>
  <c r="D1860" i="106" s="1"/>
  <c r="B1861" i="106"/>
  <c r="D1861" i="106" s="1"/>
  <c r="B1862" i="106"/>
  <c r="D1862" i="106" s="1"/>
  <c r="E21" i="8"/>
  <c r="B1863" i="106" s="1"/>
  <c r="D1863" i="106" s="1"/>
  <c r="B1864" i="106"/>
  <c r="D1864" i="106" s="1"/>
  <c r="F6" i="8"/>
  <c r="F7" i="8"/>
  <c r="B1866" i="106" s="1"/>
  <c r="D1866" i="106" s="1"/>
  <c r="F12" i="8"/>
  <c r="B1867" i="106" s="1"/>
  <c r="D1867" i="106" s="1"/>
  <c r="F11" i="8"/>
  <c r="B1868" i="106" s="1"/>
  <c r="D1868" i="106" s="1"/>
  <c r="F8" i="8"/>
  <c r="B1869" i="106" s="1"/>
  <c r="D1869" i="106" s="1"/>
  <c r="F9" i="8"/>
  <c r="B1870" i="106" s="1"/>
  <c r="D1870" i="106" s="1"/>
  <c r="F10" i="8"/>
  <c r="B1871" i="106" s="1"/>
  <c r="D1871" i="106" s="1"/>
  <c r="F14" i="8"/>
  <c r="B1872" i="106" s="1"/>
  <c r="D1872" i="106" s="1"/>
  <c r="F13" i="8"/>
  <c r="B3686" i="106" s="1"/>
  <c r="D3686" i="106" s="1"/>
  <c r="F17" i="8"/>
  <c r="B1874" i="106" s="1"/>
  <c r="D1874" i="106" s="1"/>
  <c r="F18" i="8"/>
  <c r="B1875" i="106" s="1"/>
  <c r="D1875" i="106" s="1"/>
  <c r="F20" i="8"/>
  <c r="B1876" i="106" s="1"/>
  <c r="D1876" i="106" s="1"/>
  <c r="F19" i="8"/>
  <c r="B3687" i="106" s="1"/>
  <c r="D3687" i="106" s="1"/>
  <c r="F23" i="8"/>
  <c r="B1878" i="106" s="1"/>
  <c r="D1878" i="106" s="1"/>
  <c r="E49" i="8"/>
  <c r="B1937" i="106" s="1"/>
  <c r="D1937" i="106" s="1"/>
  <c r="F49" i="8"/>
  <c r="B1938" i="106" s="1"/>
  <c r="D1938" i="106" s="1"/>
  <c r="B1946" i="106"/>
  <c r="D1946" i="106" s="1"/>
  <c r="B1969" i="106"/>
  <c r="D1969" i="106" s="1"/>
  <c r="B1970" i="106"/>
  <c r="D1970" i="106" s="1"/>
  <c r="B1971" i="106"/>
  <c r="D1971" i="106" s="1"/>
  <c r="B1972" i="106"/>
  <c r="D1972" i="106" s="1"/>
  <c r="H12" i="12"/>
  <c r="B1977" i="106"/>
  <c r="D1977" i="106" s="1"/>
  <c r="B1978" i="106"/>
  <c r="D1978" i="106" s="1"/>
  <c r="H23" i="12"/>
  <c r="B1980" i="106" s="1"/>
  <c r="D1980" i="106" s="1"/>
  <c r="B1982" i="106"/>
  <c r="D1982" i="106" s="1"/>
  <c r="B1983" i="106"/>
  <c r="D1983" i="106" s="1"/>
  <c r="B1984" i="106"/>
  <c r="D1984" i="106" s="1"/>
  <c r="B1985" i="106"/>
  <c r="D1985" i="106" s="1"/>
  <c r="B1986" i="106"/>
  <c r="D1986" i="106" s="1"/>
  <c r="I12" i="12"/>
  <c r="B1988" i="106" s="1"/>
  <c r="D1988" i="106" s="1"/>
  <c r="B1990" i="106"/>
  <c r="D1990" i="106" s="1"/>
  <c r="B1991" i="106"/>
  <c r="D1991" i="106" s="1"/>
  <c r="B1993" i="106"/>
  <c r="D1993" i="106" s="1"/>
  <c r="B2006" i="106"/>
  <c r="D2006" i="106" s="1"/>
  <c r="B2007" i="106"/>
  <c r="D2007" i="106" s="1"/>
  <c r="B2008" i="106"/>
  <c r="D2008" i="106" s="1"/>
  <c r="B2009" i="106"/>
  <c r="D2009" i="106" s="1"/>
  <c r="B2010" i="106"/>
  <c r="D2010" i="106" s="1"/>
  <c r="B2012" i="106"/>
  <c r="D2012" i="106" s="1"/>
  <c r="B2013" i="106"/>
  <c r="D2013" i="106" s="1"/>
  <c r="B2014" i="106"/>
  <c r="D2014" i="106" s="1"/>
  <c r="B2015" i="106"/>
  <c r="D2015" i="106" s="1"/>
  <c r="B2016" i="106"/>
  <c r="D2016" i="106" s="1"/>
  <c r="D16" i="11"/>
  <c r="B2017" i="106" s="1"/>
  <c r="D2017" i="106" s="1"/>
  <c r="B2018" i="106"/>
  <c r="D2018" i="106" s="1"/>
  <c r="B2019" i="106"/>
  <c r="D2019" i="106" s="1"/>
  <c r="B2020" i="106"/>
  <c r="D2020" i="106" s="1"/>
  <c r="B2021" i="106"/>
  <c r="D2021" i="106" s="1"/>
  <c r="B2022" i="106"/>
  <c r="D2022" i="106" s="1"/>
  <c r="E16" i="11"/>
  <c r="B2023" i="106" s="1"/>
  <c r="D2023" i="106" s="1"/>
  <c r="F8" i="11"/>
  <c r="F10" i="11"/>
  <c r="F12" i="11"/>
  <c r="F13" i="11"/>
  <c r="B2031" i="106"/>
  <c r="D2031" i="106" s="1"/>
  <c r="B2032" i="106"/>
  <c r="D2032" i="106" s="1"/>
  <c r="B2033" i="106"/>
  <c r="D2033" i="106" s="1"/>
  <c r="B2034" i="106"/>
  <c r="D2034" i="106" s="1"/>
  <c r="H16" i="11"/>
  <c r="B2035" i="106" s="1"/>
  <c r="D2035" i="106" s="1"/>
  <c r="B2043" i="106"/>
  <c r="D2043" i="106" s="1"/>
  <c r="B2044" i="106"/>
  <c r="D2044" i="106" s="1"/>
  <c r="B2045" i="106"/>
  <c r="D2045" i="106" s="1"/>
  <c r="B2046" i="106"/>
  <c r="D2046" i="106" s="1"/>
  <c r="J16" i="11"/>
  <c r="B2047" i="106" s="1"/>
  <c r="D2047" i="106" s="1"/>
  <c r="B2089" i="106"/>
  <c r="D2089" i="106" s="1"/>
  <c r="B2090" i="106"/>
  <c r="D2090" i="106" s="1"/>
  <c r="I47" i="4"/>
  <c r="B2103" i="106" s="1"/>
  <c r="D2103" i="106" s="1"/>
  <c r="I48" i="4"/>
  <c r="B2104" i="106" s="1"/>
  <c r="D2104" i="106" s="1"/>
  <c r="B2105" i="106"/>
  <c r="D2105" i="106" s="1"/>
  <c r="B2433" i="106"/>
  <c r="D2433" i="106" s="1"/>
  <c r="B2435" i="106"/>
  <c r="D2435" i="106" s="1"/>
  <c r="B2473" i="106"/>
  <c r="D2473" i="106" s="1"/>
  <c r="B2475" i="106"/>
  <c r="D2475" i="106" s="1"/>
  <c r="B2502" i="106"/>
  <c r="D2502" i="106" s="1"/>
  <c r="B2533" i="106"/>
  <c r="D2533" i="106" s="1"/>
  <c r="B2561" i="106"/>
  <c r="D2561" i="106" s="1"/>
  <c r="B2573" i="106"/>
  <c r="D2573" i="106" s="1"/>
  <c r="B2600" i="106"/>
  <c r="D2600" i="106" s="1"/>
  <c r="B2612" i="106"/>
  <c r="D2612" i="106" s="1"/>
  <c r="B2635" i="106"/>
  <c r="D2635" i="106" s="1"/>
  <c r="B2661" i="106"/>
  <c r="D2661" i="106" s="1"/>
  <c r="B2716" i="106"/>
  <c r="D2716" i="106" s="1"/>
  <c r="B2717" i="106"/>
  <c r="D2717" i="106" s="1"/>
  <c r="B2718" i="106"/>
  <c r="D2718" i="106" s="1"/>
  <c r="B2719" i="106"/>
  <c r="D2719" i="106" s="1"/>
  <c r="B2720" i="106"/>
  <c r="D2720" i="106" s="1"/>
  <c r="B2721" i="106"/>
  <c r="D2721" i="106" s="1"/>
  <c r="B2722" i="106"/>
  <c r="D2722" i="106" s="1"/>
  <c r="D2723" i="106"/>
  <c r="B2725" i="106"/>
  <c r="D2725" i="106" s="1"/>
  <c r="B2726" i="106"/>
  <c r="D2726" i="106" s="1"/>
  <c r="B2727" i="106"/>
  <c r="D2727" i="106" s="1"/>
  <c r="B2728" i="106"/>
  <c r="D2728" i="106" s="1"/>
  <c r="B2729" i="106"/>
  <c r="D2729" i="106" s="1"/>
  <c r="B2730" i="106"/>
  <c r="D2730" i="106" s="1"/>
  <c r="F4" i="8"/>
  <c r="B2731" i="106" s="1"/>
  <c r="D2731" i="106" s="1"/>
  <c r="F25" i="8"/>
  <c r="B2732" i="106" s="1"/>
  <c r="D2732" i="106" s="1"/>
  <c r="B2755" i="106"/>
  <c r="D2755" i="106" s="1"/>
  <c r="B2756" i="106"/>
  <c r="D2756" i="106" s="1"/>
  <c r="B2758" i="106"/>
  <c r="D2758" i="106" s="1"/>
  <c r="B2760" i="106"/>
  <c r="D2760" i="106" s="1"/>
  <c r="B2761" i="106"/>
  <c r="D2761" i="106" s="1"/>
  <c r="B2764" i="106"/>
  <c r="D2764" i="106" s="1"/>
  <c r="B2767" i="106"/>
  <c r="D2767" i="106" s="1"/>
  <c r="B2770" i="106"/>
  <c r="D2770" i="106" s="1"/>
  <c r="B2789" i="106"/>
  <c r="D2789" i="106" s="1"/>
  <c r="B2790" i="106"/>
  <c r="D2790" i="106" s="1"/>
  <c r="B2792" i="106"/>
  <c r="D2792" i="106" s="1"/>
  <c r="B2795" i="106"/>
  <c r="D2795" i="106" s="1"/>
  <c r="B2796" i="106"/>
  <c r="D2796" i="106" s="1"/>
  <c r="B2797" i="106"/>
  <c r="D2797" i="106" s="1"/>
  <c r="B2798" i="106"/>
  <c r="D2798" i="106" s="1"/>
  <c r="B2799" i="106"/>
  <c r="D2799" i="106" s="1"/>
  <c r="B2800" i="106"/>
  <c r="D2800" i="106" s="1"/>
  <c r="B2804" i="106"/>
  <c r="D2804" i="106" s="1"/>
  <c r="B2805" i="106"/>
  <c r="D2805" i="106" s="1"/>
  <c r="B2806" i="106"/>
  <c r="D2806" i="106" s="1"/>
  <c r="B2810" i="106"/>
  <c r="D2810" i="106" s="1"/>
  <c r="B2811" i="106"/>
  <c r="D2811" i="106" s="1"/>
  <c r="B2815" i="106"/>
  <c r="D2815" i="106" s="1"/>
  <c r="B2818" i="106"/>
  <c r="D2818" i="106" s="1"/>
  <c r="B2819" i="106"/>
  <c r="D2819" i="106" s="1"/>
  <c r="B2820" i="106"/>
  <c r="D2820" i="106" s="1"/>
  <c r="B2822" i="106"/>
  <c r="D2822" i="106" s="1"/>
  <c r="B2823" i="106"/>
  <c r="D2823" i="106" s="1"/>
  <c r="B2824" i="106"/>
  <c r="D2824" i="106" s="1"/>
  <c r="B2825" i="106"/>
  <c r="D2825" i="106" s="1"/>
  <c r="B2827" i="106"/>
  <c r="D2827" i="106" s="1"/>
  <c r="B2829" i="106"/>
  <c r="D2829" i="106" s="1"/>
  <c r="B2830" i="106"/>
  <c r="D2830" i="106" s="1"/>
  <c r="B2838" i="106"/>
  <c r="D2838" i="106" s="1"/>
  <c r="B2841" i="106"/>
  <c r="D2841" i="106" s="1"/>
  <c r="B2842" i="106"/>
  <c r="D2842" i="106" s="1"/>
  <c r="B2846" i="106"/>
  <c r="D2846" i="106" s="1"/>
  <c r="B2852" i="106"/>
  <c r="D2852" i="106" s="1"/>
  <c r="B2853" i="106"/>
  <c r="D2853" i="106" s="1"/>
  <c r="B2854" i="106"/>
  <c r="D2854" i="106" s="1"/>
  <c r="B2856" i="106"/>
  <c r="D2856" i="106" s="1"/>
  <c r="B2858" i="106"/>
  <c r="D2858" i="106" s="1"/>
  <c r="B2860" i="106"/>
  <c r="D2860" i="106" s="1"/>
  <c r="B2878" i="106"/>
  <c r="D2878" i="106" s="1"/>
  <c r="B2883" i="106"/>
  <c r="D2883" i="106" s="1"/>
  <c r="B2885" i="106"/>
  <c r="D2885" i="106" s="1"/>
  <c r="I13" i="3"/>
  <c r="I53" i="3" s="1"/>
  <c r="B2889" i="106"/>
  <c r="D2889" i="106" s="1"/>
  <c r="B2890" i="106"/>
  <c r="D2890" i="106" s="1"/>
  <c r="B2892" i="106"/>
  <c r="D2892" i="106" s="1"/>
  <c r="L13" i="3"/>
  <c r="B2906" i="106"/>
  <c r="D2906" i="106" s="1"/>
  <c r="I34" i="3"/>
  <c r="I56" i="3" s="1"/>
  <c r="B2909" i="106"/>
  <c r="D2909" i="106" s="1"/>
  <c r="B2910" i="106"/>
  <c r="D2910" i="106" s="1"/>
  <c r="B2945" i="106"/>
  <c r="D2945" i="106" s="1"/>
  <c r="B2947" i="106"/>
  <c r="D2947" i="106" s="1"/>
  <c r="B2948" i="106"/>
  <c r="D2948" i="106" s="1"/>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77" i="106"/>
  <c r="D2977" i="106" s="1"/>
  <c r="B2978" i="106"/>
  <c r="D2978" i="106" s="1"/>
  <c r="B2979" i="106"/>
  <c r="D2979" i="106" s="1"/>
  <c r="B2987" i="106"/>
  <c r="D2987" i="106" s="1"/>
  <c r="B2988" i="106"/>
  <c r="D2988" i="106" s="1"/>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3053" i="106"/>
  <c r="D3053" i="106" s="1"/>
  <c r="B3054" i="106"/>
  <c r="D3054" i="106" s="1"/>
  <c r="B3055" i="106"/>
  <c r="D3055" i="106" s="1"/>
  <c r="B3056" i="106"/>
  <c r="D3056" i="106" s="1"/>
  <c r="B3057" i="106"/>
  <c r="D3057" i="106" s="1"/>
  <c r="B3058" i="106"/>
  <c r="D3058" i="106" s="1"/>
  <c r="B3062" i="106"/>
  <c r="D3062" i="106" s="1"/>
  <c r="B3069" i="106"/>
  <c r="D3069" i="106" s="1"/>
  <c r="B3070" i="106"/>
  <c r="D3070" i="106" s="1"/>
  <c r="B3076" i="106"/>
  <c r="D3076" i="106" s="1"/>
  <c r="B3077" i="106"/>
  <c r="D3077" i="106" s="1"/>
  <c r="B3078" i="106"/>
  <c r="D3078" i="106" s="1"/>
  <c r="B3080" i="106"/>
  <c r="D3080" i="106" s="1"/>
  <c r="B3081" i="106"/>
  <c r="D3081" i="106" s="1"/>
  <c r="B3082" i="106"/>
  <c r="D3082" i="106" s="1"/>
  <c r="B3083" i="106"/>
  <c r="D3083" i="106" s="1"/>
  <c r="B3159" i="106"/>
  <c r="D3159" i="106" s="1"/>
  <c r="H51" i="4"/>
  <c r="B3168" i="106" s="1"/>
  <c r="D3168" i="106" s="1"/>
  <c r="B3226" i="106"/>
  <c r="D3226" i="106" s="1"/>
  <c r="C44" i="4"/>
  <c r="C113" i="4" s="1"/>
  <c r="B7964" i="106" s="1"/>
  <c r="D7964" i="106" s="1"/>
  <c r="B3228" i="106"/>
  <c r="D3228" i="106" s="1"/>
  <c r="C76" i="4"/>
  <c r="B3232" i="106"/>
  <c r="D3232" i="106" s="1"/>
  <c r="D44" i="4"/>
  <c r="D113" i="4" s="1"/>
  <c r="B7983" i="106" s="1"/>
  <c r="D7983" i="106" s="1"/>
  <c r="B3234" i="106"/>
  <c r="D3234" i="106" s="1"/>
  <c r="D76" i="4"/>
  <c r="B3249" i="106"/>
  <c r="D3249" i="106" s="1"/>
  <c r="F44" i="4"/>
  <c r="B3251" i="106"/>
  <c r="D3251" i="106" s="1"/>
  <c r="F76" i="4"/>
  <c r="B3255" i="106"/>
  <c r="D3255" i="106" s="1"/>
  <c r="G44" i="4"/>
  <c r="B3257" i="106"/>
  <c r="D3257" i="106" s="1"/>
  <c r="G76" i="4"/>
  <c r="B3271" i="106"/>
  <c r="D3271" i="106" s="1"/>
  <c r="E37" i="4"/>
  <c r="B6283" i="106" s="1"/>
  <c r="D6283" i="106" s="1"/>
  <c r="E38" i="4"/>
  <c r="B6284" i="106" s="1"/>
  <c r="D6284" i="106" s="1"/>
  <c r="E39" i="4"/>
  <c r="B6285" i="106" s="1"/>
  <c r="D6285" i="106" s="1"/>
  <c r="E40" i="4"/>
  <c r="B6286" i="106" s="1"/>
  <c r="D6286" i="106" s="1"/>
  <c r="B3273" i="106"/>
  <c r="D3273" i="106" s="1"/>
  <c r="E76" i="4"/>
  <c r="B3293" i="106"/>
  <c r="D3293" i="106" s="1"/>
  <c r="H41" i="4"/>
  <c r="H44" i="4" s="1"/>
  <c r="H113" i="4" s="1"/>
  <c r="B8054" i="106" s="1"/>
  <c r="D8054" i="106" s="1"/>
  <c r="B3295" i="106"/>
  <c r="D3295" i="106" s="1"/>
  <c r="B3314" i="106"/>
  <c r="D3314" i="106" s="1"/>
  <c r="I44" i="4"/>
  <c r="B3319" i="106"/>
  <c r="D3319" i="106" s="1"/>
  <c r="B3320" i="106"/>
  <c r="D3320" i="106" s="1"/>
  <c r="B3364" i="106"/>
  <c r="D3364" i="106" s="1"/>
  <c r="B3365" i="106"/>
  <c r="D3365" i="106" s="1"/>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K8" i="29"/>
  <c r="B3378" i="106" s="1"/>
  <c r="D3378" i="106" s="1"/>
  <c r="K19" i="29"/>
  <c r="B3379" i="106" s="1"/>
  <c r="D3379" i="106" s="1"/>
  <c r="B3385" i="106"/>
  <c r="D3385" i="106" s="1"/>
  <c r="B3386" i="106"/>
  <c r="D3386" i="106" s="1"/>
  <c r="B3387" i="106"/>
  <c r="D3387" i="106" s="1"/>
  <c r="B3409" i="106"/>
  <c r="D3409" i="106" s="1"/>
  <c r="B3412" i="106"/>
  <c r="D3412" i="106" s="1"/>
  <c r="B3415" i="106"/>
  <c r="D3415" i="106" s="1"/>
  <c r="B3417" i="106"/>
  <c r="D3417" i="106" s="1"/>
  <c r="B3420" i="106"/>
  <c r="D3420" i="106" s="1"/>
  <c r="B3423" i="106"/>
  <c r="D3423" i="106" s="1"/>
  <c r="B3425" i="106"/>
  <c r="D3425" i="106" s="1"/>
  <c r="B3433" i="106"/>
  <c r="D3433" i="106" s="1"/>
  <c r="B3446" i="106"/>
  <c r="D3446" i="106" s="1"/>
  <c r="F16" i="7"/>
  <c r="B3447" i="106" s="1"/>
  <c r="D3447" i="106" s="1"/>
  <c r="B3448" i="106"/>
  <c r="D3448" i="106" s="1"/>
  <c r="B3449" i="106"/>
  <c r="D3449" i="106" s="1"/>
  <c r="B3450" i="106"/>
  <c r="D3450" i="106" s="1"/>
  <c r="B3451" i="106"/>
  <c r="D3451" i="106" s="1"/>
  <c r="F15" i="11"/>
  <c r="B3480" i="106"/>
  <c r="D3480" i="106" s="1"/>
  <c r="B3481" i="106"/>
  <c r="D3481" i="106" s="1"/>
  <c r="B3482" i="106"/>
  <c r="D3482" i="106" s="1"/>
  <c r="B3483" i="106"/>
  <c r="D3483" i="106" s="1"/>
  <c r="B3484" i="106"/>
  <c r="D3484" i="106" s="1"/>
  <c r="B3485" i="106"/>
  <c r="D3485" i="106" s="1"/>
  <c r="B3488" i="106"/>
  <c r="D3488" i="106" s="1"/>
  <c r="B3490" i="106"/>
  <c r="D3490" i="106" s="1"/>
  <c r="B3491" i="106"/>
  <c r="D3491" i="106" s="1"/>
  <c r="B3517" i="106"/>
  <c r="D3517" i="106" s="1"/>
  <c r="B3528" i="106"/>
  <c r="D3528" i="106" s="1"/>
  <c r="B3529" i="106"/>
  <c r="D3529" i="106" s="1"/>
  <c r="B3530" i="106"/>
  <c r="D3530" i="106" s="1"/>
  <c r="B3531" i="106"/>
  <c r="D3531" i="106" s="1"/>
  <c r="B3532" i="106"/>
  <c r="D3532" i="106" s="1"/>
  <c r="B3544" i="106"/>
  <c r="D3544" i="106" s="1"/>
  <c r="B3546" i="106"/>
  <c r="D3546" i="106" s="1"/>
  <c r="B3547" i="106"/>
  <c r="D3547" i="106" s="1"/>
  <c r="B3548" i="106"/>
  <c r="D3548" i="106" s="1"/>
  <c r="B3549" i="106"/>
  <c r="D3549" i="106" s="1"/>
  <c r="K13" i="3"/>
  <c r="K53" i="3" s="1"/>
  <c r="B3559" i="106"/>
  <c r="D3559" i="106" s="1"/>
  <c r="B3560" i="106"/>
  <c r="D3560" i="106" s="1"/>
  <c r="K34" i="3"/>
  <c r="K56" i="3" s="1"/>
  <c r="B3564" i="106"/>
  <c r="D3564" i="106" s="1"/>
  <c r="B3565" i="106"/>
  <c r="D3565" i="106" s="1"/>
  <c r="B3575" i="106"/>
  <c r="D3575" i="106" s="1"/>
  <c r="B3576" i="106"/>
  <c r="D3576" i="106" s="1"/>
  <c r="B3577" i="106"/>
  <c r="D3577" i="106" s="1"/>
  <c r="B3578" i="106"/>
  <c r="D3578" i="106" s="1"/>
  <c r="B3579" i="106"/>
  <c r="D3579" i="106" s="1"/>
  <c r="B3580" i="106"/>
  <c r="D3580" i="106" s="1"/>
  <c r="B3581" i="106"/>
  <c r="D3581" i="106" s="1"/>
  <c r="K44" i="4"/>
  <c r="B3583" i="106"/>
  <c r="D3583" i="106" s="1"/>
  <c r="K52" i="4"/>
  <c r="B3700" i="106" s="1"/>
  <c r="D3700" i="106" s="1"/>
  <c r="K53" i="4"/>
  <c r="B3587" i="106"/>
  <c r="D3587" i="106" s="1"/>
  <c r="B3588" i="106"/>
  <c r="D3588" i="106" s="1"/>
  <c r="B3615" i="106"/>
  <c r="D3615" i="106" s="1"/>
  <c r="B3616" i="106"/>
  <c r="D3616" i="106" s="1"/>
  <c r="C437" i="29"/>
  <c r="B3617" i="106" s="1"/>
  <c r="D3617" i="106" s="1"/>
  <c r="B3618" i="106"/>
  <c r="D3618" i="106" s="1"/>
  <c r="B3622" i="106"/>
  <c r="D3622" i="106" s="1"/>
  <c r="B3623" i="106"/>
  <c r="D3623" i="106" s="1"/>
  <c r="D437" i="29"/>
  <c r="B3624" i="106" s="1"/>
  <c r="D3624" i="106" s="1"/>
  <c r="B3625" i="106"/>
  <c r="D3625" i="106" s="1"/>
  <c r="B3629" i="106"/>
  <c r="D3629" i="106" s="1"/>
  <c r="B3630" i="106"/>
  <c r="D3630" i="106" s="1"/>
  <c r="E437" i="29"/>
  <c r="B3632" i="106"/>
  <c r="D3632" i="106" s="1"/>
  <c r="B3636" i="106"/>
  <c r="D3636" i="106" s="1"/>
  <c r="B3637" i="106"/>
  <c r="D3637" i="106" s="1"/>
  <c r="F437" i="29"/>
  <c r="B3639" i="106"/>
  <c r="D3639" i="106" s="1"/>
  <c r="B3643" i="106"/>
  <c r="D3643" i="106" s="1"/>
  <c r="B3644" i="106"/>
  <c r="D3644" i="106" s="1"/>
  <c r="G437" i="29"/>
  <c r="G439" i="29" s="1"/>
  <c r="B3646" i="106"/>
  <c r="D3646" i="106" s="1"/>
  <c r="B3650" i="106"/>
  <c r="D3650" i="106" s="1"/>
  <c r="B3651" i="106"/>
  <c r="D3651" i="106" s="1"/>
  <c r="H437" i="29"/>
  <c r="B3652" i="106" s="1"/>
  <c r="D3652" i="106" s="1"/>
  <c r="B3653" i="106"/>
  <c r="D3653" i="106" s="1"/>
  <c r="B3655" i="106"/>
  <c r="D3655" i="106" s="1"/>
  <c r="H449" i="29"/>
  <c r="B3656" i="106" s="1"/>
  <c r="D3656" i="106" s="1"/>
  <c r="K435" i="29"/>
  <c r="B3666" i="106" s="1"/>
  <c r="D3666" i="106" s="1"/>
  <c r="K436" i="29"/>
  <c r="B3667" i="106" s="1"/>
  <c r="D3667" i="106" s="1"/>
  <c r="K438" i="29"/>
  <c r="B3669" i="106" s="1"/>
  <c r="D3669" i="106" s="1"/>
  <c r="K447" i="29"/>
  <c r="B3673" i="106" s="1"/>
  <c r="D3673" i="106" s="1"/>
  <c r="K448" i="29"/>
  <c r="B7237" i="106" s="1"/>
  <c r="D7237" i="106" s="1"/>
  <c r="K450" i="29"/>
  <c r="B7239" i="106" s="1"/>
  <c r="D7239" i="106" s="1"/>
  <c r="K451" i="29"/>
  <c r="B7744" i="106" s="1"/>
  <c r="D7744" i="106" s="1"/>
  <c r="B3680" i="106"/>
  <c r="D3680" i="106" s="1"/>
  <c r="B3681" i="106"/>
  <c r="D3681" i="106" s="1"/>
  <c r="B3682" i="106"/>
  <c r="D3682" i="106" s="1"/>
  <c r="B3683" i="106"/>
  <c r="D3683" i="106" s="1"/>
  <c r="B3684" i="106"/>
  <c r="D3684" i="106" s="1"/>
  <c r="B3685" i="106"/>
  <c r="D3685" i="106" s="1"/>
  <c r="B3696" i="106"/>
  <c r="D3696" i="106" s="1"/>
  <c r="B3697" i="106"/>
  <c r="D3697" i="106" s="1"/>
  <c r="B3719" i="106"/>
  <c r="D3719" i="106" s="1"/>
  <c r="B3720" i="106"/>
  <c r="D3720" i="106" s="1"/>
  <c r="B3721" i="106"/>
  <c r="D3721" i="106" s="1"/>
  <c r="B3725" i="106"/>
  <c r="D3725" i="106" s="1"/>
  <c r="F13" i="7"/>
  <c r="B3726" i="106" s="1"/>
  <c r="D3726" i="106" s="1"/>
  <c r="B3727" i="106"/>
  <c r="D3727" i="106" s="1"/>
  <c r="B3728" i="106"/>
  <c r="D3728" i="106" s="1"/>
  <c r="B4072" i="106"/>
  <c r="D4072" i="106" s="1"/>
  <c r="B4073" i="106"/>
  <c r="D4073" i="106" s="1"/>
  <c r="B4074" i="106"/>
  <c r="D4074" i="106" s="1"/>
  <c r="B4075" i="106"/>
  <c r="D4075" i="106" s="1"/>
  <c r="B4076" i="106"/>
  <c r="D4076" i="106" s="1"/>
  <c r="B4077" i="106"/>
  <c r="D4077" i="106" s="1"/>
  <c r="B4079" i="106"/>
  <c r="D4079" i="106" s="1"/>
  <c r="B4080" i="106"/>
  <c r="D4080" i="106" s="1"/>
  <c r="B4081" i="106"/>
  <c r="D4081" i="106" s="1"/>
  <c r="B4082" i="106"/>
  <c r="D4082" i="106" s="1"/>
  <c r="B4083" i="106"/>
  <c r="D4083" i="106" s="1"/>
  <c r="B4084" i="106"/>
  <c r="D4084" i="106" s="1"/>
  <c r="B4104" i="106"/>
  <c r="D4104" i="106" s="1"/>
  <c r="B4105" i="106"/>
  <c r="D4105" i="106" s="1"/>
  <c r="F17" i="7"/>
  <c r="B4106" i="106" s="1"/>
  <c r="D4106" i="106" s="1"/>
  <c r="F18" i="7"/>
  <c r="B4107" i="106" s="1"/>
  <c r="D4107" i="106" s="1"/>
  <c r="B4108" i="106"/>
  <c r="D4108" i="106" s="1"/>
  <c r="B4109" i="106"/>
  <c r="D4109" i="106" s="1"/>
  <c r="B4111" i="106"/>
  <c r="D4111" i="106" s="1"/>
  <c r="B4112" i="106"/>
  <c r="D4112" i="106" s="1"/>
  <c r="B4113" i="106"/>
  <c r="D4113" i="106" s="1"/>
  <c r="B4114" i="106"/>
  <c r="D4114" i="106" s="1"/>
  <c r="B4115" i="106"/>
  <c r="D4115" i="106" s="1"/>
  <c r="B4116" i="106"/>
  <c r="D4116" i="106" s="1"/>
  <c r="B4119" i="106"/>
  <c r="D4119" i="106" s="1"/>
  <c r="C18" i="4"/>
  <c r="D18" i="4"/>
  <c r="F18" i="4"/>
  <c r="H18" i="4"/>
  <c r="K18" i="4"/>
  <c r="B4163" i="106"/>
  <c r="D4163" i="106" s="1"/>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1" i="106" s="1"/>
  <c r="D4171" i="106" s="1"/>
  <c r="E18" i="4"/>
  <c r="G18" i="4"/>
  <c r="G49" i="8"/>
  <c r="B4175" i="106" s="1"/>
  <c r="D4175" i="106" s="1"/>
  <c r="B4177" i="106"/>
  <c r="D4177" i="106" s="1"/>
  <c r="B4178" i="106"/>
  <c r="D4178" i="106" s="1"/>
  <c r="B4179" i="106"/>
  <c r="D4179" i="106" s="1"/>
  <c r="B4187" i="106"/>
  <c r="D4187" i="106" s="1"/>
  <c r="B4188" i="106"/>
  <c r="D4188" i="106" s="1"/>
  <c r="B4189" i="106"/>
  <c r="D4189" i="106" s="1"/>
  <c r="B4190" i="106"/>
  <c r="D4190" i="106" s="1"/>
  <c r="B4197" i="106"/>
  <c r="D4197" i="106" s="1"/>
  <c r="B4198" i="106"/>
  <c r="D4198" i="106" s="1"/>
  <c r="B4199" i="106"/>
  <c r="D4199" i="106" s="1"/>
  <c r="B4200" i="106"/>
  <c r="D4200" i="106" s="1"/>
  <c r="B4201" i="106"/>
  <c r="D4201" i="106" s="1"/>
  <c r="B4208" i="106"/>
  <c r="D4208" i="106" s="1"/>
  <c r="B4213" i="106"/>
  <c r="D4213" i="106" s="1"/>
  <c r="B4215" i="106"/>
  <c r="D4215" i="106" s="1"/>
  <c r="B4225" i="106"/>
  <c r="D4225" i="106" s="1"/>
  <c r="B4226" i="106"/>
  <c r="D4226" i="106" s="1"/>
  <c r="B4228" i="106"/>
  <c r="D4228" i="106" s="1"/>
  <c r="B4263" i="106"/>
  <c r="D4263" i="106" s="1"/>
  <c r="B4264" i="106"/>
  <c r="D4264" i="106" s="1"/>
  <c r="B4265" i="106"/>
  <c r="D4265" i="106" s="1"/>
  <c r="J10" i="37"/>
  <c r="B4266" i="106" s="1"/>
  <c r="D4266" i="106" s="1"/>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9" i="106"/>
  <c r="D4319" i="106" s="1"/>
  <c r="B4320" i="106"/>
  <c r="D4320" i="106" s="1"/>
  <c r="B4325" i="106"/>
  <c r="D4325" i="106" s="1"/>
  <c r="B4326" i="106"/>
  <c r="D4326" i="106" s="1"/>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9" i="106"/>
  <c r="D4349" i="106" s="1"/>
  <c r="B4350" i="106"/>
  <c r="D4350" i="106" s="1"/>
  <c r="B4351" i="106"/>
  <c r="D4351" i="106" s="1"/>
  <c r="B4352" i="106"/>
  <c r="D4352" i="106" s="1"/>
  <c r="B4353" i="106"/>
  <c r="D4353" i="106" s="1"/>
  <c r="B4354" i="106"/>
  <c r="D4354" i="106" s="1"/>
  <c r="B4356" i="106"/>
  <c r="D4356" i="106" s="1"/>
  <c r="B4357" i="106"/>
  <c r="D4357" i="106" s="1"/>
  <c r="B4358" i="106"/>
  <c r="D4358" i="106" s="1"/>
  <c r="B4359" i="106"/>
  <c r="D4359" i="106" s="1"/>
  <c r="B4360" i="106"/>
  <c r="D4360" i="106" s="1"/>
  <c r="B4362" i="106"/>
  <c r="D4362" i="106" s="1"/>
  <c r="B4363" i="106"/>
  <c r="D4363" i="106" s="1"/>
  <c r="B4364" i="106"/>
  <c r="D4364" i="106" s="1"/>
  <c r="B4366" i="106"/>
  <c r="D4366" i="106" s="1"/>
  <c r="B4367" i="106"/>
  <c r="D4367" i="106" s="1"/>
  <c r="B4368" i="106"/>
  <c r="D4368" i="106" s="1"/>
  <c r="B4373" i="106"/>
  <c r="D4373" i="106" s="1"/>
  <c r="B4374" i="106"/>
  <c r="D4374" i="106" s="1"/>
  <c r="B4375" i="106"/>
  <c r="D4375" i="106" s="1"/>
  <c r="B4376" i="106"/>
  <c r="D4376" i="106" s="1"/>
  <c r="B4377" i="106"/>
  <c r="D4377" i="106" s="1"/>
  <c r="B4378" i="106"/>
  <c r="D4378" i="106" s="1"/>
  <c r="B4379" i="106"/>
  <c r="D4379" i="106" s="1"/>
  <c r="B4380" i="106"/>
  <c r="D4380" i="106" s="1"/>
  <c r="B4389" i="106"/>
  <c r="D4389" i="106" s="1"/>
  <c r="B4390" i="106"/>
  <c r="D4390" i="106" s="1"/>
  <c r="B4391" i="106"/>
  <c r="D4391" i="106" s="1"/>
  <c r="B4392" i="106"/>
  <c r="D4392" i="106" s="1"/>
  <c r="B4405" i="106"/>
  <c r="D4405" i="106" s="1"/>
  <c r="B4406" i="106"/>
  <c r="D4406" i="106" s="1"/>
  <c r="B4407" i="106"/>
  <c r="D4407" i="106" s="1"/>
  <c r="B4408" i="106"/>
  <c r="D4408" i="106" s="1"/>
  <c r="B4413" i="106"/>
  <c r="D4413" i="106" s="1"/>
  <c r="B4414" i="106"/>
  <c r="D4414" i="106" s="1"/>
  <c r="B4415" i="106"/>
  <c r="D4415" i="106" s="1"/>
  <c r="B4416" i="106"/>
  <c r="D4416" i="106" s="1"/>
  <c r="B4417" i="106"/>
  <c r="D4417" i="106" s="1"/>
  <c r="B4418" i="106"/>
  <c r="D4418" i="106" s="1"/>
  <c r="B4419" i="106"/>
  <c r="D4419" i="106" s="1"/>
  <c r="B4435" i="106"/>
  <c r="D4435" i="106" s="1"/>
  <c r="B4444" i="106"/>
  <c r="D4444" i="106" s="1"/>
  <c r="B4445" i="106"/>
  <c r="D4445" i="106" s="1"/>
  <c r="B4446" i="106"/>
  <c r="D4446" i="106" s="1"/>
  <c r="B4759" i="106"/>
  <c r="D4759" i="106" s="1"/>
  <c r="B4769" i="106"/>
  <c r="D4769" i="106" s="1"/>
  <c r="B4790" i="106"/>
  <c r="D4790" i="106" s="1"/>
  <c r="B4791" i="106"/>
  <c r="D4791" i="106" s="1"/>
  <c r="B4792" i="106"/>
  <c r="D4792" i="106" s="1"/>
  <c r="B4793" i="106"/>
  <c r="D4793" i="106" s="1"/>
  <c r="B4794" i="106"/>
  <c r="D4794" i="106" s="1"/>
  <c r="B4795" i="106"/>
  <c r="D4795" i="106" s="1"/>
  <c r="B4797" i="106"/>
  <c r="D4797" i="106" s="1"/>
  <c r="B4799" i="106"/>
  <c r="D4799" i="106" s="1"/>
  <c r="B4800" i="106"/>
  <c r="D4800" i="106" s="1"/>
  <c r="B4802" i="106"/>
  <c r="D4802" i="106" s="1"/>
  <c r="B4803" i="106"/>
  <c r="D4803" i="106" s="1"/>
  <c r="B4804" i="106"/>
  <c r="D4804" i="106" s="1"/>
  <c r="B4806" i="106"/>
  <c r="D4806" i="106" s="1"/>
  <c r="B4808" i="106"/>
  <c r="D4808" i="106" s="1"/>
  <c r="B4809" i="106"/>
  <c r="D4809" i="106" s="1"/>
  <c r="B4811" i="106"/>
  <c r="D4811" i="106" s="1"/>
  <c r="B4812" i="106"/>
  <c r="D4812" i="106" s="1"/>
  <c r="B4814" i="106"/>
  <c r="D4814" i="106" s="1"/>
  <c r="B4850" i="106"/>
  <c r="D4850" i="106" s="1"/>
  <c r="B4851" i="106"/>
  <c r="D4851" i="106" s="1"/>
  <c r="B4853" i="106"/>
  <c r="D4853" i="106" s="1"/>
  <c r="B4862" i="106"/>
  <c r="D4862" i="106" s="1"/>
  <c r="B4863" i="106"/>
  <c r="D4863" i="106" s="1"/>
  <c r="B4866" i="106"/>
  <c r="D4866" i="106" s="1"/>
  <c r="B4880" i="106"/>
  <c r="D4880" i="106" s="1"/>
  <c r="B4881" i="106"/>
  <c r="D4881" i="106" s="1"/>
  <c r="B4882" i="106"/>
  <c r="D4882" i="106" s="1"/>
  <c r="B4883" i="106"/>
  <c r="D4883" i="106" s="1"/>
  <c r="B4884" i="106"/>
  <c r="D4884" i="106" s="1"/>
  <c r="B4887" i="106"/>
  <c r="D4887" i="106" s="1"/>
  <c r="B4913" i="106"/>
  <c r="D4913" i="106" s="1"/>
  <c r="B4914" i="106"/>
  <c r="D4914" i="106" s="1"/>
  <c r="B4915" i="106"/>
  <c r="D4915" i="106" s="1"/>
  <c r="B4916" i="106"/>
  <c r="D4916" i="106" s="1"/>
  <c r="B4917" i="106"/>
  <c r="D4917" i="106" s="1"/>
  <c r="B4918" i="106"/>
  <c r="D4918" i="106" s="1"/>
  <c r="B4920" i="106"/>
  <c r="D4920" i="106" s="1"/>
  <c r="B4942" i="106"/>
  <c r="D4942" i="106" s="1"/>
  <c r="B4943" i="106"/>
  <c r="D4943" i="106" s="1"/>
  <c r="B4944" i="106"/>
  <c r="D4944" i="106" s="1"/>
  <c r="B4945" i="106"/>
  <c r="D4945" i="106" s="1"/>
  <c r="B4946" i="106"/>
  <c r="D4946" i="106" s="1"/>
  <c r="B4947" i="106"/>
  <c r="D4947" i="106" s="1"/>
  <c r="B4993" i="106"/>
  <c r="D4993" i="106" s="1"/>
  <c r="H32" i="37"/>
  <c r="B4994" i="106" s="1"/>
  <c r="D4994" i="106" s="1"/>
  <c r="B5010" i="106"/>
  <c r="D5010" i="106" s="1"/>
  <c r="B5011" i="106"/>
  <c r="D5011" i="106" s="1"/>
  <c r="B5012" i="106"/>
  <c r="D5012" i="106" s="1"/>
  <c r="B5020" i="106"/>
  <c r="D5020" i="106" s="1"/>
  <c r="B5021" i="106"/>
  <c r="D5021" i="106" s="1"/>
  <c r="B5022" i="106"/>
  <c r="D5022" i="106" s="1"/>
  <c r="B5024" i="106"/>
  <c r="D5024" i="106" s="1"/>
  <c r="B5025" i="106"/>
  <c r="D5025" i="106" s="1"/>
  <c r="B5054" i="106"/>
  <c r="D5054" i="106" s="1"/>
  <c r="B5055" i="106"/>
  <c r="D5055" i="106" s="1"/>
  <c r="B5056" i="106"/>
  <c r="D5056" i="106" s="1"/>
  <c r="B5057" i="106"/>
  <c r="D5057" i="106" s="1"/>
  <c r="B5058" i="106"/>
  <c r="D5058" i="106" s="1"/>
  <c r="B5059" i="106"/>
  <c r="D5059" i="106" s="1"/>
  <c r="B5061" i="106"/>
  <c r="D5061" i="106" s="1"/>
  <c r="B5062" i="106"/>
  <c r="D5062" i="106" s="1"/>
  <c r="B5063" i="106"/>
  <c r="D5063" i="106" s="1"/>
  <c r="B5065" i="106"/>
  <c r="D5065" i="106" s="1"/>
  <c r="B5066" i="106"/>
  <c r="D5066" i="106" s="1"/>
  <c r="B5067" i="106"/>
  <c r="D5067" i="106" s="1"/>
  <c r="B5068" i="106"/>
  <c r="D5068" i="106" s="1"/>
  <c r="B5070" i="106"/>
  <c r="D5070" i="106" s="1"/>
  <c r="B5071" i="106"/>
  <c r="D5071"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6" i="106"/>
  <c r="D5086" i="106" s="1"/>
  <c r="B5087" i="106"/>
  <c r="D5087" i="106" s="1"/>
  <c r="B5089" i="106"/>
  <c r="D5089" i="106" s="1"/>
  <c r="B5090" i="106"/>
  <c r="D5090" i="106" s="1"/>
  <c r="B5091" i="106"/>
  <c r="D5091" i="106" s="1"/>
  <c r="B5092" i="106"/>
  <c r="D5092" i="106" s="1"/>
  <c r="B5093" i="106"/>
  <c r="D5093" i="106" s="1"/>
  <c r="B5095" i="106"/>
  <c r="D5095" i="106" s="1"/>
  <c r="B5096" i="106"/>
  <c r="D5096" i="106" s="1"/>
  <c r="B5097" i="106"/>
  <c r="D5097" i="106" s="1"/>
  <c r="B5098" i="106"/>
  <c r="D5098" i="106" s="1"/>
  <c r="B5099" i="106"/>
  <c r="D5099" i="106" s="1"/>
  <c r="B5101" i="106"/>
  <c r="D5101" i="106" s="1"/>
  <c r="B5102" i="106"/>
  <c r="D5102" i="106" s="1"/>
  <c r="B5103" i="106"/>
  <c r="D5103" i="106" s="1"/>
  <c r="B5104" i="106"/>
  <c r="D5104" i="106" s="1"/>
  <c r="B5105" i="106"/>
  <c r="D5105" i="106" s="1"/>
  <c r="B5106" i="106"/>
  <c r="D5106" i="106" s="1"/>
  <c r="B5107" i="106"/>
  <c r="D5107" i="106" s="1"/>
  <c r="B5108" i="106"/>
  <c r="D5108" i="106" s="1"/>
  <c r="B5109" i="106"/>
  <c r="D5109" i="106" s="1"/>
  <c r="B5111" i="106"/>
  <c r="D5111" i="106" s="1"/>
  <c r="B5112" i="106"/>
  <c r="D5112" i="106" s="1"/>
  <c r="B5113" i="106"/>
  <c r="D5113" i="106" s="1"/>
  <c r="B5114" i="106"/>
  <c r="D5114" i="106" s="1"/>
  <c r="B5115" i="106"/>
  <c r="D5115" i="106" s="1"/>
  <c r="B5116" i="106"/>
  <c r="D5116" i="106" s="1"/>
  <c r="B5117" i="106"/>
  <c r="D5117" i="106" s="1"/>
  <c r="B5120" i="106"/>
  <c r="D5120" i="106" s="1"/>
  <c r="B5121" i="106"/>
  <c r="D5121" i="106" s="1"/>
  <c r="B5122" i="106"/>
  <c r="D5122" i="106" s="1"/>
  <c r="B5124" i="106"/>
  <c r="D5124" i="106" s="1"/>
  <c r="B5125" i="106"/>
  <c r="D5125" i="106" s="1"/>
  <c r="B5131" i="106"/>
  <c r="D5131" i="106" s="1"/>
  <c r="B5132" i="106"/>
  <c r="D5132" i="106" s="1"/>
  <c r="B5133" i="106"/>
  <c r="D5133" i="106" s="1"/>
  <c r="B5135" i="106"/>
  <c r="D5135" i="106" s="1"/>
  <c r="B5137" i="106"/>
  <c r="D5137" i="106" s="1"/>
  <c r="B5140" i="106"/>
  <c r="D5140" i="106" s="1"/>
  <c r="B5146" i="106"/>
  <c r="D5146" i="106" s="1"/>
  <c r="B5150" i="106"/>
  <c r="D5150" i="106" s="1"/>
  <c r="B5151" i="106"/>
  <c r="D5151" i="106" s="1"/>
  <c r="B5161" i="106"/>
  <c r="D5161" i="106" s="1"/>
  <c r="B5162" i="106"/>
  <c r="D5162" i="106" s="1"/>
  <c r="B5165" i="106"/>
  <c r="D5165" i="106" s="1"/>
  <c r="B5166" i="106"/>
  <c r="D5166" i="106" s="1"/>
  <c r="B5169" i="106"/>
  <c r="D5169" i="106" s="1"/>
  <c r="B5173" i="106"/>
  <c r="D5173" i="106" s="1"/>
  <c r="B5175" i="106"/>
  <c r="D5175" i="106" s="1"/>
  <c r="B5179" i="106"/>
  <c r="D5179" i="106" s="1"/>
  <c r="B5185" i="106"/>
  <c r="D5185" i="106" s="1"/>
  <c r="B5192" i="106"/>
  <c r="D5192" i="106" s="1"/>
  <c r="B5222" i="106"/>
  <c r="D5222" i="106" s="1"/>
  <c r="B5228" i="106"/>
  <c r="D5228" i="106" s="1"/>
  <c r="B5229" i="106"/>
  <c r="D5229" i="106" s="1"/>
  <c r="B5231" i="106"/>
  <c r="D5231" i="106" s="1"/>
  <c r="B5237" i="106"/>
  <c r="D5237" i="106" s="1"/>
  <c r="B5238" i="106"/>
  <c r="D5238" i="106" s="1"/>
  <c r="B5239" i="106"/>
  <c r="D5239" i="106" s="1"/>
  <c r="B5240" i="106"/>
  <c r="D5240" i="106" s="1"/>
  <c r="B5241" i="106"/>
  <c r="D5241" i="106" s="1"/>
  <c r="B5245" i="106"/>
  <c r="D5245" i="106" s="1"/>
  <c r="B5246" i="106"/>
  <c r="D5246" i="106" s="1"/>
  <c r="B5253" i="106"/>
  <c r="D5253" i="106" s="1"/>
  <c r="B5254" i="106"/>
  <c r="D5254" i="106" s="1"/>
  <c r="B5272" i="106"/>
  <c r="D5272" i="106" s="1"/>
  <c r="B5273" i="106"/>
  <c r="D5273" i="106" s="1"/>
  <c r="B5276" i="106"/>
  <c r="D5276" i="106" s="1"/>
  <c r="B5277" i="106"/>
  <c r="D5277" i="106" s="1"/>
  <c r="B5278" i="106"/>
  <c r="D5278" i="106" s="1"/>
  <c r="B5299" i="106"/>
  <c r="D5299" i="106" s="1"/>
  <c r="B5308" i="106"/>
  <c r="D5308" i="106" s="1"/>
  <c r="B5310" i="106"/>
  <c r="D5310" i="106" s="1"/>
  <c r="B5313" i="106"/>
  <c r="D5313" i="106" s="1"/>
  <c r="B5315" i="106"/>
  <c r="D5315" i="106" s="1"/>
  <c r="B5326" i="106"/>
  <c r="D5326" i="106" s="1"/>
  <c r="B5328" i="106"/>
  <c r="D5328" i="106" s="1"/>
  <c r="B5329" i="106"/>
  <c r="D5329" i="106" s="1"/>
  <c r="B5330" i="106"/>
  <c r="D5330" i="106" s="1"/>
  <c r="B5331" i="106"/>
  <c r="D5331" i="106" s="1"/>
  <c r="B5333" i="106"/>
  <c r="D5333" i="106" s="1"/>
  <c r="B5334" i="106"/>
  <c r="D5334" i="106" s="1"/>
  <c r="B5335" i="106"/>
  <c r="D5335" i="106" s="1"/>
  <c r="B5336" i="106"/>
  <c r="D5336" i="106" s="1"/>
  <c r="B5338" i="106"/>
  <c r="D5338" i="106" s="1"/>
  <c r="B5339" i="106"/>
  <c r="D5339" i="106" s="1"/>
  <c r="B5341" i="106"/>
  <c r="D5341" i="106" s="1"/>
  <c r="B5342" i="106"/>
  <c r="D5342" i="106" s="1"/>
  <c r="B5343" i="106"/>
  <c r="D5343" i="106" s="1"/>
  <c r="B5344" i="106"/>
  <c r="D5344" i="106" s="1"/>
  <c r="B5345" i="106"/>
  <c r="D5345" i="106" s="1"/>
  <c r="B5347" i="106"/>
  <c r="D5347" i="106" s="1"/>
  <c r="B5348" i="106"/>
  <c r="D5348" i="106" s="1"/>
  <c r="B5349" i="106"/>
  <c r="D5349" i="106" s="1"/>
  <c r="B5350" i="106"/>
  <c r="D5350" i="106" s="1"/>
  <c r="B5351" i="106"/>
  <c r="D5351" i="106" s="1"/>
  <c r="B5352" i="106"/>
  <c r="D5352" i="106" s="1"/>
  <c r="B5355" i="106"/>
  <c r="D5355" i="106" s="1"/>
  <c r="B5356" i="106"/>
  <c r="D5356" i="106" s="1"/>
  <c r="B5357" i="106"/>
  <c r="D5357" i="106" s="1"/>
  <c r="B5359" i="106"/>
  <c r="D5359" i="106" s="1"/>
  <c r="B5360" i="106"/>
  <c r="D5360" i="106" s="1"/>
  <c r="B5366" i="106"/>
  <c r="D5366" i="106" s="1"/>
  <c r="B5368" i="106"/>
  <c r="D5368" i="106" s="1"/>
  <c r="B5372" i="106"/>
  <c r="D5372" i="106" s="1"/>
  <c r="B5373" i="106"/>
  <c r="D5373" i="106" s="1"/>
  <c r="B5382" i="106"/>
  <c r="D5382" i="106" s="1"/>
  <c r="B5385" i="106"/>
  <c r="D5385" i="106" s="1"/>
  <c r="B5389" i="106"/>
  <c r="D5389" i="106" s="1"/>
  <c r="B5391" i="106"/>
  <c r="D5391" i="106" s="1"/>
  <c r="B5393" i="106"/>
  <c r="D5393" i="106" s="1"/>
  <c r="B5399" i="106"/>
  <c r="D5399" i="106" s="1"/>
  <c r="B5420" i="106"/>
  <c r="D5420" i="106" s="1"/>
  <c r="B5422" i="106"/>
  <c r="D5422" i="106" s="1"/>
  <c r="B5424" i="106"/>
  <c r="D5424" i="106" s="1"/>
  <c r="B5429" i="106"/>
  <c r="D5429" i="106" s="1"/>
  <c r="B5430" i="106"/>
  <c r="D5430" i="106" s="1"/>
  <c r="B5437" i="106"/>
  <c r="D5437" i="106" s="1"/>
  <c r="B5438" i="106"/>
  <c r="D5438" i="106" s="1"/>
  <c r="B5456" i="106"/>
  <c r="D5456" i="106" s="1"/>
  <c r="B5457" i="106"/>
  <c r="D5457" i="106" s="1"/>
  <c r="B5460" i="106"/>
  <c r="D5460" i="106" s="1"/>
  <c r="B5461" i="106"/>
  <c r="D5461" i="106" s="1"/>
  <c r="B5462" i="106"/>
  <c r="D5462" i="106" s="1"/>
  <c r="B5483" i="106"/>
  <c r="D5483" i="106" s="1"/>
  <c r="B5492" i="106"/>
  <c r="D5492" i="106" s="1"/>
  <c r="B5494" i="106"/>
  <c r="D5494" i="106" s="1"/>
  <c r="B5496" i="106"/>
  <c r="D5496" i="106" s="1"/>
  <c r="B5507" i="106"/>
  <c r="D5507" i="106" s="1"/>
  <c r="B5509" i="106"/>
  <c r="D5509" i="106" s="1"/>
  <c r="B5510" i="106"/>
  <c r="D5510" i="106" s="1"/>
  <c r="B5512" i="106"/>
  <c r="D5512" i="106" s="1"/>
  <c r="B5513" i="106"/>
  <c r="D5513" i="106" s="1"/>
  <c r="B5514" i="106"/>
  <c r="D5514" i="106" s="1"/>
  <c r="B5515" i="106"/>
  <c r="D5515" i="106" s="1"/>
  <c r="B5517" i="106"/>
  <c r="D5517" i="106" s="1"/>
  <c r="B5518" i="106"/>
  <c r="D5518" i="106" s="1"/>
  <c r="B5520" i="106"/>
  <c r="D5520" i="106" s="1"/>
  <c r="B5521" i="106"/>
  <c r="D5521" i="106" s="1"/>
  <c r="B5522" i="106"/>
  <c r="D5522" i="106" s="1"/>
  <c r="B5523" i="106"/>
  <c r="D5523" i="106" s="1"/>
  <c r="B5526" i="106"/>
  <c r="D5526" i="106" s="1"/>
  <c r="B5527" i="106"/>
  <c r="D5527" i="106" s="1"/>
  <c r="B5551" i="106"/>
  <c r="D5551" i="106" s="1"/>
  <c r="B5553" i="106"/>
  <c r="D5553" i="106" s="1"/>
  <c r="B5554" i="106"/>
  <c r="D5554" i="106" s="1"/>
  <c r="B5556" i="106"/>
  <c r="D5556" i="106" s="1"/>
  <c r="B5557" i="106"/>
  <c r="D5557" i="106" s="1"/>
  <c r="B5558" i="106"/>
  <c r="D5558" i="106" s="1"/>
  <c r="B5559" i="106"/>
  <c r="D5559" i="106" s="1"/>
  <c r="B5561" i="106"/>
  <c r="D5561" i="106" s="1"/>
  <c r="B5562" i="106"/>
  <c r="D5562"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8" i="106"/>
  <c r="D5578" i="106" s="1"/>
  <c r="B5579" i="106"/>
  <c r="D5579" i="106" s="1"/>
  <c r="B5581" i="106"/>
  <c r="D5581" i="106" s="1"/>
  <c r="B5582" i="106"/>
  <c r="D5582" i="106" s="1"/>
  <c r="B5583" i="106"/>
  <c r="D5583" i="106" s="1"/>
  <c r="B5584" i="106"/>
  <c r="D5584" i="106" s="1"/>
  <c r="B5587" i="106"/>
  <c r="D5587" i="106" s="1"/>
  <c r="B5588" i="106"/>
  <c r="D5588" i="106" s="1"/>
  <c r="B5589" i="106"/>
  <c r="D5589" i="106" s="1"/>
  <c r="B5591" i="106"/>
  <c r="D5591" i="106" s="1"/>
  <c r="B5592" i="106"/>
  <c r="D5592" i="106" s="1"/>
  <c r="B5598" i="106"/>
  <c r="D5598" i="106" s="1"/>
  <c r="B5599" i="106"/>
  <c r="D5599" i="106" s="1"/>
  <c r="B5600" i="106"/>
  <c r="D5600" i="106" s="1"/>
  <c r="B5602" i="106"/>
  <c r="D5602" i="106" s="1"/>
  <c r="B5604" i="106"/>
  <c r="D5604" i="106" s="1"/>
  <c r="B5607" i="106"/>
  <c r="D5607" i="106" s="1"/>
  <c r="B5613" i="106"/>
  <c r="D5613" i="106" s="1"/>
  <c r="B5615" i="106"/>
  <c r="D5615" i="106" s="1"/>
  <c r="B5617" i="106"/>
  <c r="D5617" i="106" s="1"/>
  <c r="B5623" i="106"/>
  <c r="D5623" i="106" s="1"/>
  <c r="B5625" i="106"/>
  <c r="D5625" i="106" s="1"/>
  <c r="B5652" i="106"/>
  <c r="D5652" i="106" s="1"/>
  <c r="B5657" i="106"/>
  <c r="D5657" i="106" s="1"/>
  <c r="B5662" i="106"/>
  <c r="D5662" i="106" s="1"/>
  <c r="B5663" i="106"/>
  <c r="D5663" i="106" s="1"/>
  <c r="B5670" i="106"/>
  <c r="D5670" i="106" s="1"/>
  <c r="B5671" i="106"/>
  <c r="D5671" i="106" s="1"/>
  <c r="B5689" i="106"/>
  <c r="D5689" i="106" s="1"/>
  <c r="B5690" i="106"/>
  <c r="D5690" i="106" s="1"/>
  <c r="B5693" i="106"/>
  <c r="D5693" i="106" s="1"/>
  <c r="B5694" i="106"/>
  <c r="D5694" i="106" s="1"/>
  <c r="B5695" i="106"/>
  <c r="D5695" i="106" s="1"/>
  <c r="B5703" i="106"/>
  <c r="D5703" i="106" s="1"/>
  <c r="B5706" i="106"/>
  <c r="D5706" i="106" s="1"/>
  <c r="B5708" i="106"/>
  <c r="D5708" i="106" s="1"/>
  <c r="B5719" i="106"/>
  <c r="D5719" i="106" s="1"/>
  <c r="B5720" i="106"/>
  <c r="D5720" i="106" s="1"/>
  <c r="B5721" i="106"/>
  <c r="D5721" i="106" s="1"/>
  <c r="B5722" i="106"/>
  <c r="D5722" i="106" s="1"/>
  <c r="B5724" i="106"/>
  <c r="D5724" i="106" s="1"/>
  <c r="B5725" i="106"/>
  <c r="D5725" i="106" s="1"/>
  <c r="B5726" i="106"/>
  <c r="D5726" i="106" s="1"/>
  <c r="B5727" i="106"/>
  <c r="D5727" i="106" s="1"/>
  <c r="B5729" i="106"/>
  <c r="D5729" i="106" s="1"/>
  <c r="B5730" i="106"/>
  <c r="D5730" i="106" s="1"/>
  <c r="B5732" i="106"/>
  <c r="D5732" i="106" s="1"/>
  <c r="B5733" i="106"/>
  <c r="D5733" i="106" s="1"/>
  <c r="B5734" i="106"/>
  <c r="D5734" i="106" s="1"/>
  <c r="B5736" i="106"/>
  <c r="D5736" i="106" s="1"/>
  <c r="B5737" i="106"/>
  <c r="D5737" i="106" s="1"/>
  <c r="B5738" i="106"/>
  <c r="D5738" i="106" s="1"/>
  <c r="B5740" i="106"/>
  <c r="D5740" i="106" s="1"/>
  <c r="B5741" i="106"/>
  <c r="D5741" i="106" s="1"/>
  <c r="B5747" i="106"/>
  <c r="D5747" i="106" s="1"/>
  <c r="B5752" i="106"/>
  <c r="D5752" i="106" s="1"/>
  <c r="B5753" i="106"/>
  <c r="D5753" i="106" s="1"/>
  <c r="B5755" i="106"/>
  <c r="D5755" i="106" s="1"/>
  <c r="B5761" i="106"/>
  <c r="D5761" i="106" s="1"/>
  <c r="B5763" i="106"/>
  <c r="D5763" i="106" s="1"/>
  <c r="B5777" i="106"/>
  <c r="D5777" i="106" s="1"/>
  <c r="B5783" i="106"/>
  <c r="D5783" i="106" s="1"/>
  <c r="B5788" i="106"/>
  <c r="D5788" i="106" s="1"/>
  <c r="B5789" i="106"/>
  <c r="D5789" i="106" s="1"/>
  <c r="B5796" i="106"/>
  <c r="D5796" i="106" s="1"/>
  <c r="B5797" i="106"/>
  <c r="D5797" i="106" s="1"/>
  <c r="B5815" i="106"/>
  <c r="D5815" i="106" s="1"/>
  <c r="B5816" i="106"/>
  <c r="D5816" i="106" s="1"/>
  <c r="B5819" i="106"/>
  <c r="D5819" i="106" s="1"/>
  <c r="B5820" i="106"/>
  <c r="D5820" i="106" s="1"/>
  <c r="B5821" i="106"/>
  <c r="D5821" i="106" s="1"/>
  <c r="B5842" i="106"/>
  <c r="D5842" i="106" s="1"/>
  <c r="B5851" i="106"/>
  <c r="D5851" i="106" s="1"/>
  <c r="B5853" i="106"/>
  <c r="D5853" i="106" s="1"/>
  <c r="B5856" i="106"/>
  <c r="D5856" i="106" s="1"/>
  <c r="B5858" i="106"/>
  <c r="D5858" i="106" s="1"/>
  <c r="B5869" i="106"/>
  <c r="D5869" i="106" s="1"/>
  <c r="B5870" i="106"/>
  <c r="D5870" i="106" s="1"/>
  <c r="B5872" i="106"/>
  <c r="D5872" i="106" s="1"/>
  <c r="B5873" i="106"/>
  <c r="D5873" i="106" s="1"/>
  <c r="B5874" i="106"/>
  <c r="D5874" i="106" s="1"/>
  <c r="B5875" i="106"/>
  <c r="D5875" i="106" s="1"/>
  <c r="B5877" i="106"/>
  <c r="D5877" i="106" s="1"/>
  <c r="B5878" i="106"/>
  <c r="D5878" i="106" s="1"/>
  <c r="B5880" i="106"/>
  <c r="D5880" i="106" s="1"/>
  <c r="B5881" i="106"/>
  <c r="D5881" i="106" s="1"/>
  <c r="B5882" i="106"/>
  <c r="D5882" i="106" s="1"/>
  <c r="B5883" i="106"/>
  <c r="D5883" i="106" s="1"/>
  <c r="B5905" i="106"/>
  <c r="D5905" i="106" s="1"/>
  <c r="B5914" i="106"/>
  <c r="D5914" i="106" s="1"/>
  <c r="B5915" i="106"/>
  <c r="D5915" i="106" s="1"/>
  <c r="B5917" i="106"/>
  <c r="D5917" i="106" s="1"/>
  <c r="B5918" i="106"/>
  <c r="D5918" i="106" s="1"/>
  <c r="B5919" i="106"/>
  <c r="D5919" i="106" s="1"/>
  <c r="B5920" i="106"/>
  <c r="D5920" i="106" s="1"/>
  <c r="B5922" i="106"/>
  <c r="D5922" i="106" s="1"/>
  <c r="B5923" i="106"/>
  <c r="D5923" i="106" s="1"/>
  <c r="B5925" i="106"/>
  <c r="D5925" i="106" s="1"/>
  <c r="B5927" i="106"/>
  <c r="D5927" i="106" s="1"/>
  <c r="B5983" i="106"/>
  <c r="D5983" i="106" s="1"/>
  <c r="B5984" i="106"/>
  <c r="D5984" i="106" s="1"/>
  <c r="B5986" i="106"/>
  <c r="D5986" i="106" s="1"/>
  <c r="B5987" i="106"/>
  <c r="D5987" i="106" s="1"/>
  <c r="B5988" i="106"/>
  <c r="D5988" i="106" s="1"/>
  <c r="B5989" i="106"/>
  <c r="D5989" i="106" s="1"/>
  <c r="B5991" i="106"/>
  <c r="D5991" i="106" s="1"/>
  <c r="B5992" i="106"/>
  <c r="D5992" i="106" s="1"/>
  <c r="B5994" i="106"/>
  <c r="D5994" i="106" s="1"/>
  <c r="B5995" i="106"/>
  <c r="D5995" i="106" s="1"/>
  <c r="B5996" i="106"/>
  <c r="D5996" i="106" s="1"/>
  <c r="B5998" i="106"/>
  <c r="D5998" i="106" s="1"/>
  <c r="B5999" i="106"/>
  <c r="D5999" i="106" s="1"/>
  <c r="B6029" i="106"/>
  <c r="D6029" i="106" s="1"/>
  <c r="B6033" i="106"/>
  <c r="D6033" i="106" s="1"/>
  <c r="B6072" i="106"/>
  <c r="D6072" i="106" s="1"/>
  <c r="B6074" i="106"/>
  <c r="D6074" i="106" s="1"/>
  <c r="B6075" i="106"/>
  <c r="D6075" i="106" s="1"/>
  <c r="B6076" i="106"/>
  <c r="D6076" i="106" s="1"/>
  <c r="F27" i="8"/>
  <c r="B6077" i="106" s="1"/>
  <c r="D6077" i="106" s="1"/>
  <c r="B6079" i="106"/>
  <c r="D6079" i="106" s="1"/>
  <c r="B6080" i="106"/>
  <c r="D6080" i="106" s="1"/>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A6101" i="106"/>
  <c r="B6101" i="106"/>
  <c r="B6102" i="106"/>
  <c r="D6102" i="106" s="1"/>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J13" i="3"/>
  <c r="J53" i="3" s="1"/>
  <c r="B6123" i="106"/>
  <c r="D6123" i="106" s="1"/>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J34" i="3"/>
  <c r="J56" i="3" s="1"/>
  <c r="B6212" i="106"/>
  <c r="D6212" i="106" s="1"/>
  <c r="B6213" i="106"/>
  <c r="D6213" i="106" s="1"/>
  <c r="B6215" i="106"/>
  <c r="D6215" i="106" s="1"/>
  <c r="B6216" i="106"/>
  <c r="D6216" i="106" s="1"/>
  <c r="B6217" i="106"/>
  <c r="D6217" i="106" s="1"/>
  <c r="B6222" i="106"/>
  <c r="D6222" i="106" s="1"/>
  <c r="J18" i="4"/>
  <c r="B6229" i="106"/>
  <c r="D6229" i="106" s="1"/>
  <c r="B6230" i="106"/>
  <c r="D6230" i="106" s="1"/>
  <c r="B6231" i="106"/>
  <c r="D6231" i="106" s="1"/>
  <c r="B6232" i="106"/>
  <c r="D6232" i="106" s="1"/>
  <c r="B6233" i="106"/>
  <c r="D6233" i="106" s="1"/>
  <c r="B6234" i="106"/>
  <c r="D6234" i="106" s="1"/>
  <c r="B6235" i="106"/>
  <c r="D6235" i="106" s="1"/>
  <c r="J44" i="4"/>
  <c r="B6237" i="106"/>
  <c r="D6237"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J76" i="4"/>
  <c r="B6262" i="106"/>
  <c r="D6262" i="106" s="1"/>
  <c r="B6263" i="106"/>
  <c r="D6263" i="106" s="1"/>
  <c r="B6288" i="106"/>
  <c r="D6288" i="106" s="1"/>
  <c r="B6289" i="106"/>
  <c r="D6289" i="106" s="1"/>
  <c r="B6290" i="106"/>
  <c r="D6290" i="106" s="1"/>
  <c r="B6291" i="106"/>
  <c r="D6291" i="106" s="1"/>
  <c r="B6292" i="106"/>
  <c r="D6292" i="106" s="1"/>
  <c r="B6293" i="106"/>
  <c r="D6293" i="106" s="1"/>
  <c r="B6294" i="106"/>
  <c r="D6294" i="106" s="1"/>
  <c r="B6296" i="106"/>
  <c r="D6296" i="106" s="1"/>
  <c r="B6297" i="106"/>
  <c r="D6297" i="106" s="1"/>
  <c r="B6298" i="106"/>
  <c r="D6298" i="106" s="1"/>
  <c r="B6300" i="106"/>
  <c r="D6300" i="106" s="1"/>
  <c r="B6301" i="106"/>
  <c r="D6301" i="106" s="1"/>
  <c r="B6302" i="106"/>
  <c r="D6302" i="106" s="1"/>
  <c r="B6303" i="106"/>
  <c r="D6303" i="106" s="1"/>
  <c r="B6305" i="106"/>
  <c r="D6305" i="106" s="1"/>
  <c r="B6306" i="106"/>
  <c r="D6306"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7" i="106"/>
  <c r="D6317" i="106" s="1"/>
  <c r="B6318" i="106"/>
  <c r="D6318"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51" i="106"/>
  <c r="D6351" i="106" s="1"/>
  <c r="B6353" i="106"/>
  <c r="D6353" i="106" s="1"/>
  <c r="B6354" i="106"/>
  <c r="D6354" i="106" s="1"/>
  <c r="B6356" i="106"/>
  <c r="D6356" i="106" s="1"/>
  <c r="B6357" i="106"/>
  <c r="D6357"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6" i="106"/>
  <c r="D6386" i="106" s="1"/>
  <c r="B6387" i="106"/>
  <c r="D6387" i="106" s="1"/>
  <c r="B6388" i="106"/>
  <c r="D6388" i="106" s="1"/>
  <c r="B6389" i="106"/>
  <c r="D6389" i="106" s="1"/>
  <c r="B6390" i="106"/>
  <c r="D6390" i="106" s="1"/>
  <c r="B6391" i="106"/>
  <c r="D6391" i="106" s="1"/>
  <c r="B6392" i="106"/>
  <c r="D6392" i="106" s="1"/>
  <c r="B6393" i="106"/>
  <c r="D6393" i="106" s="1"/>
  <c r="B6396" i="106"/>
  <c r="D6396" i="106" s="1"/>
  <c r="B6397" i="106"/>
  <c r="D6397" i="106" s="1"/>
  <c r="B6399" i="106"/>
  <c r="D6399" i="106" s="1"/>
  <c r="B6400" i="106"/>
  <c r="D6400" i="106" s="1"/>
  <c r="B6401" i="106"/>
  <c r="D6401" i="106" s="1"/>
  <c r="B6402" i="106"/>
  <c r="D6402" i="106" s="1"/>
  <c r="B6403" i="106"/>
  <c r="D6403" i="106" s="1"/>
  <c r="B6404" i="106"/>
  <c r="D6404" i="106" s="1"/>
  <c r="B6405" i="106"/>
  <c r="D6405" i="106" s="1"/>
  <c r="B6406" i="106"/>
  <c r="D6406" i="106" s="1"/>
  <c r="B6412" i="106"/>
  <c r="D6412" i="106" s="1"/>
  <c r="B6413" i="106"/>
  <c r="D6413" i="106" s="1"/>
  <c r="B6612" i="106"/>
  <c r="D6612" i="106" s="1"/>
  <c r="B6613" i="106"/>
  <c r="D6613" i="106" s="1"/>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42" i="106"/>
  <c r="D6842" i="106" s="1"/>
  <c r="B6843" i="106"/>
  <c r="D6843" i="106" s="1"/>
  <c r="B6844" i="106"/>
  <c r="D6844" i="106" s="1"/>
  <c r="B6845" i="106"/>
  <c r="D6845" i="106" s="1"/>
  <c r="K7" i="29"/>
  <c r="F34" i="34" s="1"/>
  <c r="B7824" i="106" s="1"/>
  <c r="D7824" i="106" s="1"/>
  <c r="B6847" i="106"/>
  <c r="D6847" i="106" s="1"/>
  <c r="B6848" i="106"/>
  <c r="D6848" i="106" s="1"/>
  <c r="B6849" i="106"/>
  <c r="D6849" i="106" s="1"/>
  <c r="B6850" i="106"/>
  <c r="D6850" i="106" s="1"/>
  <c r="K9" i="29"/>
  <c r="B6851" i="106" s="1"/>
  <c r="D6851" i="106" s="1"/>
  <c r="B6852" i="106"/>
  <c r="D6852" i="106" s="1"/>
  <c r="B6853" i="106"/>
  <c r="D6853" i="106" s="1"/>
  <c r="B6854" i="106"/>
  <c r="D6854" i="106" s="1"/>
  <c r="B6855" i="106"/>
  <c r="D6855" i="106" s="1"/>
  <c r="K11" i="29"/>
  <c r="B6856" i="106" s="1"/>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K17" i="29"/>
  <c r="B6869" i="106" s="1"/>
  <c r="D6869" i="106" s="1"/>
  <c r="B6870" i="106"/>
  <c r="D6870" i="106" s="1"/>
  <c r="B6871" i="106"/>
  <c r="D6871" i="106" s="1"/>
  <c r="B6872" i="106"/>
  <c r="D6872" i="106" s="1"/>
  <c r="B6873" i="106"/>
  <c r="D6873" i="106" s="1"/>
  <c r="B6874" i="106"/>
  <c r="D6874" i="106" s="1"/>
  <c r="K20" i="29"/>
  <c r="B6876" i="106"/>
  <c r="D6876" i="106" s="1"/>
  <c r="K21" i="29"/>
  <c r="B6877" i="106" s="1"/>
  <c r="D6877" i="106" s="1"/>
  <c r="B6878" i="106"/>
  <c r="D6878" i="106" s="1"/>
  <c r="K22" i="29"/>
  <c r="B6879" i="106" s="1"/>
  <c r="D6879" i="106" s="1"/>
  <c r="B6880" i="106"/>
  <c r="D6880" i="106" s="1"/>
  <c r="K23" i="29"/>
  <c r="B6881" i="106" s="1"/>
  <c r="D6881" i="106" s="1"/>
  <c r="B6882" i="106"/>
  <c r="D6882" i="106" s="1"/>
  <c r="K24" i="29"/>
  <c r="B6884" i="106"/>
  <c r="D6884" i="106" s="1"/>
  <c r="K25" i="29"/>
  <c r="B6885" i="106" s="1"/>
  <c r="D6885" i="106" s="1"/>
  <c r="B6886" i="106"/>
  <c r="D6886" i="106" s="1"/>
  <c r="K26" i="29"/>
  <c r="B6887" i="106" s="1"/>
  <c r="D6887" i="106" s="1"/>
  <c r="B6888" i="106"/>
  <c r="D6888" i="106" s="1"/>
  <c r="K27" i="29"/>
  <c r="B6889" i="106" s="1"/>
  <c r="D6889" i="106" s="1"/>
  <c r="B6890" i="106"/>
  <c r="D6890" i="106" s="1"/>
  <c r="K28" i="29"/>
  <c r="B6892" i="106"/>
  <c r="D6892" i="106" s="1"/>
  <c r="K29" i="29"/>
  <c r="B6893" i="106" s="1"/>
  <c r="D6893" i="106" s="1"/>
  <c r="B6894" i="106"/>
  <c r="D6894" i="106" s="1"/>
  <c r="K30" i="29"/>
  <c r="B6895" i="106" s="1"/>
  <c r="D6895" i="106" s="1"/>
  <c r="B6896" i="106"/>
  <c r="D6896" i="106" s="1"/>
  <c r="K31" i="29"/>
  <c r="B6897" i="106" s="1"/>
  <c r="D6897" i="106" s="1"/>
  <c r="B6898" i="106"/>
  <c r="D6898" i="106" s="1"/>
  <c r="K32" i="29"/>
  <c r="B6902" i="106"/>
  <c r="D6902" i="106" s="1"/>
  <c r="B6903" i="106"/>
  <c r="D6903"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I44" i="29"/>
  <c r="J44" i="29"/>
  <c r="B6916" i="106"/>
  <c r="D6916" i="106" s="1"/>
  <c r="B6917" i="106"/>
  <c r="D6917" i="106" s="1"/>
  <c r="B6918" i="106"/>
  <c r="D6918" i="106" s="1"/>
  <c r="B6919" i="106"/>
  <c r="D6919" i="106" s="1"/>
  <c r="B6920" i="106"/>
  <c r="D6920" i="106" s="1"/>
  <c r="B6921" i="106"/>
  <c r="D6921" i="106" s="1"/>
  <c r="I49" i="29"/>
  <c r="B6922" i="106" s="1"/>
  <c r="D6922" i="106" s="1"/>
  <c r="J49" i="29"/>
  <c r="B6923" i="106" s="1"/>
  <c r="D6923" i="106" s="1"/>
  <c r="B6924" i="106"/>
  <c r="D6924" i="106" s="1"/>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K54" i="29"/>
  <c r="B6938" i="106" s="1"/>
  <c r="D6938" i="106" s="1"/>
  <c r="I55" i="29"/>
  <c r="B6940" i="106" s="1"/>
  <c r="D6940" i="106" s="1"/>
  <c r="J55" i="29"/>
  <c r="B6941" i="106" s="1"/>
  <c r="D6941" i="106" s="1"/>
  <c r="B6942" i="106"/>
  <c r="D6942" i="106" s="1"/>
  <c r="B6943" i="106"/>
  <c r="D6943" i="106" s="1"/>
  <c r="B6944" i="106"/>
  <c r="D6944" i="106" s="1"/>
  <c r="B6945" i="106"/>
  <c r="D6945" i="106" s="1"/>
  <c r="I59" i="29"/>
  <c r="B6946" i="106" s="1"/>
  <c r="D6946" i="106" s="1"/>
  <c r="J59" i="29"/>
  <c r="B6947" i="106" s="1"/>
  <c r="D6947" i="106" s="1"/>
  <c r="B6948" i="106"/>
  <c r="D6948" i="106" s="1"/>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I67" i="29"/>
  <c r="B6959" i="106" s="1"/>
  <c r="D6959" i="106" s="1"/>
  <c r="J67" i="29"/>
  <c r="B6960" i="106" s="1"/>
  <c r="D6960" i="106" s="1"/>
  <c r="B6961" i="106"/>
  <c r="D6961" i="106" s="1"/>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I74" i="29"/>
  <c r="B6971" i="106" s="1"/>
  <c r="D6971" i="106" s="1"/>
  <c r="J74" i="29"/>
  <c r="B6972" i="106" s="1"/>
  <c r="D6972" i="106" s="1"/>
  <c r="B6973" i="106"/>
  <c r="D6973" i="106" s="1"/>
  <c r="B6974" i="106"/>
  <c r="D6974" i="106" s="1"/>
  <c r="B6977" i="106"/>
  <c r="D6977" i="106" s="1"/>
  <c r="B6978" i="106"/>
  <c r="D6978" i="106" s="1"/>
  <c r="B6979" i="106"/>
  <c r="D6979" i="106" s="1"/>
  <c r="K87" i="29"/>
  <c r="B6980" i="106" s="1"/>
  <c r="D6980" i="106" s="1"/>
  <c r="B6981" i="106"/>
  <c r="D6981" i="106" s="1"/>
  <c r="K88" i="29"/>
  <c r="B6982" i="106" s="1"/>
  <c r="D6982" i="106" s="1"/>
  <c r="B6983" i="106"/>
  <c r="D6983" i="106" s="1"/>
  <c r="K89" i="29"/>
  <c r="B6984" i="106" s="1"/>
  <c r="D6984" i="106" s="1"/>
  <c r="B6985" i="106"/>
  <c r="D6985" i="106" s="1"/>
  <c r="K90" i="29"/>
  <c r="B6986" i="106" s="1"/>
  <c r="D6986" i="106" s="1"/>
  <c r="B6987" i="106"/>
  <c r="D6987" i="106" s="1"/>
  <c r="K91" i="29"/>
  <c r="B6988" i="106" s="1"/>
  <c r="D6988" i="106" s="1"/>
  <c r="B6989" i="106"/>
  <c r="D6989" i="106" s="1"/>
  <c r="K92" i="29"/>
  <c r="B6990" i="106" s="1"/>
  <c r="D6990" i="106" s="1"/>
  <c r="B6991" i="106"/>
  <c r="D6991" i="106" s="1"/>
  <c r="K93" i="29"/>
  <c r="B6992" i="106" s="1"/>
  <c r="D6992" i="106" s="1"/>
  <c r="B6994" i="106"/>
  <c r="D6994" i="106" s="1"/>
  <c r="B6996" i="106"/>
  <c r="D6996" i="106" s="1"/>
  <c r="B6998" i="106"/>
  <c r="D6998" i="106" s="1"/>
  <c r="B7000" i="106"/>
  <c r="D7000" i="106" s="1"/>
  <c r="B7002" i="106"/>
  <c r="D7002" i="106" s="1"/>
  <c r="B7004" i="106"/>
  <c r="D7004" i="106" s="1"/>
  <c r="B7006" i="106"/>
  <c r="D7006" i="106" s="1"/>
  <c r="B7007" i="106"/>
  <c r="D7007" i="106" s="1"/>
  <c r="B7012" i="106"/>
  <c r="D7012" i="106" s="1"/>
  <c r="B7014" i="106"/>
  <c r="D7014" i="106" s="1"/>
  <c r="K113" i="29"/>
  <c r="B7015" i="106" s="1"/>
  <c r="D7015" i="106" s="1"/>
  <c r="B7020" i="106"/>
  <c r="D7020" i="106" s="1"/>
  <c r="B7021" i="106"/>
  <c r="D7021"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I131" i="29"/>
  <c r="B7031" i="106" s="1"/>
  <c r="D7031" i="106" s="1"/>
  <c r="J131" i="29"/>
  <c r="B7032" i="106" s="1"/>
  <c r="D7032" i="106" s="1"/>
  <c r="B7033" i="106"/>
  <c r="D7033" i="106" s="1"/>
  <c r="B7034" i="106"/>
  <c r="D7034" i="106" s="1"/>
  <c r="B7037" i="106"/>
  <c r="D7037" i="106" s="1"/>
  <c r="B7038" i="106"/>
  <c r="D7038" i="106" s="1"/>
  <c r="B7041" i="106"/>
  <c r="D7041" i="106" s="1"/>
  <c r="B7042" i="106"/>
  <c r="D7042" i="106" s="1"/>
  <c r="B7043" i="106"/>
  <c r="D7043" i="106" s="1"/>
  <c r="B7044" i="106"/>
  <c r="D7044" i="106" s="1"/>
  <c r="B7047" i="106"/>
  <c r="D7047" i="106" s="1"/>
  <c r="B7055" i="106"/>
  <c r="D7055" i="106" s="1"/>
  <c r="B7056" i="106"/>
  <c r="D7056" i="106" s="1"/>
  <c r="B7057" i="106"/>
  <c r="D7057" i="106" s="1"/>
  <c r="B7058" i="106"/>
  <c r="D7058" i="106" s="1"/>
  <c r="B7059" i="106"/>
  <c r="D7059" i="106" s="1"/>
  <c r="B7060" i="106"/>
  <c r="D7060" i="106" s="1"/>
  <c r="I188" i="29"/>
  <c r="B7061" i="106" s="1"/>
  <c r="D7061" i="106" s="1"/>
  <c r="J188" i="29"/>
  <c r="B7062" i="106" s="1"/>
  <c r="D7062" i="106" s="1"/>
  <c r="B7063" i="106"/>
  <c r="D7063" i="106" s="1"/>
  <c r="B7064" i="106"/>
  <c r="D7064" i="106" s="1"/>
  <c r="B7065" i="106"/>
  <c r="D7065" i="106" s="1"/>
  <c r="B7067" i="106"/>
  <c r="D7067" i="106" s="1"/>
  <c r="B7071" i="106"/>
  <c r="D7071" i="106" s="1"/>
  <c r="B7073" i="106"/>
  <c r="D7073" i="106" s="1"/>
  <c r="B7075" i="106"/>
  <c r="D7075" i="106" s="1"/>
  <c r="B7077" i="106"/>
  <c r="D7077" i="106" s="1"/>
  <c r="B7079" i="106"/>
  <c r="D7079" i="106" s="1"/>
  <c r="D7081" i="106"/>
  <c r="D7083" i="106"/>
  <c r="D7085" i="106"/>
  <c r="B7087" i="106"/>
  <c r="D7087" i="106" s="1"/>
  <c r="D7089" i="106"/>
  <c r="D7091" i="106"/>
  <c r="D7093" i="106"/>
  <c r="D7095" i="106"/>
  <c r="B7097" i="106"/>
  <c r="D7097" i="106" s="1"/>
  <c r="B7098" i="106"/>
  <c r="D7098" i="106" s="1"/>
  <c r="B7099" i="106"/>
  <c r="D7099" i="106" s="1"/>
  <c r="B7100" i="106"/>
  <c r="D7100" i="106" s="1"/>
  <c r="I300" i="29"/>
  <c r="B7101" i="106" s="1"/>
  <c r="D7101" i="106" s="1"/>
  <c r="J300" i="29"/>
  <c r="B7102" i="106" s="1"/>
  <c r="D7102" i="106" s="1"/>
  <c r="B7103" i="106"/>
  <c r="D7103" i="106" s="1"/>
  <c r="B7104" i="106"/>
  <c r="D7104" i="106" s="1"/>
  <c r="B7106" i="106"/>
  <c r="D7106" i="106" s="1"/>
  <c r="B7107" i="106"/>
  <c r="D7107" i="106" s="1"/>
  <c r="B7108" i="106"/>
  <c r="D7108" i="106" s="1"/>
  <c r="B7109" i="106"/>
  <c r="D7109" i="106" s="1"/>
  <c r="B7110" i="106"/>
  <c r="D7110" i="106" s="1"/>
  <c r="B7111" i="106"/>
  <c r="D7111" i="106" s="1"/>
  <c r="B7116" i="106"/>
  <c r="D7116" i="106" s="1"/>
  <c r="B7117" i="106"/>
  <c r="D7117" i="106" s="1"/>
  <c r="B7118" i="106"/>
  <c r="D7118" i="106" s="1"/>
  <c r="B7119" i="106"/>
  <c r="D7119" i="106" s="1"/>
  <c r="B7120" i="106"/>
  <c r="D7120" i="106" s="1"/>
  <c r="B7121" i="106"/>
  <c r="D7121" i="106" s="1"/>
  <c r="B7122" i="106"/>
  <c r="D7122" i="106" s="1"/>
  <c r="B7123" i="106"/>
  <c r="D7123" i="106" s="1"/>
  <c r="K363" i="29"/>
  <c r="B7152" i="106"/>
  <c r="D7152" i="106" s="1"/>
  <c r="B7153" i="106"/>
  <c r="D7153" i="106" s="1"/>
  <c r="B7154" i="106"/>
  <c r="D7154" i="106" s="1"/>
  <c r="B7155" i="106"/>
  <c r="D7155" i="106" s="1"/>
  <c r="B7156" i="106"/>
  <c r="D7156" i="106" s="1"/>
  <c r="B7157" i="106"/>
  <c r="D7157" i="106" s="1"/>
  <c r="B7158" i="106"/>
  <c r="D7158" i="106" s="1"/>
  <c r="B7159" i="106"/>
  <c r="D7159" i="106" s="1"/>
  <c r="K364" i="29"/>
  <c r="B7197" i="106"/>
  <c r="D7197" i="106" s="1"/>
  <c r="B7201" i="106"/>
  <c r="D7201" i="106" s="1"/>
  <c r="B7202" i="106"/>
  <c r="D7202" i="106" s="1"/>
  <c r="B7203" i="106"/>
  <c r="D7203" i="106" s="1"/>
  <c r="B7204" i="106"/>
  <c r="D7204" i="106" s="1"/>
  <c r="B7206" i="106"/>
  <c r="D7206" i="106" s="1"/>
  <c r="K418" i="29"/>
  <c r="B7208" i="106"/>
  <c r="D7208" i="106" s="1"/>
  <c r="B7210" i="106"/>
  <c r="D7210" i="106" s="1"/>
  <c r="B7211" i="106"/>
  <c r="D7211" i="106" s="1"/>
  <c r="B7224" i="106"/>
  <c r="D7224" i="106" s="1"/>
  <c r="B7225" i="106"/>
  <c r="D7225" i="106" s="1"/>
  <c r="B7226" i="106"/>
  <c r="D7226" i="106" s="1"/>
  <c r="B7227" i="106"/>
  <c r="D7227" i="106" s="1"/>
  <c r="I437" i="29"/>
  <c r="J437" i="29"/>
  <c r="B7229" i="106" s="1"/>
  <c r="D7229" i="106" s="1"/>
  <c r="B7230" i="106"/>
  <c r="D7230" i="106" s="1"/>
  <c r="B7231" i="106"/>
  <c r="D7231" i="106" s="1"/>
  <c r="B7236" i="106"/>
  <c r="D7236" i="106" s="1"/>
  <c r="B7238" i="106"/>
  <c r="D7238" i="106" s="1"/>
  <c r="A7243" i="106"/>
  <c r="B7244" i="106"/>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588" i="106"/>
  <c r="B7590" i="106"/>
  <c r="B7591" i="106"/>
  <c r="B7592" i="106"/>
  <c r="K3" i="11"/>
  <c r="B7593" i="106" s="1"/>
  <c r="B7595" i="106"/>
  <c r="B7596" i="106"/>
  <c r="B7597" i="106"/>
  <c r="F6" i="11"/>
  <c r="I6" i="11" s="1"/>
  <c r="K6" i="11" s="1"/>
  <c r="B7602" i="106" s="1"/>
  <c r="B7599" i="106"/>
  <c r="B7601" i="106"/>
  <c r="B7604" i="106"/>
  <c r="B7605" i="106"/>
  <c r="B7606" i="106"/>
  <c r="F9" i="11"/>
  <c r="B7608" i="106"/>
  <c r="B7610" i="106"/>
  <c r="B7613" i="106"/>
  <c r="B7614" i="106"/>
  <c r="B7615" i="106"/>
  <c r="F14" i="11"/>
  <c r="I14" i="11" s="1"/>
  <c r="K14" i="11" s="1"/>
  <c r="B7620" i="106" s="1"/>
  <c r="B7617" i="106"/>
  <c r="B7619" i="106"/>
  <c r="B7634" i="106"/>
  <c r="B7635" i="106"/>
  <c r="B7636" i="106"/>
  <c r="B7637" i="106"/>
  <c r="B7649" i="106"/>
  <c r="D7649" i="106" s="1"/>
  <c r="B7650" i="106"/>
  <c r="D7650" i="106" s="1"/>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8" i="106"/>
  <c r="D7718" i="106" s="1"/>
  <c r="B7719" i="106"/>
  <c r="D7719" i="106" s="1"/>
  <c r="B7720" i="106"/>
  <c r="D7720" i="106" s="1"/>
  <c r="B7721" i="106"/>
  <c r="D7721" i="106" s="1"/>
  <c r="B7722" i="106"/>
  <c r="D7722" i="106" s="1"/>
  <c r="B7723" i="106"/>
  <c r="D7723" i="106" s="1"/>
  <c r="B7726" i="106"/>
  <c r="D7726" i="106" s="1"/>
  <c r="B7729" i="106"/>
  <c r="D7729" i="106" s="1"/>
  <c r="B7733" i="106"/>
  <c r="D7733" i="106" s="1"/>
  <c r="B7734" i="106"/>
  <c r="D7734" i="106" s="1"/>
  <c r="B7735" i="106"/>
  <c r="D7735" i="106" s="1"/>
  <c r="B7736" i="106"/>
  <c r="D7736" i="106" s="1"/>
  <c r="B7743" i="106"/>
  <c r="D7743" i="106" s="1"/>
  <c r="B7746" i="106"/>
  <c r="D7746" i="106" s="1"/>
  <c r="B7747" i="106"/>
  <c r="D7747" i="106" s="1"/>
  <c r="B7748" i="106"/>
  <c r="D7748" i="106" s="1"/>
  <c r="B7749" i="106"/>
  <c r="D7749" i="106" s="1"/>
  <c r="B7750" i="106"/>
  <c r="D7750" i="106" s="1"/>
  <c r="B7751" i="106"/>
  <c r="D7751" i="106" s="1"/>
  <c r="B7752" i="106"/>
  <c r="D7752" i="106" s="1"/>
  <c r="B7753" i="106"/>
  <c r="D7753" i="106" s="1"/>
  <c r="B11" i="36"/>
  <c r="B12" i="36" s="1"/>
  <c r="B14" i="36" s="1"/>
  <c r="B9" i="106"/>
  <c r="D30" i="36"/>
  <c r="D31" i="36"/>
  <c r="D36" i="36"/>
  <c r="D39" i="36"/>
  <c r="D40" i="36"/>
  <c r="D41" i="36"/>
  <c r="D42" i="36"/>
  <c r="D43" i="36"/>
  <c r="D44" i="36"/>
  <c r="D45" i="36"/>
  <c r="D46" i="36"/>
  <c r="D47" i="36"/>
  <c r="D73" i="36"/>
  <c r="D76" i="36"/>
  <c r="D77" i="36"/>
  <c r="B44"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1" i="106" s="1"/>
  <c r="D7821" i="106" s="1"/>
  <c r="C31" i="34"/>
  <c r="D31" i="34"/>
  <c r="F31" i="34"/>
  <c r="B7822" i="106" s="1"/>
  <c r="D7822" i="106" s="1"/>
  <c r="C32" i="34"/>
  <c r="D32" i="34"/>
  <c r="F32" i="34"/>
  <c r="B7823" i="106" s="1"/>
  <c r="D7823"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F114" i="34" s="1"/>
  <c r="D115" i="34"/>
  <c r="C116" i="34"/>
  <c r="D116" i="34"/>
  <c r="F116" i="34"/>
  <c r="C117" i="34"/>
  <c r="D117" i="34"/>
  <c r="F117" i="34"/>
  <c r="C118" i="34"/>
  <c r="D118" i="34"/>
  <c r="F118" i="34"/>
  <c r="C119" i="34"/>
  <c r="D119" i="34"/>
  <c r="F119" i="34"/>
  <c r="C120" i="34"/>
  <c r="D120" i="34"/>
  <c r="F120" i="34"/>
  <c r="C121" i="34"/>
  <c r="D121" i="34"/>
  <c r="F121" i="34"/>
  <c r="B7837" i="106" s="1"/>
  <c r="D7837" i="106" s="1"/>
  <c r="C122" i="34"/>
  <c r="D122" i="34"/>
  <c r="F122" i="34"/>
  <c r="B7838" i="106" s="1"/>
  <c r="D7838" i="106" s="1"/>
  <c r="C123" i="34"/>
  <c r="D123" i="34"/>
  <c r="F123" i="34"/>
  <c r="B7839" i="106" s="1"/>
  <c r="D7839" i="106" s="1"/>
  <c r="C124" i="34"/>
  <c r="D124" i="34"/>
  <c r="F124" i="34"/>
  <c r="D125" i="34"/>
  <c r="D126" i="34"/>
  <c r="D127" i="34"/>
  <c r="C128" i="34"/>
  <c r="D128" i="34"/>
  <c r="F128" i="34"/>
  <c r="C129" i="34"/>
  <c r="D129" i="34"/>
  <c r="F129" i="34"/>
  <c r="B7843" i="106" s="1"/>
  <c r="D7843" i="106" s="1"/>
  <c r="C130" i="34"/>
  <c r="D130" i="34"/>
  <c r="F130" i="34"/>
  <c r="B7844" i="106" s="1"/>
  <c r="D7844" i="106" s="1"/>
  <c r="D131" i="34"/>
  <c r="C132" i="34"/>
  <c r="D132" i="34"/>
  <c r="F132" i="34"/>
  <c r="C133" i="34"/>
  <c r="D133" i="34"/>
  <c r="F133" i="34"/>
  <c r="B7846" i="106" s="1"/>
  <c r="D7846" i="106" s="1"/>
  <c r="C134" i="34"/>
  <c r="D134" i="34"/>
  <c r="F134" i="34"/>
  <c r="B7847" i="106" s="1"/>
  <c r="D7847" i="106" s="1"/>
  <c r="C135" i="34"/>
  <c r="D135" i="34"/>
  <c r="F135" i="34"/>
  <c r="B7848" i="106" s="1"/>
  <c r="D7848" i="106" s="1"/>
  <c r="C136" i="34"/>
  <c r="D136" i="34"/>
  <c r="F136" i="34"/>
  <c r="B7849" i="106" s="1"/>
  <c r="D7849" i="106" s="1"/>
  <c r="C137" i="34"/>
  <c r="D137" i="34"/>
  <c r="F137" i="34"/>
  <c r="B7850" i="106" s="1"/>
  <c r="D7850" i="106" s="1"/>
  <c r="C138" i="34"/>
  <c r="D138" i="34"/>
  <c r="F138" i="34"/>
  <c r="B7851" i="106" s="1"/>
  <c r="D7851" i="106" s="1"/>
  <c r="C139" i="34"/>
  <c r="D139" i="34"/>
  <c r="F139" i="34"/>
  <c r="B7852" i="106" s="1"/>
  <c r="D7852" i="106" s="1"/>
  <c r="C140" i="34"/>
  <c r="D140" i="34"/>
  <c r="F140" i="34"/>
  <c r="C141" i="34"/>
  <c r="F141" i="34"/>
  <c r="B7853" i="106" s="1"/>
  <c r="D7853" i="106" s="1"/>
  <c r="C142" i="34"/>
  <c r="D142" i="34"/>
  <c r="F142" i="34"/>
  <c r="D143" i="34"/>
  <c r="D144" i="34"/>
  <c r="D145" i="34"/>
  <c r="D146" i="34"/>
  <c r="D147" i="34"/>
  <c r="C148" i="34"/>
  <c r="D148" i="34"/>
  <c r="F148" i="34"/>
  <c r="B7859" i="106" s="1"/>
  <c r="D7859" i="106" s="1"/>
  <c r="C149" i="34"/>
  <c r="D149" i="34"/>
  <c r="F149" i="34"/>
  <c r="B7860" i="106" s="1"/>
  <c r="D7860" i="106" s="1"/>
  <c r="C150" i="34"/>
  <c r="D150" i="34"/>
  <c r="F150" i="34"/>
  <c r="B7861" i="106" s="1"/>
  <c r="D7861" i="106" s="1"/>
  <c r="C151" i="34"/>
  <c r="D151" i="34"/>
  <c r="F151" i="34"/>
  <c r="B7862" i="106" s="1"/>
  <c r="D7862" i="106" s="1"/>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B7866" i="106" s="1"/>
  <c r="D7866" i="106" s="1"/>
  <c r="C181" i="34"/>
  <c r="D181" i="34"/>
  <c r="F181" i="34"/>
  <c r="B7867" i="106" s="1"/>
  <c r="D7867" i="106" s="1"/>
  <c r="C182" i="34"/>
  <c r="D182" i="34"/>
  <c r="F182" i="34"/>
  <c r="B7868" i="106" s="1"/>
  <c r="D7868" i="106" s="1"/>
  <c r="C183" i="34"/>
  <c r="D183" i="34"/>
  <c r="F183" i="34"/>
  <c r="B7869" i="106" s="1"/>
  <c r="D7869" i="106" s="1"/>
  <c r="C184" i="34"/>
  <c r="D184" i="34"/>
  <c r="F184" i="34"/>
  <c r="B7870" i="106" s="1"/>
  <c r="D7870" i="106" s="1"/>
  <c r="C185" i="34"/>
  <c r="D185" i="34"/>
  <c r="F185" i="34"/>
  <c r="B7871" i="106" s="1"/>
  <c r="D7871" i="106" s="1"/>
  <c r="C188" i="34"/>
  <c r="D188" i="34"/>
  <c r="F188" i="34"/>
  <c r="B7872" i="106" s="1"/>
  <c r="D7872" i="106" s="1"/>
  <c r="C189" i="34"/>
  <c r="D189" i="34"/>
  <c r="F189" i="34"/>
  <c r="B7873" i="106" s="1"/>
  <c r="D7873" i="106" s="1"/>
  <c r="C190" i="34"/>
  <c r="D190" i="34"/>
  <c r="F190" i="34"/>
  <c r="B7874" i="106" s="1"/>
  <c r="D7874" i="106" s="1"/>
  <c r="F199" i="34"/>
  <c r="F3" i="11"/>
  <c r="F5" i="11"/>
  <c r="C16" i="11"/>
  <c r="B2011" i="106" s="1"/>
  <c r="D2011" i="106" s="1"/>
  <c r="C49" i="8"/>
  <c r="B7815" i="106" s="1"/>
  <c r="D7815" i="106" s="1"/>
  <c r="B1742" i="106"/>
  <c r="D1742" i="106" s="1"/>
  <c r="B5" i="7"/>
  <c r="B1743" i="106" s="1"/>
  <c r="D1743" i="106" s="1"/>
  <c r="B6" i="7"/>
  <c r="D6" i="7" s="1"/>
  <c r="B1760" i="106" s="1"/>
  <c r="D1760" i="106" s="1"/>
  <c r="B7" i="7"/>
  <c r="B1745" i="106" s="1"/>
  <c r="D1745" i="106" s="1"/>
  <c r="B8" i="7"/>
  <c r="B1746" i="106" s="1"/>
  <c r="D1746" i="106" s="1"/>
  <c r="B9" i="7"/>
  <c r="B1749" i="106" s="1"/>
  <c r="D1749" i="106" s="1"/>
  <c r="B10" i="7"/>
  <c r="B1747" i="106" s="1"/>
  <c r="D1747" i="106" s="1"/>
  <c r="B1750" i="106"/>
  <c r="D1750" i="106" s="1"/>
  <c r="B12" i="7"/>
  <c r="B1751" i="106" s="1"/>
  <c r="D1751" i="106" s="1"/>
  <c r="B13" i="7"/>
  <c r="B3723" i="106" s="1"/>
  <c r="D3723" i="106" s="1"/>
  <c r="B14" i="7"/>
  <c r="B1752" i="106" s="1"/>
  <c r="D1752" i="106" s="1"/>
  <c r="B1754" i="106"/>
  <c r="D1754" i="106" s="1"/>
  <c r="B16" i="7"/>
  <c r="B3444" i="106" s="1"/>
  <c r="D3444" i="106" s="1"/>
  <c r="B17" i="7"/>
  <c r="B4100" i="106" s="1"/>
  <c r="D4100" i="106" s="1"/>
  <c r="B18" i="7"/>
  <c r="B4101" i="106" s="1"/>
  <c r="D4101" i="106" s="1"/>
  <c r="K5" i="29"/>
  <c r="B1091" i="106" s="1"/>
  <c r="D1091" i="106" s="1"/>
  <c r="K10" i="29"/>
  <c r="B3060" i="106" s="1"/>
  <c r="D3060" i="106" s="1"/>
  <c r="K13" i="29"/>
  <c r="B1103" i="106" s="1"/>
  <c r="D1103" i="106" s="1"/>
  <c r="C34" i="29"/>
  <c r="D34" i="29"/>
  <c r="B776" i="106" s="1"/>
  <c r="D776" i="106" s="1"/>
  <c r="F34" i="29"/>
  <c r="B892" i="106" s="1"/>
  <c r="D892" i="106" s="1"/>
  <c r="G34" i="29"/>
  <c r="B950" i="106" s="1"/>
  <c r="D950" i="106" s="1"/>
  <c r="H34" i="29"/>
  <c r="B1008" i="106" s="1"/>
  <c r="D1008" i="106" s="1"/>
  <c r="I34" i="29"/>
  <c r="B6900" i="106" s="1"/>
  <c r="D6900" i="106" s="1"/>
  <c r="J34" i="29"/>
  <c r="B6901" i="106" s="1"/>
  <c r="D6901" i="106" s="1"/>
  <c r="L34" i="29"/>
  <c r="L44" i="29"/>
  <c r="K46" i="29"/>
  <c r="K47" i="29"/>
  <c r="B1115" i="106" s="1"/>
  <c r="D1115" i="106" s="1"/>
  <c r="C49" i="29"/>
  <c r="L49" i="29"/>
  <c r="K52" i="29"/>
  <c r="E12" i="184" s="1"/>
  <c r="C55" i="29"/>
  <c r="B732" i="106" s="1"/>
  <c r="D732" i="106" s="1"/>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C12" i="5"/>
  <c r="D12" i="5"/>
  <c r="B5332" i="106" s="1"/>
  <c r="D5332" i="106" s="1"/>
  <c r="E12" i="5"/>
  <c r="B5511" i="106" s="1"/>
  <c r="D5511" i="106" s="1"/>
  <c r="F12" i="5"/>
  <c r="B5555" i="106" s="1"/>
  <c r="D5555" i="106" s="1"/>
  <c r="G12" i="5"/>
  <c r="B5723" i="106" s="1"/>
  <c r="D5723" i="106" s="1"/>
  <c r="H12" i="5"/>
  <c r="B5871" i="106" s="1"/>
  <c r="D5871" i="106" s="1"/>
  <c r="I12" i="5"/>
  <c r="B5916" i="106" s="1"/>
  <c r="D5916" i="106" s="1"/>
  <c r="J12" i="5"/>
  <c r="K12" i="5"/>
  <c r="B5985" i="106" s="1"/>
  <c r="D5985" i="106" s="1"/>
  <c r="C18" i="5"/>
  <c r="B5069" i="106" s="1"/>
  <c r="D5069" i="106" s="1"/>
  <c r="D18" i="5"/>
  <c r="B5337" i="106" s="1"/>
  <c r="D5337" i="106" s="1"/>
  <c r="E18" i="5"/>
  <c r="B5516" i="106" s="1"/>
  <c r="D5516" i="106" s="1"/>
  <c r="F18" i="5"/>
  <c r="B5560" i="106" s="1"/>
  <c r="D5560" i="106" s="1"/>
  <c r="G18" i="5"/>
  <c r="B5728" i="106" s="1"/>
  <c r="D5728" i="106" s="1"/>
  <c r="H18" i="5"/>
  <c r="B5876" i="106" s="1"/>
  <c r="D5876" i="106" s="1"/>
  <c r="I18" i="5"/>
  <c r="B5921" i="106" s="1"/>
  <c r="D5921" i="106" s="1"/>
  <c r="J18" i="5"/>
  <c r="B6304" i="106" s="1"/>
  <c r="D6304" i="106" s="1"/>
  <c r="K18" i="5"/>
  <c r="B5990" i="106" s="1"/>
  <c r="D5990" i="106" s="1"/>
  <c r="C40" i="5"/>
  <c r="B5085" i="106" s="1"/>
  <c r="D5085" i="106" s="1"/>
  <c r="F63" i="5"/>
  <c r="B5577" i="106" s="1"/>
  <c r="D5577" i="106" s="1"/>
  <c r="C67" i="5"/>
  <c r="B5088" i="106" s="1"/>
  <c r="D5088" i="106" s="1"/>
  <c r="D67" i="5"/>
  <c r="B5340" i="106" s="1"/>
  <c r="D5340" i="106" s="1"/>
  <c r="E67" i="5"/>
  <c r="B5519" i="106" s="1"/>
  <c r="D5519" i="106" s="1"/>
  <c r="F67" i="5"/>
  <c r="B5580" i="106" s="1"/>
  <c r="D5580" i="106" s="1"/>
  <c r="G67" i="5"/>
  <c r="B5731" i="106" s="1"/>
  <c r="D5731" i="106" s="1"/>
  <c r="H67" i="5"/>
  <c r="B5879" i="106" s="1"/>
  <c r="D5879" i="106" s="1"/>
  <c r="I67" i="5"/>
  <c r="B5924" i="106" s="1"/>
  <c r="D5924" i="106" s="1"/>
  <c r="J67" i="5"/>
  <c r="K67" i="5"/>
  <c r="B5993" i="106" s="1"/>
  <c r="D5993" i="106" s="1"/>
  <c r="C83" i="5"/>
  <c r="B5100" i="106" s="1"/>
  <c r="D5100" i="106" s="1"/>
  <c r="D83" i="5"/>
  <c r="B5346" i="106" s="1"/>
  <c r="D5346" i="106" s="1"/>
  <c r="C95" i="5"/>
  <c r="B5110" i="106" s="1"/>
  <c r="D5110" i="106" s="1"/>
  <c r="C110" i="5"/>
  <c r="B5118" i="106" s="1"/>
  <c r="D5118" i="106" s="1"/>
  <c r="D110" i="5"/>
  <c r="B5353" i="106" s="1"/>
  <c r="D5353" i="106" s="1"/>
  <c r="E110" i="5"/>
  <c r="B5524" i="106" s="1"/>
  <c r="D5524" i="106" s="1"/>
  <c r="F110" i="5"/>
  <c r="B5585" i="106" s="1"/>
  <c r="D5585" i="106" s="1"/>
  <c r="G110" i="5"/>
  <c r="B5735" i="106" s="1"/>
  <c r="D5735" i="106" s="1"/>
  <c r="H110" i="5"/>
  <c r="B5884" i="106" s="1"/>
  <c r="D5884" i="106" s="1"/>
  <c r="I110" i="5"/>
  <c r="B5928" i="106" s="1"/>
  <c r="D5928" i="106" s="1"/>
  <c r="J110" i="5"/>
  <c r="K110" i="5"/>
  <c r="B5997" i="106" s="1"/>
  <c r="D5997" i="106" s="1"/>
  <c r="C117" i="5"/>
  <c r="B5123" i="106" s="1"/>
  <c r="D5123" i="106" s="1"/>
  <c r="D117" i="5"/>
  <c r="B5358" i="106" s="1"/>
  <c r="D5358" i="106" s="1"/>
  <c r="F117" i="5"/>
  <c r="B5590" i="106" s="1"/>
  <c r="D5590" i="106" s="1"/>
  <c r="G117" i="5"/>
  <c r="B5739" i="106" s="1"/>
  <c r="D5739" i="106" s="1"/>
  <c r="C124" i="5"/>
  <c r="B5130" i="106" s="1"/>
  <c r="D5130" i="106" s="1"/>
  <c r="D124" i="5"/>
  <c r="B5365" i="106" s="1"/>
  <c r="D5365" i="106" s="1"/>
  <c r="E124" i="5"/>
  <c r="B5532" i="106" s="1"/>
  <c r="D5532" i="106" s="1"/>
  <c r="F124" i="5"/>
  <c r="B5597" i="106" s="1"/>
  <c r="D5597" i="106" s="1"/>
  <c r="F134" i="5"/>
  <c r="B5612" i="106" s="1"/>
  <c r="D5612" i="106" s="1"/>
  <c r="F157" i="5"/>
  <c r="G124" i="5"/>
  <c r="B5746" i="106" s="1"/>
  <c r="D5746" i="106" s="1"/>
  <c r="H124" i="5"/>
  <c r="B5891" i="106" s="1"/>
  <c r="D5891" i="106" s="1"/>
  <c r="J124" i="5"/>
  <c r="B6355" i="106" s="1"/>
  <c r="D6355" i="106" s="1"/>
  <c r="K124" i="5"/>
  <c r="B6004" i="106" s="1"/>
  <c r="D6004" i="106" s="1"/>
  <c r="C134" i="5"/>
  <c r="B5145" i="106" s="1"/>
  <c r="D5145" i="106" s="1"/>
  <c r="D134" i="5"/>
  <c r="B5367" i="106" s="1"/>
  <c r="D5367" i="106" s="1"/>
  <c r="C143" i="5"/>
  <c r="B5159" i="106" s="1"/>
  <c r="D5159" i="106" s="1"/>
  <c r="D143" i="5"/>
  <c r="B5381" i="106" s="1"/>
  <c r="D5381" i="106" s="1"/>
  <c r="G143" i="5"/>
  <c r="B5750" i="106" s="1"/>
  <c r="D5750" i="106" s="1"/>
  <c r="G147" i="5"/>
  <c r="B5754" i="106" s="1"/>
  <c r="D5754" i="106" s="1"/>
  <c r="G157" i="5"/>
  <c r="B4355" i="106" s="1"/>
  <c r="D4355" i="106" s="1"/>
  <c r="C147" i="5"/>
  <c r="B5163" i="106" s="1"/>
  <c r="D5163" i="106" s="1"/>
  <c r="C157" i="5"/>
  <c r="B5176" i="106" s="1"/>
  <c r="D5176" i="106" s="1"/>
  <c r="D157" i="5"/>
  <c r="B5392" i="106" s="1"/>
  <c r="D5392" i="106" s="1"/>
  <c r="E171" i="5"/>
  <c r="H171" i="5"/>
  <c r="B5897" i="106" s="1"/>
  <c r="D5897" i="106" s="1"/>
  <c r="I171" i="5"/>
  <c r="B4361" i="106" s="1"/>
  <c r="D4361" i="106" s="1"/>
  <c r="J171" i="5"/>
  <c r="B6394" i="106" s="1"/>
  <c r="D6394" i="106" s="1"/>
  <c r="K171" i="5"/>
  <c r="B4998" i="106" s="1"/>
  <c r="D4998" i="106" s="1"/>
  <c r="C177" i="5"/>
  <c r="B5223" i="106" s="1"/>
  <c r="D5223" i="106" s="1"/>
  <c r="D177" i="5"/>
  <c r="B5421" i="106" s="1"/>
  <c r="D5421" i="106" s="1"/>
  <c r="E177" i="5"/>
  <c r="B4370" i="106" s="1"/>
  <c r="D4370" i="106" s="1"/>
  <c r="F177" i="5"/>
  <c r="B5653" i="106" s="1"/>
  <c r="D5653" i="106" s="1"/>
  <c r="G177" i="5"/>
  <c r="B5778" i="106" s="1"/>
  <c r="D5778" i="106" s="1"/>
  <c r="H177" i="5"/>
  <c r="I177" i="5"/>
  <c r="B4371" i="106" s="1"/>
  <c r="D4371" i="106" s="1"/>
  <c r="J177" i="5"/>
  <c r="B6398" i="106" s="1"/>
  <c r="D6398" i="106" s="1"/>
  <c r="K177" i="5"/>
  <c r="B4949" i="106" s="1"/>
  <c r="D4949" i="106" s="1"/>
  <c r="C183" i="5"/>
  <c r="B5230" i="106" s="1"/>
  <c r="D5230" i="106" s="1"/>
  <c r="D183" i="5"/>
  <c r="B5423" i="106" s="1"/>
  <c r="D5423" i="106" s="1"/>
  <c r="F183" i="5"/>
  <c r="B5656" i="106" s="1"/>
  <c r="D5656" i="106" s="1"/>
  <c r="G183" i="5"/>
  <c r="B5782" i="106" s="1"/>
  <c r="D5782" i="106" s="1"/>
  <c r="H183" i="5"/>
  <c r="B5906" i="106" s="1"/>
  <c r="D5906" i="106" s="1"/>
  <c r="K183" i="5"/>
  <c r="B6014" i="106" s="1"/>
  <c r="D6014" i="106" s="1"/>
  <c r="D190" i="5"/>
  <c r="F190" i="5"/>
  <c r="G190" i="5"/>
  <c r="G200" i="5"/>
  <c r="B6407" i="106" s="1"/>
  <c r="D6407" i="106" s="1"/>
  <c r="D206" i="5"/>
  <c r="B5442" i="106" s="1"/>
  <c r="D5442" i="106" s="1"/>
  <c r="F206" i="5"/>
  <c r="B5675" i="106" s="1"/>
  <c r="D5675" i="106" s="1"/>
  <c r="G206" i="5"/>
  <c r="B5801" i="106" s="1"/>
  <c r="D5801" i="106" s="1"/>
  <c r="D211" i="5"/>
  <c r="B4410" i="106" s="1"/>
  <c r="D4410" i="106" s="1"/>
  <c r="F211" i="5"/>
  <c r="B4411" i="106" s="1"/>
  <c r="D4411" i="106" s="1"/>
  <c r="G211" i="5"/>
  <c r="B4412" i="106" s="1"/>
  <c r="D4412" i="106" s="1"/>
  <c r="D219" i="5"/>
  <c r="B5468" i="106" s="1"/>
  <c r="D5468" i="106" s="1"/>
  <c r="F219" i="5"/>
  <c r="B5701" i="106" s="1"/>
  <c r="D5701" i="106" s="1"/>
  <c r="G219" i="5"/>
  <c r="B5827" i="106" s="1"/>
  <c r="D5827" i="106" s="1"/>
  <c r="D223" i="5"/>
  <c r="B5486" i="106" s="1"/>
  <c r="D5486" i="106" s="1"/>
  <c r="G223" i="5"/>
  <c r="B5845" i="106" s="1"/>
  <c r="D5845" i="106" s="1"/>
  <c r="G254" i="5"/>
  <c r="B6835" i="106" s="1"/>
  <c r="D6835" i="106" s="1"/>
  <c r="B6831" i="106"/>
  <c r="D6831" i="106" s="1"/>
  <c r="D254" i="5"/>
  <c r="B6832" i="106" s="1"/>
  <c r="D6832" i="106" s="1"/>
  <c r="E254" i="5"/>
  <c r="F254" i="5"/>
  <c r="B6834" i="106" s="1"/>
  <c r="D6834" i="106" s="1"/>
  <c r="H254" i="5"/>
  <c r="H268" i="5" s="1"/>
  <c r="B4439" i="106" s="1"/>
  <c r="D4439" i="106" s="1"/>
  <c r="J254" i="5"/>
  <c r="J268" i="5" s="1"/>
  <c r="B7039" i="106" s="1"/>
  <c r="D7039" i="106" s="1"/>
  <c r="K254" i="5"/>
  <c r="K268" i="5" s="1"/>
  <c r="B4440" i="106" s="1"/>
  <c r="D4440" i="106" s="1"/>
  <c r="B2631" i="106"/>
  <c r="D2631" i="106" s="1"/>
  <c r="D7" i="118"/>
  <c r="D8" i="118"/>
  <c r="D9" i="118"/>
  <c r="H14" i="118"/>
  <c r="H19" i="118"/>
  <c r="H24" i="118"/>
  <c r="D23" i="37"/>
  <c r="L23" i="37"/>
  <c r="I133" i="29" l="1"/>
  <c r="B7035" i="106" s="1"/>
  <c r="D7035" i="106" s="1"/>
  <c r="C133" i="29"/>
  <c r="H33" i="118"/>
  <c r="J133" i="29"/>
  <c r="B7036" i="106" s="1"/>
  <c r="D7036" i="106" s="1"/>
  <c r="B7080" i="106"/>
  <c r="D7080" i="106" s="1"/>
  <c r="K254" i="29"/>
  <c r="H28" i="118"/>
  <c r="B6287" i="106"/>
  <c r="D6287" i="106" s="1"/>
  <c r="G14" i="4"/>
  <c r="B2607" i="106" s="1"/>
  <c r="D2607" i="106" s="1"/>
  <c r="B4209" i="106"/>
  <c r="D4209" i="106" s="1"/>
  <c r="F72" i="34"/>
  <c r="B2834" i="106"/>
  <c r="D2834" i="106" s="1"/>
  <c r="I214" i="29"/>
  <c r="B7069" i="106" s="1"/>
  <c r="D7069" i="106" s="1"/>
  <c r="B2024" i="106"/>
  <c r="D2024" i="106" s="1"/>
  <c r="M16" i="3"/>
  <c r="B271" i="106" s="1"/>
  <c r="D271" i="106" s="1"/>
  <c r="B2027" i="106"/>
  <c r="D2027" i="106" s="1"/>
  <c r="M19" i="3"/>
  <c r="B274" i="106" s="1"/>
  <c r="D274" i="106" s="1"/>
  <c r="I12" i="11"/>
  <c r="B7589" i="106"/>
  <c r="M15" i="3"/>
  <c r="D74" i="36"/>
  <c r="B2026" i="106"/>
  <c r="D2026" i="106" s="1"/>
  <c r="M18" i="3"/>
  <c r="B273" i="106" s="1"/>
  <c r="D273" i="106" s="1"/>
  <c r="I10" i="11"/>
  <c r="D25" i="37"/>
  <c r="B4268" i="106" s="1"/>
  <c r="D4268" i="106" s="1"/>
  <c r="B7618" i="106"/>
  <c r="B7600" i="106"/>
  <c r="B2025" i="106"/>
  <c r="D2025" i="106" s="1"/>
  <c r="M17" i="3"/>
  <c r="B272" i="106" s="1"/>
  <c r="D272" i="106" s="1"/>
  <c r="I8" i="11"/>
  <c r="B7607" i="106"/>
  <c r="I9" i="11"/>
  <c r="L33" i="3"/>
  <c r="L53" i="3"/>
  <c r="B7045" i="106"/>
  <c r="D7045" i="106" s="1"/>
  <c r="B3452" i="106"/>
  <c r="D3452" i="106" s="1"/>
  <c r="M20" i="3"/>
  <c r="B2862" i="106" s="1"/>
  <c r="D2862" i="106" s="1"/>
  <c r="B2028" i="106"/>
  <c r="D2028" i="106" s="1"/>
  <c r="I13" i="11"/>
  <c r="C439" i="29"/>
  <c r="B3619" i="106" s="1"/>
  <c r="D3619" i="106" s="1"/>
  <c r="L429" i="29"/>
  <c r="L427" i="29"/>
  <c r="B7207" i="106"/>
  <c r="D7207" i="106" s="1"/>
  <c r="K423" i="29"/>
  <c r="K427" i="29" s="1"/>
  <c r="J214" i="29"/>
  <c r="B7070" i="106" s="1"/>
  <c r="D7070" i="106" s="1"/>
  <c r="B6993" i="106"/>
  <c r="D6993" i="106" s="1"/>
  <c r="B6349" i="106"/>
  <c r="D6349" i="106" s="1"/>
  <c r="B6316" i="106"/>
  <c r="D6316" i="106" s="1"/>
  <c r="G6" i="12"/>
  <c r="B1948" i="106" s="1"/>
  <c r="D1948" i="106" s="1"/>
  <c r="H76" i="4"/>
  <c r="H115" i="4" s="1"/>
  <c r="B8055" i="106" s="1"/>
  <c r="D8055" i="106" s="1"/>
  <c r="B6299" i="106"/>
  <c r="D6299" i="106" s="1"/>
  <c r="G5" i="12"/>
  <c r="B1140" i="106"/>
  <c r="D1140" i="106" s="1"/>
  <c r="G38" i="108"/>
  <c r="E38" i="108"/>
  <c r="E34" i="108"/>
  <c r="G34" i="108"/>
  <c r="F27" i="108"/>
  <c r="D27" i="108"/>
  <c r="F31" i="108"/>
  <c r="D31" i="108"/>
  <c r="F15" i="184"/>
  <c r="F19" i="184" s="1"/>
  <c r="G26" i="108"/>
  <c r="E26" i="108"/>
  <c r="B1135" i="106"/>
  <c r="D1135" i="106" s="1"/>
  <c r="F36" i="108"/>
  <c r="D36" i="108"/>
  <c r="B1127" i="106"/>
  <c r="D1127" i="106" s="1"/>
  <c r="G29" i="108"/>
  <c r="E29" i="108"/>
  <c r="D14" i="4"/>
  <c r="B2568" i="106" s="1"/>
  <c r="D2568" i="106" s="1"/>
  <c r="F56" i="34"/>
  <c r="B7830" i="106" s="1"/>
  <c r="D7830" i="106" s="1"/>
  <c r="B7076" i="106"/>
  <c r="D7076" i="106" s="1"/>
  <c r="B7074" i="106"/>
  <c r="D7074" i="106" s="1"/>
  <c r="B7072" i="106"/>
  <c r="D7072" i="106" s="1"/>
  <c r="H452" i="29"/>
  <c r="B7240" i="106" s="1"/>
  <c r="D7240" i="106" s="1"/>
  <c r="B1272" i="106"/>
  <c r="D1272" i="106" s="1"/>
  <c r="B1137" i="106"/>
  <c r="D1137" i="106" s="1"/>
  <c r="F37" i="108"/>
  <c r="D37" i="108"/>
  <c r="B1134" i="106"/>
  <c r="D1134" i="106" s="1"/>
  <c r="G35" i="108"/>
  <c r="E35" i="108"/>
  <c r="B1128" i="106"/>
  <c r="D1128" i="106" s="1"/>
  <c r="G30" i="108"/>
  <c r="E30" i="108"/>
  <c r="B1126" i="106"/>
  <c r="D1126" i="106" s="1"/>
  <c r="F28" i="108"/>
  <c r="E28" i="108"/>
  <c r="E15" i="184"/>
  <c r="H15" i="184" s="1"/>
  <c r="F26" i="108"/>
  <c r="D26" i="108"/>
  <c r="G33" i="108"/>
  <c r="E33" i="108"/>
  <c r="C14" i="4"/>
  <c r="B2556" i="106" s="1"/>
  <c r="D2556" i="106" s="1"/>
  <c r="G39" i="108"/>
  <c r="E39" i="108"/>
  <c r="B6259" i="106"/>
  <c r="D6259" i="106" s="1"/>
  <c r="J115" i="4"/>
  <c r="B8082" i="106" s="1"/>
  <c r="D8082" i="106" s="1"/>
  <c r="B4173" i="106"/>
  <c r="D4173" i="106" s="1"/>
  <c r="E108" i="4"/>
  <c r="B7996" i="106" s="1"/>
  <c r="D7996" i="106" s="1"/>
  <c r="B4132" i="106"/>
  <c r="D4132" i="106" s="1"/>
  <c r="H108" i="4"/>
  <c r="B8051" i="106" s="1"/>
  <c r="D8051" i="106" s="1"/>
  <c r="B4130" i="106"/>
  <c r="D4130" i="106" s="1"/>
  <c r="D108" i="4"/>
  <c r="B7980" i="106" s="1"/>
  <c r="D7980" i="106" s="1"/>
  <c r="B3582" i="106"/>
  <c r="D3582" i="106" s="1"/>
  <c r="K113" i="4"/>
  <c r="B8098" i="106" s="1"/>
  <c r="D8098" i="106" s="1"/>
  <c r="B3258" i="106"/>
  <c r="D3258" i="106" s="1"/>
  <c r="G115" i="4"/>
  <c r="B8039" i="106" s="1"/>
  <c r="D8039" i="106" s="1"/>
  <c r="B3256" i="106"/>
  <c r="D3256" i="106" s="1"/>
  <c r="G113" i="4"/>
  <c r="B8038" i="106" s="1"/>
  <c r="D8038" i="106" s="1"/>
  <c r="F77" i="4"/>
  <c r="F115" i="4"/>
  <c r="B8019" i="106" s="1"/>
  <c r="D8019" i="106" s="1"/>
  <c r="B3250" i="106"/>
  <c r="D3250" i="106" s="1"/>
  <c r="F113" i="4"/>
  <c r="B8018" i="106" s="1"/>
  <c r="D8018" i="106" s="1"/>
  <c r="B3229" i="106"/>
  <c r="D3229" i="106" s="1"/>
  <c r="C115" i="4"/>
  <c r="B7965" i="106" s="1"/>
  <c r="D7965" i="106" s="1"/>
  <c r="B6236" i="106"/>
  <c r="D6236" i="106" s="1"/>
  <c r="J113" i="4"/>
  <c r="B8081" i="106" s="1"/>
  <c r="D8081" i="106" s="1"/>
  <c r="B6226" i="106"/>
  <c r="D6226" i="106" s="1"/>
  <c r="J108" i="4"/>
  <c r="B8078" i="106" s="1"/>
  <c r="D8078" i="106" s="1"/>
  <c r="B4174" i="106"/>
  <c r="D4174" i="106" s="1"/>
  <c r="G108" i="4"/>
  <c r="B8035" i="106" s="1"/>
  <c r="D8035" i="106" s="1"/>
  <c r="B4133" i="106"/>
  <c r="D4133" i="106" s="1"/>
  <c r="K108" i="4"/>
  <c r="B8095" i="106" s="1"/>
  <c r="D8095" i="106" s="1"/>
  <c r="B4131" i="106"/>
  <c r="D4131" i="106" s="1"/>
  <c r="F108" i="4"/>
  <c r="B8015" i="106" s="1"/>
  <c r="D8015" i="106" s="1"/>
  <c r="B4129" i="106"/>
  <c r="D4129" i="106" s="1"/>
  <c r="C108" i="4"/>
  <c r="B7961" i="106" s="1"/>
  <c r="D7961" i="106" s="1"/>
  <c r="B3315" i="106"/>
  <c r="D3315" i="106" s="1"/>
  <c r="I113" i="4"/>
  <c r="B8064" i="106" s="1"/>
  <c r="D8064" i="106" s="1"/>
  <c r="B3274" i="106"/>
  <c r="D3274" i="106" s="1"/>
  <c r="E115" i="4"/>
  <c r="B8000" i="106" s="1"/>
  <c r="D8000" i="106" s="1"/>
  <c r="B3235" i="106"/>
  <c r="D3235" i="106" s="1"/>
  <c r="D115" i="4"/>
  <c r="B7984" i="106" s="1"/>
  <c r="D7984" i="106" s="1"/>
  <c r="D6101" i="106"/>
  <c r="A7244" i="106"/>
  <c r="B6189" i="106"/>
  <c r="D6189" i="106" s="1"/>
  <c r="B7907" i="106"/>
  <c r="D7907" i="106" s="1"/>
  <c r="B3563" i="106"/>
  <c r="D3563" i="106" s="1"/>
  <c r="B7908" i="106"/>
  <c r="D7908" i="106" s="1"/>
  <c r="B2908" i="106"/>
  <c r="D2908" i="106" s="1"/>
  <c r="B7906" i="106"/>
  <c r="D7906" i="106" s="1"/>
  <c r="B7902" i="106"/>
  <c r="D7902" i="106" s="1"/>
  <c r="B7901" i="106"/>
  <c r="D7901" i="106" s="1"/>
  <c r="B89" i="106"/>
  <c r="D89" i="106" s="1"/>
  <c r="B7900" i="106"/>
  <c r="D7900" i="106" s="1"/>
  <c r="B7905" i="106"/>
  <c r="D7905" i="106" s="1"/>
  <c r="B7904" i="106"/>
  <c r="D7904" i="106" s="1"/>
  <c r="B7903" i="106"/>
  <c r="D7903" i="106" s="1"/>
  <c r="B2893" i="106"/>
  <c r="D2893" i="106" s="1"/>
  <c r="B7897" i="106"/>
  <c r="D7897" i="106" s="1"/>
  <c r="B2886" i="106"/>
  <c r="D2886" i="106" s="1"/>
  <c r="B7894" i="106"/>
  <c r="D7894" i="106" s="1"/>
  <c r="B129" i="106"/>
  <c r="D129" i="106" s="1"/>
  <c r="B7890" i="106"/>
  <c r="D7890" i="106" s="1"/>
  <c r="B6122" i="106"/>
  <c r="D6122" i="106" s="1"/>
  <c r="B7895" i="106"/>
  <c r="D7895" i="106" s="1"/>
  <c r="B3550" i="106"/>
  <c r="D3550" i="106" s="1"/>
  <c r="B7896" i="106"/>
  <c r="D7896" i="106" s="1"/>
  <c r="B201" i="106"/>
  <c r="D201" i="106" s="1"/>
  <c r="B7893" i="106"/>
  <c r="D7893" i="106" s="1"/>
  <c r="B178" i="106"/>
  <c r="D178" i="106" s="1"/>
  <c r="B7892" i="106"/>
  <c r="D7892" i="106" s="1"/>
  <c r="B155" i="106"/>
  <c r="D155" i="106" s="1"/>
  <c r="B7891" i="106"/>
  <c r="D7891" i="106" s="1"/>
  <c r="B107" i="106"/>
  <c r="D107" i="106" s="1"/>
  <c r="B7889" i="106"/>
  <c r="D7889" i="106" s="1"/>
  <c r="B75" i="106"/>
  <c r="D75" i="106" s="1"/>
  <c r="B7888" i="106"/>
  <c r="D7888" i="106" s="1"/>
  <c r="K365" i="29"/>
  <c r="F71" i="34"/>
  <c r="F36" i="34"/>
  <c r="B7826" i="106" s="1"/>
  <c r="D7826" i="106" s="1"/>
  <c r="F70" i="34"/>
  <c r="F50" i="34"/>
  <c r="F37" i="34"/>
  <c r="B7827" i="106" s="1"/>
  <c r="D7827" i="106" s="1"/>
  <c r="B6846" i="106"/>
  <c r="D6846" i="106" s="1"/>
  <c r="K35" i="29"/>
  <c r="B8124" i="106" s="1"/>
  <c r="D8124" i="106" s="1"/>
  <c r="C111" i="5"/>
  <c r="B5119" i="106" s="1"/>
  <c r="D5119" i="106" s="1"/>
  <c r="C112" i="5"/>
  <c r="B8104" i="106" s="1"/>
  <c r="D8104" i="106" s="1"/>
  <c r="E16" i="184"/>
  <c r="H16" i="184" s="1"/>
  <c r="H12" i="184"/>
  <c r="F42" i="34"/>
  <c r="B7214" i="106"/>
  <c r="D7214" i="106" s="1"/>
  <c r="B7160" i="106"/>
  <c r="D7160" i="106" s="1"/>
  <c r="B7124" i="106"/>
  <c r="D7124" i="106" s="1"/>
  <c r="E17" i="184"/>
  <c r="H17" i="184" s="1"/>
  <c r="B1122" i="106"/>
  <c r="D1122" i="106" s="1"/>
  <c r="B1124" i="106"/>
  <c r="D1124" i="106" s="1"/>
  <c r="J23" i="37"/>
  <c r="L454" i="29"/>
  <c r="F19" i="7"/>
  <c r="B1805" i="106" s="1"/>
  <c r="D1805" i="106" s="1"/>
  <c r="F46" i="34"/>
  <c r="F38" i="34"/>
  <c r="B7828" i="106" s="1"/>
  <c r="D7828" i="106" s="1"/>
  <c r="H114" i="29"/>
  <c r="B7016" i="106" s="1"/>
  <c r="D7016" i="106" s="1"/>
  <c r="J77" i="4"/>
  <c r="B3645" i="106"/>
  <c r="D3645" i="106" s="1"/>
  <c r="K76" i="4"/>
  <c r="K188" i="29"/>
  <c r="F13" i="4" s="1"/>
  <c r="G214" i="29"/>
  <c r="L5" i="11"/>
  <c r="B2054" i="106" s="1"/>
  <c r="D2054" i="106" s="1"/>
  <c r="J439" i="29"/>
  <c r="J454" i="29" s="1"/>
  <c r="B7243" i="106" s="1"/>
  <c r="D7243" i="106" s="1"/>
  <c r="J41" i="3"/>
  <c r="B1306" i="106"/>
  <c r="D1306" i="106" s="1"/>
  <c r="E178" i="29"/>
  <c r="B1307" i="106" s="1"/>
  <c r="D1307" i="106" s="1"/>
  <c r="D17" i="7"/>
  <c r="B4102" i="106" s="1"/>
  <c r="D4102" i="106" s="1"/>
  <c r="D9" i="7"/>
  <c r="B1765" i="106" s="1"/>
  <c r="D1765" i="106" s="1"/>
  <c r="D11" i="37"/>
  <c r="H29" i="118"/>
  <c r="K28" i="118" s="1"/>
  <c r="O27" i="118" s="1"/>
  <c r="O29" i="118" s="1"/>
  <c r="F14" i="4"/>
  <c r="B7725" i="106"/>
  <c r="D7725" i="106" s="1"/>
  <c r="F49" i="34"/>
  <c r="F44" i="34"/>
  <c r="D34" i="36"/>
  <c r="B4085" i="106"/>
  <c r="D4085" i="106" s="1"/>
  <c r="K41" i="3"/>
  <c r="K62" i="3" s="1"/>
  <c r="B7939" i="106" s="1"/>
  <c r="D7939" i="106" s="1"/>
  <c r="L15" i="11"/>
  <c r="B3457" i="106" s="1"/>
  <c r="D3457" i="106" s="1"/>
  <c r="B3252" i="106"/>
  <c r="D3252" i="106" s="1"/>
  <c r="I24" i="12"/>
  <c r="B3647" i="106"/>
  <c r="D3647" i="106" s="1"/>
  <c r="G454" i="29"/>
  <c r="B3648" i="106" s="1"/>
  <c r="D3648" i="106" s="1"/>
  <c r="D5" i="4"/>
  <c r="L309" i="29"/>
  <c r="K437" i="29"/>
  <c r="F21" i="8"/>
  <c r="K24" i="12"/>
  <c r="F41" i="34"/>
  <c r="F35" i="34"/>
  <c r="B7825" i="106" s="1"/>
  <c r="D7825" i="106" s="1"/>
  <c r="F45" i="34"/>
  <c r="K282" i="29"/>
  <c r="B3722" i="106" s="1"/>
  <c r="D3722" i="106" s="1"/>
  <c r="B1408" i="106"/>
  <c r="D1408" i="106" s="1"/>
  <c r="B1327" i="106"/>
  <c r="D1327" i="106" s="1"/>
  <c r="F61" i="34"/>
  <c r="D12" i="7"/>
  <c r="B1767" i="106" s="1"/>
  <c r="D1767" i="106" s="1"/>
  <c r="B1744" i="106"/>
  <c r="D1744" i="106" s="1"/>
  <c r="F147" i="34"/>
  <c r="B7858" i="106" s="1"/>
  <c r="D7858" i="106" s="1"/>
  <c r="D13" i="7"/>
  <c r="B3724" i="106" s="1"/>
  <c r="D3724" i="106" s="1"/>
  <c r="I172" i="5"/>
  <c r="B4214" i="106" s="1"/>
  <c r="D4214" i="106" s="1"/>
  <c r="B5094" i="106"/>
  <c r="D5094" i="106" s="1"/>
  <c r="D4" i="7"/>
  <c r="B1758" i="106" s="1"/>
  <c r="D1758" i="106" s="1"/>
  <c r="F126" i="34"/>
  <c r="B7841" i="106" s="1"/>
  <c r="D7841" i="106" s="1"/>
  <c r="G5" i="4"/>
  <c r="F144" i="34"/>
  <c r="B7855" i="106" s="1"/>
  <c r="D7855" i="106" s="1"/>
  <c r="G171" i="5"/>
  <c r="B5768" i="106" s="1"/>
  <c r="D5768" i="106" s="1"/>
  <c r="D111" i="5"/>
  <c r="D4" i="4" s="1"/>
  <c r="D94" i="4" s="1"/>
  <c r="B7968" i="106" s="1"/>
  <c r="D7968" i="106" s="1"/>
  <c r="I269" i="5"/>
  <c r="I7" i="4" s="1"/>
  <c r="B4394" i="106"/>
  <c r="D4394" i="106" s="1"/>
  <c r="G111" i="5"/>
  <c r="G4" i="4" s="1"/>
  <c r="G94" i="4" s="1"/>
  <c r="B8022" i="106" s="1"/>
  <c r="D8022" i="106" s="1"/>
  <c r="B5064" i="106"/>
  <c r="D5064" i="106" s="1"/>
  <c r="F131" i="34"/>
  <c r="B7845" i="106" s="1"/>
  <c r="D7845" i="106" s="1"/>
  <c r="C171" i="5"/>
  <c r="F143" i="34"/>
  <c r="B7854" i="106" s="1"/>
  <c r="D7854" i="106" s="1"/>
  <c r="D5" i="7"/>
  <c r="B1759" i="106" s="1"/>
  <c r="D1759" i="106" s="1"/>
  <c r="K172" i="5"/>
  <c r="K6" i="4" s="1"/>
  <c r="J269" i="5"/>
  <c r="B7052" i="106" s="1"/>
  <c r="D7052" i="106" s="1"/>
  <c r="D15" i="7"/>
  <c r="B1770" i="106" s="1"/>
  <c r="D1770" i="106" s="1"/>
  <c r="K269" i="5"/>
  <c r="B6020" i="106" s="1"/>
  <c r="D6020" i="106" s="1"/>
  <c r="F146" i="34"/>
  <c r="B7857" i="106" s="1"/>
  <c r="D7857" i="106" s="1"/>
  <c r="H172" i="5"/>
  <c r="D11" i="7"/>
  <c r="B1766" i="106" s="1"/>
  <c r="D1766" i="106" s="1"/>
  <c r="H111" i="5"/>
  <c r="H4" i="4" s="1"/>
  <c r="H94" i="4" s="1"/>
  <c r="B8042" i="106" s="1"/>
  <c r="D8042" i="106" s="1"/>
  <c r="E111" i="5"/>
  <c r="B5525" i="106" s="1"/>
  <c r="D5525" i="106" s="1"/>
  <c r="D7" i="7"/>
  <c r="B1761" i="106" s="1"/>
  <c r="D1761" i="106" s="1"/>
  <c r="F152" i="34"/>
  <c r="B7863" i="106" s="1"/>
  <c r="D7863" i="106" s="1"/>
  <c r="F171" i="5"/>
  <c r="B5642" i="106" s="1"/>
  <c r="D5642" i="106" s="1"/>
  <c r="C41" i="3"/>
  <c r="H292" i="29"/>
  <c r="B1452" i="106" s="1"/>
  <c r="D1452" i="106" s="1"/>
  <c r="B4154" i="106"/>
  <c r="D4154" i="106" s="1"/>
  <c r="H176" i="29"/>
  <c r="H178" i="29" s="1"/>
  <c r="B1316" i="106" s="1"/>
  <c r="D1316" i="106" s="1"/>
  <c r="B2821" i="106"/>
  <c r="D2821" i="106" s="1"/>
  <c r="H439" i="29"/>
  <c r="B3654" i="106" s="1"/>
  <c r="D3654" i="106" s="1"/>
  <c r="K172" i="29"/>
  <c r="K176" i="29" s="1"/>
  <c r="K178" i="29" s="1"/>
  <c r="F10" i="34" s="1"/>
  <c r="E104" i="29"/>
  <c r="B2788" i="106" s="1"/>
  <c r="D2788" i="106" s="1"/>
  <c r="B7221" i="106"/>
  <c r="D7221" i="106" s="1"/>
  <c r="K141" i="29"/>
  <c r="K86" i="29"/>
  <c r="B2086" i="106" s="1"/>
  <c r="D2086" i="106" s="1"/>
  <c r="B82" i="36"/>
  <c r="D18" i="7"/>
  <c r="B4103" i="106" s="1"/>
  <c r="D4103" i="106" s="1"/>
  <c r="F125" i="34"/>
  <c r="B7840" i="106" s="1"/>
  <c r="D7840" i="106" s="1"/>
  <c r="F127" i="34"/>
  <c r="B7842" i="106" s="1"/>
  <c r="D7842" i="106" s="1"/>
  <c r="F111" i="5"/>
  <c r="F4" i="4" s="1"/>
  <c r="F94" i="4" s="1"/>
  <c r="B8003" i="106" s="1"/>
  <c r="D8003" i="106" s="1"/>
  <c r="J111" i="5"/>
  <c r="J4" i="4" s="1"/>
  <c r="J94" i="4" s="1"/>
  <c r="B8068" i="106" s="1"/>
  <c r="D8068" i="106" s="1"/>
  <c r="J172" i="5"/>
  <c r="F115" i="34"/>
  <c r="B7836" i="106" s="1"/>
  <c r="D7836" i="106" s="1"/>
  <c r="F145" i="34"/>
  <c r="B7856" i="106" s="1"/>
  <c r="D7856" i="106" s="1"/>
  <c r="D14" i="7"/>
  <c r="B1768" i="106" s="1"/>
  <c r="D1768" i="106" s="1"/>
  <c r="F5" i="4"/>
  <c r="C5" i="4"/>
  <c r="B6838" i="106"/>
  <c r="D6838" i="106" s="1"/>
  <c r="B6837" i="106"/>
  <c r="D6837" i="106" s="1"/>
  <c r="B6836" i="106"/>
  <c r="D6836" i="106" s="1"/>
  <c r="D171" i="5"/>
  <c r="B5410" i="106" s="1"/>
  <c r="D5410" i="106" s="1"/>
  <c r="B5616" i="106"/>
  <c r="D5616" i="106" s="1"/>
  <c r="K111" i="5"/>
  <c r="K4" i="4" s="1"/>
  <c r="K94" i="4" s="1"/>
  <c r="B8085" i="106" s="1"/>
  <c r="D8085" i="106" s="1"/>
  <c r="F16" i="11"/>
  <c r="B2029" i="106" s="1"/>
  <c r="D2029" i="106" s="1"/>
  <c r="F48" i="34"/>
  <c r="F40" i="34"/>
  <c r="B7198" i="106"/>
  <c r="D7198" i="106" s="1"/>
  <c r="B7215" i="106"/>
  <c r="D7215" i="106" s="1"/>
  <c r="B6899" i="106"/>
  <c r="D6899" i="106" s="1"/>
  <c r="F51" i="34"/>
  <c r="B6883" i="106"/>
  <c r="D6883" i="106" s="1"/>
  <c r="F43" i="34"/>
  <c r="B7209" i="106"/>
  <c r="D7209" i="106" s="1"/>
  <c r="B6891" i="106"/>
  <c r="D6891" i="106" s="1"/>
  <c r="F47" i="34"/>
  <c r="B6875" i="106"/>
  <c r="D6875" i="106" s="1"/>
  <c r="F39" i="34"/>
  <c r="B3701" i="106"/>
  <c r="D3701" i="106" s="1"/>
  <c r="K449" i="29"/>
  <c r="B3674" i="106" s="1"/>
  <c r="D3674" i="106" s="1"/>
  <c r="D439" i="29"/>
  <c r="D454" i="29" s="1"/>
  <c r="B3627" i="106" s="1"/>
  <c r="D3627" i="106" s="1"/>
  <c r="I76" i="4"/>
  <c r="I115" i="4" s="1"/>
  <c r="B8065" i="106" s="1"/>
  <c r="D8065" i="106" s="1"/>
  <c r="I41" i="3"/>
  <c r="I62" i="3" s="1"/>
  <c r="B7937" i="106" s="1"/>
  <c r="D7937" i="106" s="1"/>
  <c r="H309" i="29"/>
  <c r="B1552" i="106" s="1"/>
  <c r="D1552" i="106" s="1"/>
  <c r="E309" i="29"/>
  <c r="B1534" i="106" s="1"/>
  <c r="D1534" i="106" s="1"/>
  <c r="D309" i="29"/>
  <c r="B1528" i="106" s="1"/>
  <c r="D1528" i="106" s="1"/>
  <c r="B1510" i="106"/>
  <c r="D1510" i="106" s="1"/>
  <c r="K290" i="29"/>
  <c r="K233" i="29"/>
  <c r="B1350" i="106"/>
  <c r="D1350" i="106" s="1"/>
  <c r="E214" i="29"/>
  <c r="B1351" i="106" s="1"/>
  <c r="D1351" i="106" s="1"/>
  <c r="B1262" i="106"/>
  <c r="D1262" i="106" s="1"/>
  <c r="H133" i="29"/>
  <c r="B1264" i="106" s="1"/>
  <c r="D1264" i="106" s="1"/>
  <c r="B1237" i="106"/>
  <c r="D1237" i="106" s="1"/>
  <c r="E133" i="29"/>
  <c r="B1144" i="106"/>
  <c r="D1144" i="106" s="1"/>
  <c r="K112" i="29"/>
  <c r="B120" i="106"/>
  <c r="D120" i="106" s="1"/>
  <c r="D41" i="3"/>
  <c r="D62" i="3" s="1"/>
  <c r="B7932" i="106" s="1"/>
  <c r="D7932" i="106" s="1"/>
  <c r="B1132" i="106"/>
  <c r="D1132" i="106" s="1"/>
  <c r="B7757" i="106"/>
  <c r="D7757" i="106" s="1"/>
  <c r="B1337" i="106"/>
  <c r="D1337" i="106" s="1"/>
  <c r="C214" i="29"/>
  <c r="B1338" i="106" s="1"/>
  <c r="D1338" i="106" s="1"/>
  <c r="B1223" i="106"/>
  <c r="D1223" i="106" s="1"/>
  <c r="C155" i="29"/>
  <c r="B1224" i="106" s="1"/>
  <c r="D1224" i="106" s="1"/>
  <c r="B167" i="106"/>
  <c r="D167" i="106" s="1"/>
  <c r="F41" i="3"/>
  <c r="F62" i="3" s="1"/>
  <c r="B7934" i="106" s="1"/>
  <c r="D7934" i="106" s="1"/>
  <c r="B1129" i="106"/>
  <c r="D1129" i="106" s="1"/>
  <c r="L3" i="11"/>
  <c r="B7594" i="106" s="1"/>
  <c r="D10" i="7"/>
  <c r="B1763" i="106" s="1"/>
  <c r="D1763" i="106" s="1"/>
  <c r="D16" i="7"/>
  <c r="B3445" i="106" s="1"/>
  <c r="D3445" i="106" s="1"/>
  <c r="B19" i="7"/>
  <c r="B1757" i="106" s="1"/>
  <c r="D1757" i="106" s="1"/>
  <c r="D8" i="7"/>
  <c r="B1762" i="106" s="1"/>
  <c r="D1762" i="106" s="1"/>
  <c r="F268" i="5"/>
  <c r="B5711" i="106" s="1"/>
  <c r="D5711" i="106" s="1"/>
  <c r="B4395" i="106"/>
  <c r="D4395" i="106" s="1"/>
  <c r="B4948" i="106"/>
  <c r="D4948" i="106" s="1"/>
  <c r="H269" i="5"/>
  <c r="H7" i="4" s="1"/>
  <c r="L214" i="29"/>
  <c r="L104" i="29"/>
  <c r="B1119" i="106"/>
  <c r="D1119" i="106" s="1"/>
  <c r="K55" i="29"/>
  <c r="B729" i="106"/>
  <c r="D729" i="106" s="1"/>
  <c r="C76" i="29"/>
  <c r="B1114" i="106"/>
  <c r="D1114" i="106" s="1"/>
  <c r="K49" i="29"/>
  <c r="F177" i="34"/>
  <c r="B7864" i="106" s="1"/>
  <c r="D7864" i="106" s="1"/>
  <c r="B7598" i="106"/>
  <c r="L6" i="11"/>
  <c r="B7603" i="106" s="1"/>
  <c r="E268" i="5"/>
  <c r="B6833" i="106"/>
  <c r="D6833" i="106" s="1"/>
  <c r="G268" i="5"/>
  <c r="B4396" i="106"/>
  <c r="D4396" i="106" s="1"/>
  <c r="B5535" i="106"/>
  <c r="D5535" i="106" s="1"/>
  <c r="E172" i="5"/>
  <c r="I111" i="5"/>
  <c r="I4" i="4" s="1"/>
  <c r="I94" i="4" s="1"/>
  <c r="B8058" i="106" s="1"/>
  <c r="D8058" i="106" s="1"/>
  <c r="L276" i="29"/>
  <c r="L292" i="29" s="1"/>
  <c r="L76" i="29"/>
  <c r="K34" i="29"/>
  <c r="B718" i="106"/>
  <c r="D718" i="106" s="1"/>
  <c r="B7616" i="106"/>
  <c r="L14" i="11"/>
  <c r="B7621" i="106" s="1"/>
  <c r="B7228" i="106"/>
  <c r="D7228" i="106" s="1"/>
  <c r="I439" i="29"/>
  <c r="I454" i="29" s="1"/>
  <c r="B7200" i="106"/>
  <c r="D7200" i="106" s="1"/>
  <c r="B7217" i="106"/>
  <c r="D7217" i="106" s="1"/>
  <c r="B7212" i="106"/>
  <c r="D7212" i="106" s="1"/>
  <c r="B7219" i="106"/>
  <c r="D7219" i="106" s="1"/>
  <c r="B7199" i="106"/>
  <c r="D7199" i="106" s="1"/>
  <c r="B7216" i="106"/>
  <c r="D7216" i="106" s="1"/>
  <c r="B6915" i="106"/>
  <c r="D6915" i="106" s="1"/>
  <c r="J76" i="29"/>
  <c r="J117" i="29" s="1"/>
  <c r="B8133" i="106" s="1"/>
  <c r="D8133" i="106" s="1"/>
  <c r="D268" i="5"/>
  <c r="B5499" i="106" s="1"/>
  <c r="D5499" i="106" s="1"/>
  <c r="J309" i="29"/>
  <c r="B7115" i="106" s="1"/>
  <c r="D7115" i="106" s="1"/>
  <c r="I309" i="29"/>
  <c r="B7114" i="106" s="1"/>
  <c r="D7114" i="106" s="1"/>
  <c r="J155" i="29"/>
  <c r="B7050" i="106" s="1"/>
  <c r="D7050" i="106" s="1"/>
  <c r="I155" i="29"/>
  <c r="F59" i="34" s="1"/>
  <c r="B6914" i="106"/>
  <c r="D6914" i="106" s="1"/>
  <c r="I76" i="29"/>
  <c r="I117" i="29" s="1"/>
  <c r="B8132" i="106" s="1"/>
  <c r="D8132" i="106" s="1"/>
  <c r="I49" i="8"/>
  <c r="J31" i="8" s="1"/>
  <c r="B3631" i="106"/>
  <c r="D3631" i="106" s="1"/>
  <c r="E439" i="29"/>
  <c r="E44" i="4"/>
  <c r="E113" i="4" s="1"/>
  <c r="B7999" i="106" s="1"/>
  <c r="D7999" i="106" s="1"/>
  <c r="B3233" i="106"/>
  <c r="D3233" i="106" s="1"/>
  <c r="D77" i="4"/>
  <c r="B3227" i="106"/>
  <c r="D3227" i="106" s="1"/>
  <c r="C77" i="4"/>
  <c r="B1975" i="106"/>
  <c r="D1975" i="106" s="1"/>
  <c r="H24" i="12"/>
  <c r="B1865" i="106"/>
  <c r="D1865" i="106" s="1"/>
  <c r="F15" i="8"/>
  <c r="K307" i="29"/>
  <c r="B4097" i="106"/>
  <c r="D4097" i="106" s="1"/>
  <c r="B1553" i="106"/>
  <c r="D1553" i="106" s="1"/>
  <c r="K300" i="29"/>
  <c r="G309" i="29"/>
  <c r="B1546" i="106" s="1"/>
  <c r="D1546" i="106" s="1"/>
  <c r="F309" i="29"/>
  <c r="B1540" i="106" s="1"/>
  <c r="D1540" i="106" s="1"/>
  <c r="B1521" i="106"/>
  <c r="D1521" i="106" s="1"/>
  <c r="C309" i="29"/>
  <c r="B1522" i="106" s="1"/>
  <c r="D1522" i="106" s="1"/>
  <c r="K274" i="29"/>
  <c r="B1506" i="106" s="1"/>
  <c r="D1506" i="106" s="1"/>
  <c r="K258" i="29"/>
  <c r="B1489" i="106" s="1"/>
  <c r="D1489" i="106" s="1"/>
  <c r="K247" i="29"/>
  <c r="B1483" i="106" s="1"/>
  <c r="D1483" i="106" s="1"/>
  <c r="B1473" i="106"/>
  <c r="D1473" i="106" s="1"/>
  <c r="K242" i="29"/>
  <c r="K208" i="29"/>
  <c r="B2840" i="106"/>
  <c r="D2840" i="106" s="1"/>
  <c r="B1125" i="106"/>
  <c r="D1125" i="106" s="1"/>
  <c r="K67" i="29"/>
  <c r="B1131" i="106" s="1"/>
  <c r="D1131" i="106" s="1"/>
  <c r="B1121" i="106"/>
  <c r="D1121" i="106" s="1"/>
  <c r="K59" i="29"/>
  <c r="B3638" i="106"/>
  <c r="D3638" i="106" s="1"/>
  <c r="F439" i="29"/>
  <c r="F454" i="29" s="1"/>
  <c r="B3294" i="106"/>
  <c r="D3294" i="106" s="1"/>
  <c r="G77" i="4"/>
  <c r="B1490" i="106"/>
  <c r="D1490" i="106" s="1"/>
  <c r="K267" i="29"/>
  <c r="B1498" i="106" s="1"/>
  <c r="D1498" i="106" s="1"/>
  <c r="B1486" i="106"/>
  <c r="D1486" i="106" s="1"/>
  <c r="B1415" i="106"/>
  <c r="D1415" i="106" s="1"/>
  <c r="D276" i="29"/>
  <c r="D292" i="29" s="1"/>
  <c r="H200" i="29"/>
  <c r="B2826" i="106"/>
  <c r="D2826" i="106" s="1"/>
  <c r="B2984" i="106"/>
  <c r="D2984" i="106" s="1"/>
  <c r="B1254" i="106"/>
  <c r="D1254" i="106" s="1"/>
  <c r="G133" i="29"/>
  <c r="K102" i="29"/>
  <c r="B7011" i="106" s="1"/>
  <c r="D7011" i="106" s="1"/>
  <c r="B1133" i="106"/>
  <c r="D1133" i="106" s="1"/>
  <c r="K74" i="29"/>
  <c r="B1139" i="106" s="1"/>
  <c r="D1139" i="106" s="1"/>
  <c r="B1019" i="106"/>
  <c r="D1019" i="106" s="1"/>
  <c r="H76" i="29"/>
  <c r="B845" i="106"/>
  <c r="D845" i="106" s="1"/>
  <c r="E76" i="29"/>
  <c r="E117" i="29" s="1"/>
  <c r="B8128" i="106" s="1"/>
  <c r="D8128" i="106" s="1"/>
  <c r="B1142" i="106"/>
  <c r="D1142" i="106" s="1"/>
  <c r="K198" i="29"/>
  <c r="B1356" i="106"/>
  <c r="D1356" i="106" s="1"/>
  <c r="F214" i="29"/>
  <c r="B1357" i="106" s="1"/>
  <c r="D1357" i="106" s="1"/>
  <c r="B1343" i="106"/>
  <c r="D1343" i="106" s="1"/>
  <c r="D214" i="29"/>
  <c r="B1344" i="106" s="1"/>
  <c r="D1344" i="106" s="1"/>
  <c r="B1281" i="106"/>
  <c r="D1281" i="106" s="1"/>
  <c r="K151" i="29"/>
  <c r="B1273" i="106"/>
  <c r="D1273" i="106" s="1"/>
  <c r="K131" i="29"/>
  <c r="B1277" i="106" s="1"/>
  <c r="D1277" i="106" s="1"/>
  <c r="B1245" i="106"/>
  <c r="D1245" i="106" s="1"/>
  <c r="F133" i="29"/>
  <c r="B1229" i="106"/>
  <c r="D1229" i="106" s="1"/>
  <c r="D133" i="29"/>
  <c r="B1107" i="106"/>
  <c r="D1107" i="106" s="1"/>
  <c r="K44" i="29"/>
  <c r="H104" i="29"/>
  <c r="B1045" i="106" s="1"/>
  <c r="D1045" i="106" s="1"/>
  <c r="G76" i="29"/>
  <c r="G117" i="29" s="1"/>
  <c r="B8130" i="106" s="1"/>
  <c r="D8130" i="106" s="1"/>
  <c r="B903" i="106"/>
  <c r="D903" i="106" s="1"/>
  <c r="F76" i="29"/>
  <c r="F117" i="29" s="1"/>
  <c r="B8129" i="106" s="1"/>
  <c r="D8129" i="106" s="1"/>
  <c r="D76" i="29"/>
  <c r="D117" i="29" s="1"/>
  <c r="B8127" i="106" s="1"/>
  <c r="D8127" i="106" s="1"/>
  <c r="B209" i="106"/>
  <c r="D209" i="106" s="1"/>
  <c r="H41" i="3"/>
  <c r="H62" i="3" s="1"/>
  <c r="B7936" i="106" s="1"/>
  <c r="D7936" i="106" s="1"/>
  <c r="B186" i="106"/>
  <c r="D186" i="106" s="1"/>
  <c r="G41" i="3"/>
  <c r="G62" i="3" s="1"/>
  <c r="B7935" i="106" s="1"/>
  <c r="D7935" i="106" s="1"/>
  <c r="B137" i="106"/>
  <c r="D137" i="106" s="1"/>
  <c r="E41" i="3"/>
  <c r="E62" i="3" s="1"/>
  <c r="B7933" i="106" s="1"/>
  <c r="D7933" i="106" s="1"/>
  <c r="L155" i="29"/>
  <c r="C268" i="5"/>
  <c r="J24" i="12"/>
  <c r="B7728" i="106"/>
  <c r="D7728" i="106" s="1"/>
  <c r="J33" i="8" l="1"/>
  <c r="J34" i="8"/>
  <c r="J32" i="8"/>
  <c r="G172" i="5"/>
  <c r="B5776" i="106" s="1"/>
  <c r="D5776" i="106" s="1"/>
  <c r="B4433" i="106"/>
  <c r="D4433" i="106" s="1"/>
  <c r="B1379" i="106"/>
  <c r="D1379" i="106" s="1"/>
  <c r="C454" i="29"/>
  <c r="B3620" i="106" s="1"/>
  <c r="D3620" i="106" s="1"/>
  <c r="G104" i="4"/>
  <c r="B8031" i="106" s="1"/>
  <c r="D8031" i="106" s="1"/>
  <c r="K452" i="29"/>
  <c r="B7241" i="106" s="1"/>
  <c r="D7241" i="106" s="1"/>
  <c r="F66" i="34"/>
  <c r="C104" i="4"/>
  <c r="B7957" i="106" s="1"/>
  <c r="D7957" i="106" s="1"/>
  <c r="D104" i="4"/>
  <c r="B7976" i="106" s="1"/>
  <c r="D7976" i="106" s="1"/>
  <c r="B2038" i="106"/>
  <c r="D2038" i="106" s="1"/>
  <c r="K10" i="11"/>
  <c r="K13" i="11"/>
  <c r="B2040" i="106"/>
  <c r="D2040" i="106" s="1"/>
  <c r="M23" i="3"/>
  <c r="B6295" i="106"/>
  <c r="D6295" i="106" s="1"/>
  <c r="H77" i="4"/>
  <c r="B3297" i="106" s="1"/>
  <c r="D3297" i="106" s="1"/>
  <c r="B3296" i="106"/>
  <c r="D3296" i="106" s="1"/>
  <c r="K8" i="11"/>
  <c r="B2037" i="106"/>
  <c r="D2037" i="106" s="1"/>
  <c r="K9" i="11"/>
  <c r="B7609" i="106"/>
  <c r="B1326" i="106"/>
  <c r="D1326" i="106" s="1"/>
  <c r="B7213" i="106"/>
  <c r="D7213" i="106" s="1"/>
  <c r="L34" i="3"/>
  <c r="B2912" i="106"/>
  <c r="D2912" i="106" s="1"/>
  <c r="I16" i="11"/>
  <c r="B2039" i="106"/>
  <c r="D2039" i="106" s="1"/>
  <c r="K12" i="11"/>
  <c r="J16" i="4"/>
  <c r="J17" i="4" s="1"/>
  <c r="B9727" i="106"/>
  <c r="D9727" i="106" s="1"/>
  <c r="K429" i="29"/>
  <c r="G31" i="12" s="1"/>
  <c r="H155" i="29"/>
  <c r="B1271" i="106" s="1"/>
  <c r="D1271" i="106" s="1"/>
  <c r="G10" i="12"/>
  <c r="B9097" i="106" s="1"/>
  <c r="D9097" i="106" s="1"/>
  <c r="B9096" i="106"/>
  <c r="D9096" i="106" s="1"/>
  <c r="D56" i="36"/>
  <c r="J62" i="3"/>
  <c r="B7938" i="106" s="1"/>
  <c r="D7938" i="106" s="1"/>
  <c r="B91" i="106"/>
  <c r="D91" i="106" s="1"/>
  <c r="C62" i="3"/>
  <c r="B7931" i="106" s="1"/>
  <c r="D7931" i="106" s="1"/>
  <c r="G21" i="108"/>
  <c r="E21" i="108"/>
  <c r="G19" i="108"/>
  <c r="E19" i="108"/>
  <c r="G22" i="108"/>
  <c r="E22" i="108"/>
  <c r="G23" i="108"/>
  <c r="E23" i="108"/>
  <c r="G24" i="108"/>
  <c r="E24" i="108"/>
  <c r="B3259" i="106"/>
  <c r="D3259" i="106" s="1"/>
  <c r="G116" i="4"/>
  <c r="B8040" i="106" s="1"/>
  <c r="D8040" i="106" s="1"/>
  <c r="B3230" i="106"/>
  <c r="D3230" i="106" s="1"/>
  <c r="C116" i="4"/>
  <c r="B7966" i="106" s="1"/>
  <c r="D7966" i="106" s="1"/>
  <c r="B3584" i="106"/>
  <c r="D3584" i="106" s="1"/>
  <c r="K115" i="4"/>
  <c r="B8099" i="106" s="1"/>
  <c r="D8099" i="106" s="1"/>
  <c r="B6260" i="106"/>
  <c r="D6260" i="106" s="1"/>
  <c r="J116" i="4"/>
  <c r="B8083" i="106" s="1"/>
  <c r="D8083" i="106" s="1"/>
  <c r="B3253" i="106"/>
  <c r="D3253" i="106" s="1"/>
  <c r="F116" i="4"/>
  <c r="B8020" i="106" s="1"/>
  <c r="D8020" i="106" s="1"/>
  <c r="B3236" i="106"/>
  <c r="D3236" i="106" s="1"/>
  <c r="D116" i="4"/>
  <c r="B7985" i="106" s="1"/>
  <c r="D7985" i="106" s="1"/>
  <c r="D49" i="36"/>
  <c r="B6214" i="106"/>
  <c r="D6214" i="106" s="1"/>
  <c r="A7245" i="106"/>
  <c r="D7244" i="106"/>
  <c r="B7233" i="106"/>
  <c r="D7233" i="106" s="1"/>
  <c r="F41" i="108"/>
  <c r="G43" i="108" s="1"/>
  <c r="H117" i="29"/>
  <c r="B8131" i="106" s="1"/>
  <c r="D8131" i="106" s="1"/>
  <c r="L116" i="29"/>
  <c r="L117" i="29"/>
  <c r="B8135" i="106" s="1"/>
  <c r="D8135" i="106" s="1"/>
  <c r="B753" i="106"/>
  <c r="D753" i="106" s="1"/>
  <c r="C117" i="29"/>
  <c r="B8126" i="106" s="1"/>
  <c r="D8126" i="106" s="1"/>
  <c r="E4" i="4"/>
  <c r="E94" i="4" s="1"/>
  <c r="B7987" i="106" s="1"/>
  <c r="D7987" i="106" s="1"/>
  <c r="C4" i="4"/>
  <c r="B2549" i="106" s="1"/>
  <c r="D2549" i="106" s="1"/>
  <c r="B2595" i="106"/>
  <c r="D2595" i="106" s="1"/>
  <c r="F104" i="4"/>
  <c r="B8011" i="106" s="1"/>
  <c r="D8011" i="106" s="1"/>
  <c r="B2594" i="106"/>
  <c r="D2594" i="106" s="1"/>
  <c r="F103" i="4"/>
  <c r="B8010" i="106" s="1"/>
  <c r="D8010" i="106" s="1"/>
  <c r="B3406" i="106"/>
  <c r="D3406" i="106" s="1"/>
  <c r="F95" i="4"/>
  <c r="B8004" i="106" s="1"/>
  <c r="D8004" i="106" s="1"/>
  <c r="B3568" i="106"/>
  <c r="D3568" i="106" s="1"/>
  <c r="K96" i="4"/>
  <c r="B8086" i="106" s="1"/>
  <c r="D8086" i="106" s="1"/>
  <c r="B3404" i="106"/>
  <c r="D3404" i="106" s="1"/>
  <c r="D95" i="4"/>
  <c r="B7969" i="106" s="1"/>
  <c r="D7969" i="106" s="1"/>
  <c r="B2655" i="106"/>
  <c r="D2655" i="106" s="1"/>
  <c r="H97" i="4"/>
  <c r="B8044" i="106" s="1"/>
  <c r="D8044" i="106" s="1"/>
  <c r="B4442" i="106"/>
  <c r="D4442" i="106" s="1"/>
  <c r="I97" i="4"/>
  <c r="B8060" i="106" s="1"/>
  <c r="D8060" i="106" s="1"/>
  <c r="B3403" i="106"/>
  <c r="D3403" i="106" s="1"/>
  <c r="C95" i="4"/>
  <c r="B7949" i="106" s="1"/>
  <c r="D7949" i="106" s="1"/>
  <c r="B3407" i="106"/>
  <c r="D3407" i="106" s="1"/>
  <c r="G95" i="4"/>
  <c r="B8023" i="106" s="1"/>
  <c r="D8023" i="106" s="1"/>
  <c r="K77" i="4"/>
  <c r="E454" i="29"/>
  <c r="B3634" i="106" s="1"/>
  <c r="D3634" i="106" s="1"/>
  <c r="B3633" i="106"/>
  <c r="D3633" i="106" s="1"/>
  <c r="B7218" i="106"/>
  <c r="D7218" i="106" s="1"/>
  <c r="F94" i="34"/>
  <c r="B7884" i="106" s="1"/>
  <c r="D7884" i="106" s="1"/>
  <c r="B7220" i="106"/>
  <c r="D7220" i="106" s="1"/>
  <c r="F95" i="34"/>
  <c r="B7885" i="106" s="1"/>
  <c r="D7885" i="106" s="1"/>
  <c r="H19" i="184"/>
  <c r="L20" i="184" s="1"/>
  <c r="E19" i="184"/>
  <c r="G6" i="4"/>
  <c r="C116" i="29"/>
  <c r="B755" i="106" s="1"/>
  <c r="D755" i="106" s="1"/>
  <c r="D41" i="108"/>
  <c r="E43" i="108" s="1"/>
  <c r="B1363" i="106"/>
  <c r="D1363" i="106" s="1"/>
  <c r="F65" i="34"/>
  <c r="I26" i="12"/>
  <c r="B7739" i="106" s="1"/>
  <c r="D7739" i="106" s="1"/>
  <c r="B1994" i="106"/>
  <c r="D1994" i="106" s="1"/>
  <c r="B1315" i="106"/>
  <c r="D1315" i="106" s="1"/>
  <c r="F195" i="34"/>
  <c r="B7875" i="106" s="1"/>
  <c r="D7875" i="106" s="1"/>
  <c r="B3566" i="106"/>
  <c r="D3566" i="106" s="1"/>
  <c r="D57" i="36"/>
  <c r="B7731" i="106"/>
  <c r="D7731" i="106" s="1"/>
  <c r="K26" i="12"/>
  <c r="B7741" i="106" s="1"/>
  <c r="D7741" i="106" s="1"/>
  <c r="B1877" i="106"/>
  <c r="D1877" i="106" s="1"/>
  <c r="H23" i="37"/>
  <c r="B3626" i="106"/>
  <c r="D3626" i="106" s="1"/>
  <c r="F73" i="34"/>
  <c r="G15" i="4"/>
  <c r="B3668" i="106"/>
  <c r="D3668" i="106" s="1"/>
  <c r="K439" i="29"/>
  <c r="H454" i="29"/>
  <c r="B3658" i="106" s="1"/>
  <c r="D3658" i="106" s="1"/>
  <c r="B5912" i="106"/>
  <c r="D5912" i="106" s="1"/>
  <c r="I6" i="4"/>
  <c r="K7" i="4"/>
  <c r="F172" i="5"/>
  <c r="F269" i="5"/>
  <c r="F7" i="4" s="1"/>
  <c r="D269" i="5"/>
  <c r="D7" i="4" s="1"/>
  <c r="D97" i="4" s="1"/>
  <c r="B7971" i="106" s="1"/>
  <c r="D7971" i="106" s="1"/>
  <c r="D19" i="7"/>
  <c r="B1773" i="106" s="1"/>
  <c r="D1773" i="106" s="1"/>
  <c r="H270" i="5"/>
  <c r="H271" i="5" s="1"/>
  <c r="B8110" i="106" s="1"/>
  <c r="D8110" i="106" s="1"/>
  <c r="B6022" i="106"/>
  <c r="D6022" i="106" s="1"/>
  <c r="B2601" i="106"/>
  <c r="D2601" i="106" s="1"/>
  <c r="J7" i="4"/>
  <c r="B6012" i="106"/>
  <c r="D6012" i="106" s="1"/>
  <c r="B6023" i="106"/>
  <c r="D6023" i="106" s="1"/>
  <c r="B5354" i="106"/>
  <c r="D5354" i="106" s="1"/>
  <c r="B2562" i="106"/>
  <c r="D2562" i="106" s="1"/>
  <c r="B5904" i="106"/>
  <c r="D5904" i="106" s="1"/>
  <c r="H6" i="4"/>
  <c r="B5212" i="106"/>
  <c r="D5212" i="106" s="1"/>
  <c r="C172" i="5"/>
  <c r="B7758" i="106"/>
  <c r="D7758" i="106" s="1"/>
  <c r="D29" i="36"/>
  <c r="K104" i="29"/>
  <c r="F53" i="34" s="1"/>
  <c r="B169" i="106"/>
  <c r="D169" i="106" s="1"/>
  <c r="D52" i="36"/>
  <c r="B1513" i="106"/>
  <c r="D1513" i="106" s="1"/>
  <c r="G16" i="4"/>
  <c r="B2911" i="106"/>
  <c r="D2911" i="106" s="1"/>
  <c r="D55" i="36"/>
  <c r="B3316" i="106"/>
  <c r="D3316" i="106" s="1"/>
  <c r="I77" i="4"/>
  <c r="B3571" i="106"/>
  <c r="D3571" i="106" s="1"/>
  <c r="B6026" i="106"/>
  <c r="D6026" i="106" s="1"/>
  <c r="D172" i="5"/>
  <c r="B2589" i="106"/>
  <c r="D2589" i="106" s="1"/>
  <c r="B5586" i="106"/>
  <c r="D5586" i="106" s="1"/>
  <c r="B122" i="106"/>
  <c r="D122" i="106" s="1"/>
  <c r="D50" i="36"/>
  <c r="B1149" i="106"/>
  <c r="D1149" i="106" s="1"/>
  <c r="K114" i="29"/>
  <c r="B1239" i="106"/>
  <c r="D1239" i="106" s="1"/>
  <c r="E155" i="29"/>
  <c r="B1240" i="106" s="1"/>
  <c r="D1240" i="106" s="1"/>
  <c r="B1472" i="106"/>
  <c r="D1472" i="106" s="1"/>
  <c r="G12" i="4"/>
  <c r="B7205" i="106"/>
  <c r="D7205" i="106" s="1"/>
  <c r="B6395" i="106"/>
  <c r="D6395" i="106" s="1"/>
  <c r="J6" i="4"/>
  <c r="B6218" i="106"/>
  <c r="D6218" i="106" s="1"/>
  <c r="B6350" i="106"/>
  <c r="D6350" i="106" s="1"/>
  <c r="J270" i="5"/>
  <c r="J271" i="5" s="1"/>
  <c r="B8112" i="106" s="1"/>
  <c r="D8112" i="106" s="1"/>
  <c r="K270" i="5"/>
  <c r="B5318" i="106"/>
  <c r="D5318" i="106" s="1"/>
  <c r="C269" i="5"/>
  <c r="B927" i="106"/>
  <c r="D927" i="106" s="1"/>
  <c r="F116" i="29"/>
  <c r="B929" i="106" s="1"/>
  <c r="D929" i="106" s="1"/>
  <c r="B985" i="106"/>
  <c r="D985" i="106" s="1"/>
  <c r="G116" i="29"/>
  <c r="B1113" i="106"/>
  <c r="D1113" i="106" s="1"/>
  <c r="K76" i="29"/>
  <c r="D155" i="29"/>
  <c r="B1232" i="106" s="1"/>
  <c r="D1232" i="106" s="1"/>
  <c r="B1231" i="106"/>
  <c r="D1231" i="106" s="1"/>
  <c r="F155" i="29"/>
  <c r="B1248" i="106" s="1"/>
  <c r="D1248" i="106" s="1"/>
  <c r="B1247" i="106"/>
  <c r="D1247" i="106" s="1"/>
  <c r="K153" i="29"/>
  <c r="B7046" i="106"/>
  <c r="D7046" i="106" s="1"/>
  <c r="K200" i="29"/>
  <c r="B2835" i="106"/>
  <c r="D2835" i="106" s="1"/>
  <c r="G155" i="29"/>
  <c r="F58" i="34" s="1"/>
  <c r="B1256" i="106"/>
  <c r="D1256" i="106" s="1"/>
  <c r="B1329" i="106"/>
  <c r="D1329" i="106" s="1"/>
  <c r="E16" i="4"/>
  <c r="E106" i="4" s="1"/>
  <c r="B7994" i="106" s="1"/>
  <c r="D7994" i="106" s="1"/>
  <c r="B1444" i="106"/>
  <c r="D1444" i="106" s="1"/>
  <c r="B1446" i="106"/>
  <c r="D1446" i="106" s="1"/>
  <c r="B1123" i="106"/>
  <c r="D1123" i="106" s="1"/>
  <c r="K133" i="29"/>
  <c r="K212" i="29"/>
  <c r="B4155" i="106"/>
  <c r="D4155" i="106" s="1"/>
  <c r="K309" i="29"/>
  <c r="B1558" i="106" s="1"/>
  <c r="D1558" i="106" s="1"/>
  <c r="B1557" i="106"/>
  <c r="D1557" i="106" s="1"/>
  <c r="H13" i="4"/>
  <c r="B1873" i="106"/>
  <c r="D1873" i="106" s="1"/>
  <c r="F23" i="37"/>
  <c r="B1981" i="106"/>
  <c r="D1981" i="106" s="1"/>
  <c r="H26" i="12"/>
  <c r="B7738" i="106" s="1"/>
  <c r="D7738" i="106" s="1"/>
  <c r="B3272" i="106"/>
  <c r="D3272" i="106" s="1"/>
  <c r="E77" i="4"/>
  <c r="B6975" i="106"/>
  <c r="D6975" i="106" s="1"/>
  <c r="I116" i="29"/>
  <c r="B7049" i="106"/>
  <c r="D7049" i="106" s="1"/>
  <c r="B6024" i="106"/>
  <c r="D6024" i="106" s="1"/>
  <c r="I270" i="5"/>
  <c r="G269" i="5"/>
  <c r="B5861" i="106"/>
  <c r="D5861" i="106" s="1"/>
  <c r="B7745" i="106"/>
  <c r="D7745" i="106" s="1"/>
  <c r="E269" i="5"/>
  <c r="B1120" i="106"/>
  <c r="D1120" i="106" s="1"/>
  <c r="B7730" i="106"/>
  <c r="D7730" i="106" s="1"/>
  <c r="J26" i="12"/>
  <c r="B7740" i="106" s="1"/>
  <c r="D7740" i="106" s="1"/>
  <c r="B139" i="106"/>
  <c r="D139" i="106" s="1"/>
  <c r="D51" i="36"/>
  <c r="B188" i="106"/>
  <c r="D188" i="106" s="1"/>
  <c r="D53" i="36"/>
  <c r="B211" i="106"/>
  <c r="D211" i="106" s="1"/>
  <c r="D54" i="36"/>
  <c r="B811" i="106"/>
  <c r="D811" i="106" s="1"/>
  <c r="D116" i="29"/>
  <c r="B813" i="106" s="1"/>
  <c r="D813" i="106" s="1"/>
  <c r="E116" i="29"/>
  <c r="B871" i="106" s="1"/>
  <c r="D871" i="106" s="1"/>
  <c r="B869" i="106"/>
  <c r="D869" i="106" s="1"/>
  <c r="B1043" i="106"/>
  <c r="D1043" i="106" s="1"/>
  <c r="H116" i="29"/>
  <c r="B1052" i="106" s="1"/>
  <c r="D1052" i="106" s="1"/>
  <c r="K143" i="29"/>
  <c r="F57" i="34" s="1"/>
  <c r="B2091" i="106"/>
  <c r="D2091" i="106" s="1"/>
  <c r="H214" i="29"/>
  <c r="B1374" i="106" s="1"/>
  <c r="D1374" i="106" s="1"/>
  <c r="B2828" i="106"/>
  <c r="D2828" i="106" s="1"/>
  <c r="B3640" i="106"/>
  <c r="D3640" i="106" s="1"/>
  <c r="B3641" i="106"/>
  <c r="D3641" i="106" s="1"/>
  <c r="K276" i="29"/>
  <c r="B1479" i="106"/>
  <c r="D1479" i="106" s="1"/>
  <c r="B2100" i="106"/>
  <c r="D2100" i="106" s="1"/>
  <c r="H15" i="4"/>
  <c r="B4169" i="106"/>
  <c r="D4169" i="106" s="1"/>
  <c r="N36" i="3"/>
  <c r="J116" i="29"/>
  <c r="B7019" i="106" s="1"/>
  <c r="D7019" i="106" s="1"/>
  <c r="B6976" i="106"/>
  <c r="D6976" i="106" s="1"/>
  <c r="B7242" i="106"/>
  <c r="D7242" i="106" s="1"/>
  <c r="B7232" i="106"/>
  <c r="D7232" i="106" s="1"/>
  <c r="B1106" i="106"/>
  <c r="D1106" i="106" s="1"/>
  <c r="C12" i="4"/>
  <c r="B5542" i="106"/>
  <c r="D5542" i="106" s="1"/>
  <c r="E6" i="4"/>
  <c r="E96" i="4" s="1"/>
  <c r="B7988" i="106" s="1"/>
  <c r="D7988" i="106" s="1"/>
  <c r="B1117" i="106"/>
  <c r="D1117" i="106" s="1"/>
  <c r="J49" i="8" l="1"/>
  <c r="B4170" i="106" s="1"/>
  <c r="D4170" i="106" s="1"/>
  <c r="C271" i="5"/>
  <c r="B8105" i="106" s="1"/>
  <c r="D8105" i="106" s="1"/>
  <c r="K454" i="29"/>
  <c r="G12" i="12"/>
  <c r="B1951" i="106" s="1"/>
  <c r="D1951" i="106" s="1"/>
  <c r="K16" i="4"/>
  <c r="K106" i="4" s="1"/>
  <c r="B8093" i="106" s="1"/>
  <c r="D8093" i="106" s="1"/>
  <c r="H116" i="4"/>
  <c r="B8056" i="106" s="1"/>
  <c r="D8056" i="106" s="1"/>
  <c r="L56" i="3"/>
  <c r="B7909" i="106" s="1"/>
  <c r="D7909" i="106" s="1"/>
  <c r="L41" i="3"/>
  <c r="B2914" i="106"/>
  <c r="D2914" i="106" s="1"/>
  <c r="B2052" i="106"/>
  <c r="D2052" i="106" s="1"/>
  <c r="L13" i="11"/>
  <c r="B2058" i="106" s="1"/>
  <c r="D2058" i="106" s="1"/>
  <c r="B2051" i="106"/>
  <c r="D2051" i="106" s="1"/>
  <c r="L12" i="11"/>
  <c r="B2057" i="106" s="1"/>
  <c r="D2057" i="106" s="1"/>
  <c r="B7611" i="106"/>
  <c r="L9" i="11"/>
  <c r="B7612" i="106" s="1"/>
  <c r="B2050" i="106"/>
  <c r="D2050" i="106" s="1"/>
  <c r="L10" i="11"/>
  <c r="B2056" i="106" s="1"/>
  <c r="D2056" i="106" s="1"/>
  <c r="B2041" i="106"/>
  <c r="D2041" i="106" s="1"/>
  <c r="K16" i="11"/>
  <c r="B2049" i="106"/>
  <c r="D2049" i="106" s="1"/>
  <c r="L8" i="11"/>
  <c r="B2055" i="106" s="1"/>
  <c r="D2055" i="106" s="1"/>
  <c r="B277" i="106"/>
  <c r="D277" i="106" s="1"/>
  <c r="M54" i="3"/>
  <c r="B7898" i="106" s="1"/>
  <c r="D7898" i="106" s="1"/>
  <c r="M40" i="3"/>
  <c r="B7222" i="106"/>
  <c r="D7222" i="106" s="1"/>
  <c r="B5913" i="106"/>
  <c r="D5913" i="106" s="1"/>
  <c r="C94" i="4"/>
  <c r="J106" i="4"/>
  <c r="B8076" i="106" s="1"/>
  <c r="D8076" i="106" s="1"/>
  <c r="C102" i="4"/>
  <c r="B7955" i="106" s="1"/>
  <c r="D7955" i="106" s="1"/>
  <c r="B6224" i="106"/>
  <c r="D6224" i="106" s="1"/>
  <c r="G16" i="12"/>
  <c r="F13" i="34"/>
  <c r="B3585" i="106"/>
  <c r="D3585" i="106" s="1"/>
  <c r="K116" i="4"/>
  <c r="B8100" i="106" s="1"/>
  <c r="D8100" i="106" s="1"/>
  <c r="B3317" i="106"/>
  <c r="D3317" i="106" s="1"/>
  <c r="I116" i="4"/>
  <c r="B8066" i="106" s="1"/>
  <c r="D8066" i="106" s="1"/>
  <c r="H103" i="4"/>
  <c r="B8048" i="106" s="1"/>
  <c r="D8048" i="106" s="1"/>
  <c r="H17" i="4"/>
  <c r="H107" i="4" s="1"/>
  <c r="B8050" i="106" s="1"/>
  <c r="D8050" i="106" s="1"/>
  <c r="B3275" i="106"/>
  <c r="D3275" i="106" s="1"/>
  <c r="E116" i="4"/>
  <c r="B8001" i="106" s="1"/>
  <c r="D8001" i="106" s="1"/>
  <c r="A7246" i="106"/>
  <c r="D7245" i="106"/>
  <c r="K117" i="29"/>
  <c r="B1143" i="106"/>
  <c r="D1143" i="106" s="1"/>
  <c r="B6021" i="106"/>
  <c r="D6021" i="106" s="1"/>
  <c r="K271" i="5"/>
  <c r="B8113" i="106" s="1"/>
  <c r="D8113" i="106" s="1"/>
  <c r="B5944" i="106"/>
  <c r="D5944" i="106" s="1"/>
  <c r="I271" i="5"/>
  <c r="B8111" i="106" s="1"/>
  <c r="D8111" i="106" s="1"/>
  <c r="C270" i="5"/>
  <c r="B2628" i="106"/>
  <c r="D2628" i="106" s="1"/>
  <c r="B2658" i="106"/>
  <c r="D2658" i="106" s="1"/>
  <c r="H105" i="4"/>
  <c r="B8049" i="106" s="1"/>
  <c r="D8049" i="106" s="1"/>
  <c r="B7040" i="106"/>
  <c r="D7040" i="106" s="1"/>
  <c r="J103" i="4"/>
  <c r="B8074" i="106" s="1"/>
  <c r="D8074" i="106" s="1"/>
  <c r="B2605" i="106"/>
  <c r="D2605" i="106" s="1"/>
  <c r="G102" i="4"/>
  <c r="B8029" i="106" s="1"/>
  <c r="D8029" i="106" s="1"/>
  <c r="B2609" i="106"/>
  <c r="D2609" i="106" s="1"/>
  <c r="G106" i="4"/>
  <c r="B8033" i="106" s="1"/>
  <c r="D8033" i="106" s="1"/>
  <c r="B6030" i="106"/>
  <c r="D6030" i="106" s="1"/>
  <c r="G105" i="4"/>
  <c r="B8032" i="106" s="1"/>
  <c r="D8032" i="106" s="1"/>
  <c r="B2654" i="106"/>
  <c r="D2654" i="106" s="1"/>
  <c r="H96" i="4"/>
  <c r="B8043" i="106" s="1"/>
  <c r="D8043" i="106" s="1"/>
  <c r="B6220" i="106"/>
  <c r="D6220" i="106" s="1"/>
  <c r="J97" i="4"/>
  <c r="B8070" i="106" s="1"/>
  <c r="D8070" i="106" s="1"/>
  <c r="B2592" i="106"/>
  <c r="D2592" i="106" s="1"/>
  <c r="F97" i="4"/>
  <c r="B8006" i="106" s="1"/>
  <c r="D8006" i="106" s="1"/>
  <c r="B5009" i="106"/>
  <c r="D5009" i="106" s="1"/>
  <c r="I96" i="4"/>
  <c r="B8059" i="106" s="1"/>
  <c r="D8059" i="106" s="1"/>
  <c r="B6219" i="106"/>
  <c r="D6219" i="106" s="1"/>
  <c r="J96" i="4"/>
  <c r="B8069" i="106" s="1"/>
  <c r="D8069" i="106" s="1"/>
  <c r="B3716" i="106"/>
  <c r="D3716" i="106" s="1"/>
  <c r="K97" i="4"/>
  <c r="B8087" i="106" s="1"/>
  <c r="D8087" i="106" s="1"/>
  <c r="B2602" i="106"/>
  <c r="D2602" i="106" s="1"/>
  <c r="G96" i="4"/>
  <c r="B8024" i="106" s="1"/>
  <c r="D8024" i="106" s="1"/>
  <c r="F25" i="37"/>
  <c r="D270" i="5"/>
  <c r="D271" i="5" s="1"/>
  <c r="B8106" i="106" s="1"/>
  <c r="D8106" i="106" s="1"/>
  <c r="E41" i="108"/>
  <c r="E44" i="108" s="1"/>
  <c r="E45" i="108" s="1"/>
  <c r="J19" i="4"/>
  <c r="G41" i="108"/>
  <c r="G44" i="108" s="1"/>
  <c r="G45" i="108" s="1"/>
  <c r="K13" i="4"/>
  <c r="K17" i="4" s="1"/>
  <c r="K107" i="4" s="1"/>
  <c r="B8094" i="106" s="1"/>
  <c r="D8094" i="106" s="1"/>
  <c r="B3670" i="106"/>
  <c r="D3670" i="106" s="1"/>
  <c r="F270" i="5"/>
  <c r="B5505" i="106"/>
  <c r="D5505" i="106" s="1"/>
  <c r="B5717" i="106"/>
  <c r="D5717" i="106" s="1"/>
  <c r="F6" i="4"/>
  <c r="F8" i="4" s="1"/>
  <c r="D8" i="146" s="1"/>
  <c r="B5651" i="106"/>
  <c r="D5651" i="106" s="1"/>
  <c r="B2653" i="106"/>
  <c r="D2653" i="106" s="1"/>
  <c r="H8" i="4"/>
  <c r="H98" i="4" s="1"/>
  <c r="B8045" i="106" s="1"/>
  <c r="D8045" i="106" s="1"/>
  <c r="B5221" i="106"/>
  <c r="D5221" i="106" s="1"/>
  <c r="C6" i="4"/>
  <c r="J8" i="4"/>
  <c r="J20" i="4" s="1"/>
  <c r="J110" i="4" s="1"/>
  <c r="B8080" i="106" s="1"/>
  <c r="D8080" i="106" s="1"/>
  <c r="K310" i="29"/>
  <c r="B1559" i="106" s="1"/>
  <c r="D1559" i="106" s="1"/>
  <c r="K116" i="29"/>
  <c r="B1150" i="106" s="1"/>
  <c r="D1150" i="106" s="1"/>
  <c r="C15" i="4"/>
  <c r="B7053" i="106"/>
  <c r="D7053" i="106" s="1"/>
  <c r="K430" i="29"/>
  <c r="B7223" i="106" s="1"/>
  <c r="D7223" i="106" s="1"/>
  <c r="B7017" i="106"/>
  <c r="D7017" i="106" s="1"/>
  <c r="C16" i="4"/>
  <c r="B5419" i="106"/>
  <c r="D5419" i="106" s="1"/>
  <c r="D6" i="4"/>
  <c r="B3567" i="106"/>
  <c r="D3567" i="106" s="1"/>
  <c r="K8" i="4"/>
  <c r="K98" i="4" s="1"/>
  <c r="B8088" i="106" s="1"/>
  <c r="D8088" i="106" s="1"/>
  <c r="B2629" i="106"/>
  <c r="D2629" i="106" s="1"/>
  <c r="B2554" i="106"/>
  <c r="D2554" i="106" s="1"/>
  <c r="B4432" i="106"/>
  <c r="D4432" i="106" s="1"/>
  <c r="E7" i="4"/>
  <c r="E270" i="5"/>
  <c r="E271" i="5" s="1"/>
  <c r="B8107" i="106" s="1"/>
  <c r="D8107" i="106" s="1"/>
  <c r="K155" i="29"/>
  <c r="B1279" i="106"/>
  <c r="D1279" i="106" s="1"/>
  <c r="D13" i="4"/>
  <c r="D103" i="4" s="1"/>
  <c r="B7975" i="106" s="1"/>
  <c r="D7975" i="106" s="1"/>
  <c r="B2632" i="106"/>
  <c r="D2632" i="106" s="1"/>
  <c r="E17" i="4"/>
  <c r="E107" i="4" s="1"/>
  <c r="B7995" i="106" s="1"/>
  <c r="D7995" i="106" s="1"/>
  <c r="B1330" i="106"/>
  <c r="D1330" i="106" s="1"/>
  <c r="B1257" i="106"/>
  <c r="D1257" i="106" s="1"/>
  <c r="B987" i="106"/>
  <c r="D987" i="106" s="1"/>
  <c r="F54" i="34"/>
  <c r="B5324" i="106"/>
  <c r="D5324" i="106" s="1"/>
  <c r="C7" i="4"/>
  <c r="C97" i="4" s="1"/>
  <c r="B7951" i="106" s="1"/>
  <c r="D7951" i="106" s="1"/>
  <c r="H38" i="37"/>
  <c r="B283" i="106"/>
  <c r="D283" i="106" s="1"/>
  <c r="N37" i="3"/>
  <c r="N58" i="3" s="1"/>
  <c r="B7910" i="106" s="1"/>
  <c r="D7910" i="106" s="1"/>
  <c r="B3676" i="106"/>
  <c r="D3676" i="106" s="1"/>
  <c r="K455" i="29"/>
  <c r="B3679" i="106" s="1"/>
  <c r="D3679" i="106" s="1"/>
  <c r="B1508" i="106"/>
  <c r="D1508" i="106" s="1"/>
  <c r="K292" i="29"/>
  <c r="F12" i="34" s="1"/>
  <c r="G13" i="4"/>
  <c r="G103" i="4" s="1"/>
  <c r="B8030" i="106" s="1"/>
  <c r="D8030" i="106" s="1"/>
  <c r="B3572" i="106"/>
  <c r="D3572" i="106" s="1"/>
  <c r="B1280" i="106"/>
  <c r="D1280" i="106" s="1"/>
  <c r="D15" i="4"/>
  <c r="B5867" i="106"/>
  <c r="D5867" i="106" s="1"/>
  <c r="G270" i="5"/>
  <c r="G271" i="5" s="1"/>
  <c r="B8109" i="106" s="1"/>
  <c r="D8109" i="106" s="1"/>
  <c r="G7" i="4"/>
  <c r="G97" i="4" s="1"/>
  <c r="B8025" i="106" s="1"/>
  <c r="D8025" i="106" s="1"/>
  <c r="B3223" i="106"/>
  <c r="D3223" i="106" s="1"/>
  <c r="I8" i="4"/>
  <c r="I98" i="4" s="1"/>
  <c r="B8061" i="106" s="1"/>
  <c r="D8061" i="106" s="1"/>
  <c r="B7018" i="106"/>
  <c r="D7018" i="106" s="1"/>
  <c r="F55" i="34"/>
  <c r="F17" i="11"/>
  <c r="B2657" i="106"/>
  <c r="D2657" i="106" s="1"/>
  <c r="B1385" i="106"/>
  <c r="D1385" i="106" s="1"/>
  <c r="F16" i="4"/>
  <c r="B1380" i="106"/>
  <c r="D1380" i="106" s="1"/>
  <c r="F63" i="34"/>
  <c r="F15" i="4"/>
  <c r="F105" i="4" s="1"/>
  <c r="B8012" i="106" s="1"/>
  <c r="D8012" i="106" s="1"/>
  <c r="K214" i="29"/>
  <c r="F11" i="34" s="1"/>
  <c r="B1285" i="106"/>
  <c r="D1285" i="106" s="1"/>
  <c r="D16" i="4"/>
  <c r="B1141" i="106"/>
  <c r="D1141" i="106" s="1"/>
  <c r="C13" i="4"/>
  <c r="B2565" i="106"/>
  <c r="D2565" i="106" s="1"/>
  <c r="N22" i="3" l="1"/>
  <c r="B281" i="106" s="1"/>
  <c r="D281" i="106" s="1"/>
  <c r="B6221" i="106"/>
  <c r="D6221" i="106" s="1"/>
  <c r="M61" i="3"/>
  <c r="B8691" i="106" s="1"/>
  <c r="D8691" i="106" s="1"/>
  <c r="M41" i="3"/>
  <c r="B278" i="106"/>
  <c r="D278" i="106" s="1"/>
  <c r="L62" i="3"/>
  <c r="B7940" i="106" s="1"/>
  <c r="D7940" i="106" s="1"/>
  <c r="B2915" i="106"/>
  <c r="D2915" i="106" s="1"/>
  <c r="D58" i="36"/>
  <c r="B2053" i="106"/>
  <c r="D2053" i="106" s="1"/>
  <c r="L16" i="11"/>
  <c r="B2059" i="106" s="1"/>
  <c r="D2059" i="106" s="1"/>
  <c r="B5506" i="106"/>
  <c r="D5506" i="106" s="1"/>
  <c r="B7948" i="106"/>
  <c r="D7948" i="106" s="1"/>
  <c r="G46" i="12"/>
  <c r="B4296" i="106"/>
  <c r="D4296" i="106" s="1"/>
  <c r="G23" i="12"/>
  <c r="B1953" i="106"/>
  <c r="D1953" i="106" s="1"/>
  <c r="K119" i="29"/>
  <c r="B8136" i="106" s="1"/>
  <c r="D8136" i="106" s="1"/>
  <c r="B8134" i="106"/>
  <c r="D8134" i="106" s="1"/>
  <c r="A7247" i="106"/>
  <c r="D7246" i="106"/>
  <c r="F96" i="34"/>
  <c r="B7832" i="106" s="1"/>
  <c r="D7832" i="106" s="1"/>
  <c r="B5718" i="106"/>
  <c r="D5718" i="106" s="1"/>
  <c r="F271" i="5"/>
  <c r="B8108" i="106" s="1"/>
  <c r="D8108" i="106" s="1"/>
  <c r="B2570" i="106"/>
  <c r="D2570" i="106" s="1"/>
  <c r="D106" i="4"/>
  <c r="B7978" i="106" s="1"/>
  <c r="D7978" i="106" s="1"/>
  <c r="B2597" i="106"/>
  <c r="D2597" i="106" s="1"/>
  <c r="F106" i="4"/>
  <c r="B8013" i="106" s="1"/>
  <c r="D8013" i="106" s="1"/>
  <c r="B2569" i="106"/>
  <c r="D2569" i="106" s="1"/>
  <c r="D105" i="4"/>
  <c r="B7977" i="106" s="1"/>
  <c r="D7977" i="106" s="1"/>
  <c r="B3570" i="106"/>
  <c r="D3570" i="106" s="1"/>
  <c r="K103" i="4"/>
  <c r="B8091" i="106" s="1"/>
  <c r="D8091" i="106" s="1"/>
  <c r="B6225" i="106"/>
  <c r="D6225" i="106" s="1"/>
  <c r="J107" i="4"/>
  <c r="B8077" i="106" s="1"/>
  <c r="D8077" i="106" s="1"/>
  <c r="B2555" i="106"/>
  <c r="D2555" i="106" s="1"/>
  <c r="C103" i="4"/>
  <c r="B7956" i="106" s="1"/>
  <c r="D7956" i="106" s="1"/>
  <c r="B6227" i="106"/>
  <c r="D6227" i="106" s="1"/>
  <c r="J109" i="4"/>
  <c r="B8079" i="106" s="1"/>
  <c r="D8079" i="106" s="1"/>
  <c r="B2558" i="106"/>
  <c r="D2558" i="106" s="1"/>
  <c r="C106" i="4"/>
  <c r="B7959" i="106" s="1"/>
  <c r="D7959" i="106" s="1"/>
  <c r="B2557" i="106"/>
  <c r="D2557" i="106" s="1"/>
  <c r="C105" i="4"/>
  <c r="B7958" i="106" s="1"/>
  <c r="D7958" i="106" s="1"/>
  <c r="B4441" i="106"/>
  <c r="D4441" i="106" s="1"/>
  <c r="E97" i="4"/>
  <c r="B7989" i="106" s="1"/>
  <c r="D7989" i="106" s="1"/>
  <c r="B2564" i="106"/>
  <c r="D2564" i="106" s="1"/>
  <c r="D96" i="4"/>
  <c r="B7970" i="106" s="1"/>
  <c r="D7970" i="106" s="1"/>
  <c r="B2551" i="106"/>
  <c r="D2551" i="106" s="1"/>
  <c r="C96" i="4"/>
  <c r="B7950" i="106" s="1"/>
  <c r="D7950" i="106" s="1"/>
  <c r="J10" i="4"/>
  <c r="J98" i="4"/>
  <c r="B8071" i="106" s="1"/>
  <c r="D8071" i="106" s="1"/>
  <c r="F10" i="4"/>
  <c r="F98" i="4"/>
  <c r="B8007" i="106" s="1"/>
  <c r="D8007" i="106" s="1"/>
  <c r="B2591" i="106"/>
  <c r="D2591" i="106" s="1"/>
  <c r="F96" i="4"/>
  <c r="B8005" i="106" s="1"/>
  <c r="D8005" i="106" s="1"/>
  <c r="B2593" i="106"/>
  <c r="D2593" i="106" s="1"/>
  <c r="D8" i="4"/>
  <c r="B2656" i="106"/>
  <c r="D2656" i="106" s="1"/>
  <c r="H10" i="4"/>
  <c r="K156" i="29"/>
  <c r="B1287" i="106" s="1"/>
  <c r="D1287" i="106" s="1"/>
  <c r="F9" i="34"/>
  <c r="F8" i="34"/>
  <c r="K10" i="4"/>
  <c r="B3569" i="106"/>
  <c r="D3569" i="106" s="1"/>
  <c r="B1386" i="106"/>
  <c r="D1386" i="106" s="1"/>
  <c r="K215" i="29"/>
  <c r="B1387" i="106" s="1"/>
  <c r="D1387" i="106" s="1"/>
  <c r="H19" i="4"/>
  <c r="B2659" i="106"/>
  <c r="D2659" i="106" s="1"/>
  <c r="H20" i="4"/>
  <c r="H110" i="4" s="1"/>
  <c r="B8053" i="106" s="1"/>
  <c r="D8053" i="106" s="1"/>
  <c r="B7622" i="106"/>
  <c r="I17" i="11"/>
  <c r="K293" i="29"/>
  <c r="B1516" i="106" s="1"/>
  <c r="D1516" i="106" s="1"/>
  <c r="B5868" i="106"/>
  <c r="D5868" i="106" s="1"/>
  <c r="B3573" i="106"/>
  <c r="D3573" i="106" s="1"/>
  <c r="K19" i="4"/>
  <c r="K20" i="4"/>
  <c r="K110" i="4" s="1"/>
  <c r="B8097" i="106" s="1"/>
  <c r="D8097" i="106" s="1"/>
  <c r="B1515" i="106"/>
  <c r="D1515" i="106" s="1"/>
  <c r="N41" i="3"/>
  <c r="B285" i="106"/>
  <c r="D285" i="106" s="1"/>
  <c r="B4995" i="106"/>
  <c r="D4995" i="106" s="1"/>
  <c r="H32" i="118"/>
  <c r="K32" i="118" s="1"/>
  <c r="O31" i="118" s="1"/>
  <c r="O33" i="118" s="1"/>
  <c r="E19" i="4"/>
  <c r="B2633" i="106"/>
  <c r="D2633" i="106" s="1"/>
  <c r="B2567" i="106"/>
  <c r="D2567" i="106" s="1"/>
  <c r="D17" i="4"/>
  <c r="D107" i="4" s="1"/>
  <c r="B7979" i="106" s="1"/>
  <c r="D7979" i="106" s="1"/>
  <c r="B1286" i="106"/>
  <c r="D1286" i="106" s="1"/>
  <c r="C17" i="4"/>
  <c r="B2596" i="106"/>
  <c r="D2596" i="106" s="1"/>
  <c r="F17" i="4"/>
  <c r="F107" i="4" s="1"/>
  <c r="B8014" i="106" s="1"/>
  <c r="D8014" i="106" s="1"/>
  <c r="B3224" i="106"/>
  <c r="D3224" i="106" s="1"/>
  <c r="E8" i="146"/>
  <c r="E10" i="146" s="1"/>
  <c r="I20" i="4"/>
  <c r="I110" i="4" s="1"/>
  <c r="B8063" i="106" s="1"/>
  <c r="D8063" i="106" s="1"/>
  <c r="I10" i="4"/>
  <c r="G8" i="4"/>
  <c r="G98" i="4" s="1"/>
  <c r="B8026" i="106" s="1"/>
  <c r="D8026" i="106" s="1"/>
  <c r="B2603" i="106"/>
  <c r="D2603" i="106" s="1"/>
  <c r="B2606" i="106"/>
  <c r="D2606" i="106" s="1"/>
  <c r="G17" i="4"/>
  <c r="G107" i="4" s="1"/>
  <c r="B8034" i="106" s="1"/>
  <c r="D8034" i="106" s="1"/>
  <c r="B2552" i="106"/>
  <c r="D2552" i="106" s="1"/>
  <c r="C8" i="4"/>
  <c r="B5325" i="106"/>
  <c r="D5325" i="106" s="1"/>
  <c r="K118" i="29"/>
  <c r="B1151" i="106" s="1"/>
  <c r="D1151" i="106" s="1"/>
  <c r="B5550" i="106"/>
  <c r="D5550" i="106" s="1"/>
  <c r="K179" i="29"/>
  <c r="B1331" i="106" s="1"/>
  <c r="D1331" i="106" s="1"/>
  <c r="E8" i="4"/>
  <c r="E98" i="4" s="1"/>
  <c r="B7990" i="106" s="1"/>
  <c r="D7990" i="106" s="1"/>
  <c r="B6228" i="106"/>
  <c r="D6228" i="106" s="1"/>
  <c r="J78" i="4"/>
  <c r="N23" i="3" l="1"/>
  <c r="N54" i="3" s="1"/>
  <c r="B7899" i="106" s="1"/>
  <c r="D7899" i="106" s="1"/>
  <c r="C98" i="4"/>
  <c r="C100" i="4" s="1"/>
  <c r="N62" i="3"/>
  <c r="B7942" i="106" s="1"/>
  <c r="D7942" i="106" s="1"/>
  <c r="D59" i="36"/>
  <c r="M62" i="3"/>
  <c r="B7941" i="106" s="1"/>
  <c r="D7941" i="106" s="1"/>
  <c r="B279" i="106"/>
  <c r="D279" i="106" s="1"/>
  <c r="B1955" i="106"/>
  <c r="D1955" i="106" s="1"/>
  <c r="G24" i="12"/>
  <c r="C107" i="4"/>
  <c r="G47" i="12"/>
  <c r="D90" i="36" s="1"/>
  <c r="B9099" i="106"/>
  <c r="D9099" i="106" s="1"/>
  <c r="D7247" i="106"/>
  <c r="A7248" i="106"/>
  <c r="B4136" i="106"/>
  <c r="D4136" i="106" s="1"/>
  <c r="E109" i="4"/>
  <c r="B7997" i="106" s="1"/>
  <c r="D7997" i="106" s="1"/>
  <c r="B4142" i="106"/>
  <c r="D4142" i="106" s="1"/>
  <c r="K109" i="4"/>
  <c r="B8096" i="106" s="1"/>
  <c r="D8096" i="106" s="1"/>
  <c r="B4139" i="106"/>
  <c r="D4139" i="106" s="1"/>
  <c r="H109" i="4"/>
  <c r="B8052" i="106" s="1"/>
  <c r="D8052" i="106" s="1"/>
  <c r="B4126" i="106"/>
  <c r="D4126" i="106" s="1"/>
  <c r="I100" i="4"/>
  <c r="B8062" i="106" s="1"/>
  <c r="D8062" i="106" s="1"/>
  <c r="B4128" i="106"/>
  <c r="D4128" i="106" s="1"/>
  <c r="K100" i="4"/>
  <c r="B8090" i="106" s="1"/>
  <c r="D8090" i="106" s="1"/>
  <c r="B4125" i="106"/>
  <c r="D4125" i="106" s="1"/>
  <c r="H100" i="4"/>
  <c r="B8047" i="106" s="1"/>
  <c r="D8047" i="106" s="1"/>
  <c r="C8" i="146"/>
  <c r="D98" i="4"/>
  <c r="B7972" i="106" s="1"/>
  <c r="D7972" i="106" s="1"/>
  <c r="B4123" i="106"/>
  <c r="D4123" i="106" s="1"/>
  <c r="F100" i="4"/>
  <c r="B8009" i="106" s="1"/>
  <c r="D8009" i="106" s="1"/>
  <c r="B6223" i="106"/>
  <c r="D6223" i="106" s="1"/>
  <c r="J100" i="4"/>
  <c r="B8073" i="106" s="1"/>
  <c r="D8073" i="106" s="1"/>
  <c r="D10" i="4"/>
  <c r="B2566" i="106"/>
  <c r="D2566" i="106" s="1"/>
  <c r="H13" i="118"/>
  <c r="D20" i="4"/>
  <c r="D78" i="4" s="1"/>
  <c r="F14" i="34"/>
  <c r="H18" i="118"/>
  <c r="C10" i="4"/>
  <c r="B8" i="146"/>
  <c r="B2553" i="106"/>
  <c r="D2553" i="106" s="1"/>
  <c r="C20" i="4"/>
  <c r="G10" i="4"/>
  <c r="G20" i="4"/>
  <c r="G110" i="4" s="1"/>
  <c r="B8037" i="106" s="1"/>
  <c r="D8037" i="106" s="1"/>
  <c r="B2604" i="106"/>
  <c r="D2604" i="106" s="1"/>
  <c r="D17" i="37"/>
  <c r="E20" i="4"/>
  <c r="E110" i="4" s="1"/>
  <c r="B7998" i="106" s="1"/>
  <c r="D7998" i="106" s="1"/>
  <c r="B2630" i="106"/>
  <c r="D2630" i="106" s="1"/>
  <c r="E10" i="4"/>
  <c r="G19" i="4"/>
  <c r="B2610" i="106"/>
  <c r="D2610" i="106" s="1"/>
  <c r="B9" i="146"/>
  <c r="B2559" i="106"/>
  <c r="D2559" i="106" s="1"/>
  <c r="H17" i="118"/>
  <c r="H25" i="118" s="1"/>
  <c r="K24" i="118" s="1"/>
  <c r="O23" i="118" s="1"/>
  <c r="O25" i="118" s="1"/>
  <c r="F17" i="37"/>
  <c r="C19" i="4"/>
  <c r="B286" i="106"/>
  <c r="D286" i="106" s="1"/>
  <c r="D60" i="36"/>
  <c r="I18" i="11"/>
  <c r="B7623" i="106"/>
  <c r="H78" i="4"/>
  <c r="B2660" i="106"/>
  <c r="D2660" i="106" s="1"/>
  <c r="B3225" i="106"/>
  <c r="D3225" i="106" s="1"/>
  <c r="I78" i="4"/>
  <c r="D9" i="146"/>
  <c r="D10" i="146" s="1"/>
  <c r="F19" i="4"/>
  <c r="B2598" i="106"/>
  <c r="D2598" i="106" s="1"/>
  <c r="F20" i="4"/>
  <c r="F110" i="4" s="1"/>
  <c r="B8017" i="106" s="1"/>
  <c r="D8017" i="106" s="1"/>
  <c r="B2571" i="106"/>
  <c r="D2571" i="106" s="1"/>
  <c r="D19" i="4"/>
  <c r="C9" i="146"/>
  <c r="K78" i="4"/>
  <c r="B3574" i="106"/>
  <c r="D3574" i="106" s="1"/>
  <c r="J81" i="4"/>
  <c r="J117" i="4" s="1"/>
  <c r="B8084" i="106" s="1"/>
  <c r="D8084" i="106" s="1"/>
  <c r="B6261" i="106"/>
  <c r="D6261" i="106" s="1"/>
  <c r="B282" i="106" l="1"/>
  <c r="D282" i="106" s="1"/>
  <c r="B7952" i="106"/>
  <c r="D7952" i="106" s="1"/>
  <c r="C10" i="146"/>
  <c r="C109" i="4"/>
  <c r="B7962" i="106" s="1"/>
  <c r="D7962" i="106" s="1"/>
  <c r="C110" i="4"/>
  <c r="B7963" i="106" s="1"/>
  <c r="D7963" i="106" s="1"/>
  <c r="B1956" i="106"/>
  <c r="D1956" i="106" s="1"/>
  <c r="G26" i="12"/>
  <c r="B7960" i="106"/>
  <c r="D7960" i="106" s="1"/>
  <c r="A7249" i="106"/>
  <c r="D7248" i="106"/>
  <c r="B4138" i="106"/>
  <c r="D4138" i="106" s="1"/>
  <c r="G109" i="4"/>
  <c r="B8036" i="106" s="1"/>
  <c r="D8036" i="106" s="1"/>
  <c r="B4135" i="106"/>
  <c r="D4135" i="106" s="1"/>
  <c r="D109" i="4"/>
  <c r="B7981" i="106" s="1"/>
  <c r="D7981" i="106" s="1"/>
  <c r="B4137" i="106"/>
  <c r="D4137" i="106" s="1"/>
  <c r="F109" i="4"/>
  <c r="B8016" i="106" s="1"/>
  <c r="D8016" i="106" s="1"/>
  <c r="B4134" i="106"/>
  <c r="D4134" i="106" s="1"/>
  <c r="F8" i="146"/>
  <c r="B2572" i="106"/>
  <c r="D2572" i="106" s="1"/>
  <c r="D110" i="4"/>
  <c r="B7982" i="106" s="1"/>
  <c r="D7982" i="106" s="1"/>
  <c r="B4122" i="106"/>
  <c r="D4122" i="106" s="1"/>
  <c r="E100" i="4"/>
  <c r="B7992" i="106" s="1"/>
  <c r="D7992" i="106" s="1"/>
  <c r="B4124" i="106"/>
  <c r="D4124" i="106" s="1"/>
  <c r="G100" i="4"/>
  <c r="B8028" i="106" s="1"/>
  <c r="D8028" i="106" s="1"/>
  <c r="B4120" i="106"/>
  <c r="D4120" i="106" s="1"/>
  <c r="B7954" i="106"/>
  <c r="D7954" i="106" s="1"/>
  <c r="B4121" i="106"/>
  <c r="D4121" i="106" s="1"/>
  <c r="D100" i="4"/>
  <c r="B7974" i="106" s="1"/>
  <c r="D7974" i="106" s="1"/>
  <c r="F97" i="34"/>
  <c r="B7820" i="106"/>
  <c r="D7820" i="106" s="1"/>
  <c r="B3586" i="106"/>
  <c r="D3586" i="106" s="1"/>
  <c r="K81" i="4"/>
  <c r="K117" i="4" s="1"/>
  <c r="B8101" i="106" s="1"/>
  <c r="D8101" i="106" s="1"/>
  <c r="F78" i="4"/>
  <c r="B2599" i="106"/>
  <c r="D2599" i="106" s="1"/>
  <c r="B3318" i="106"/>
  <c r="D3318" i="106" s="1"/>
  <c r="I81" i="4"/>
  <c r="I117" i="4" s="1"/>
  <c r="B8067" i="106" s="1"/>
  <c r="D8067" i="106" s="1"/>
  <c r="K17" i="118"/>
  <c r="B3298" i="106"/>
  <c r="D3298" i="106" s="1"/>
  <c r="H81" i="4"/>
  <c r="H117" i="4" s="1"/>
  <c r="B8057" i="106" s="1"/>
  <c r="D8057" i="106" s="1"/>
  <c r="B7629" i="106"/>
  <c r="F197" i="34"/>
  <c r="H17" i="37"/>
  <c r="G78" i="4"/>
  <c r="B2611" i="106"/>
  <c r="D2611" i="106" s="1"/>
  <c r="B2560" i="106"/>
  <c r="D2560" i="106" s="1"/>
  <c r="C78" i="4"/>
  <c r="B10" i="146"/>
  <c r="F9" i="146"/>
  <c r="E78" i="4"/>
  <c r="B2634" i="106"/>
  <c r="D2634" i="106" s="1"/>
  <c r="D69" i="36"/>
  <c r="J82" i="4"/>
  <c r="B6264" i="106"/>
  <c r="D6264" i="106" s="1"/>
  <c r="D81" i="4"/>
  <c r="D117" i="4" s="1"/>
  <c r="B7986" i="106" s="1"/>
  <c r="D7986" i="106" s="1"/>
  <c r="B3237" i="106"/>
  <c r="D3237" i="106" s="1"/>
  <c r="F10" i="146" l="1"/>
  <c r="B7737" i="106"/>
  <c r="D7737" i="106" s="1"/>
  <c r="G32" i="12"/>
  <c r="B4297" i="106" s="1"/>
  <c r="D4297" i="106" s="1"/>
  <c r="A7250" i="106"/>
  <c r="D7249" i="106"/>
  <c r="F196" i="34"/>
  <c r="B7876" i="106" s="1"/>
  <c r="D7876" i="106" s="1"/>
  <c r="B7833" i="106"/>
  <c r="D7833" i="106" s="1"/>
  <c r="B3276" i="106"/>
  <c r="D3276" i="106" s="1"/>
  <c r="E81" i="4"/>
  <c r="E117" i="4" s="1"/>
  <c r="B8002" i="106" s="1"/>
  <c r="D8002" i="106" s="1"/>
  <c r="B3231" i="106"/>
  <c r="D3231" i="106" s="1"/>
  <c r="C81" i="4"/>
  <c r="C117" i="4" s="1"/>
  <c r="B7967" i="106" s="1"/>
  <c r="D7967" i="106" s="1"/>
  <c r="B1698" i="106"/>
  <c r="D1698" i="106" s="1"/>
  <c r="H82" i="4"/>
  <c r="D67" i="36"/>
  <c r="O16" i="118"/>
  <c r="F81" i="4"/>
  <c r="F117" i="4" s="1"/>
  <c r="B8021" i="106" s="1"/>
  <c r="D8021" i="106" s="1"/>
  <c r="B3254" i="106"/>
  <c r="D3254" i="106" s="1"/>
  <c r="G81" i="4"/>
  <c r="G117" i="4" s="1"/>
  <c r="B8041" i="106" s="1"/>
  <c r="D8041" i="106" s="1"/>
  <c r="B3260" i="106"/>
  <c r="D3260" i="106" s="1"/>
  <c r="B3321" i="106"/>
  <c r="D3321" i="106" s="1"/>
  <c r="I82" i="4"/>
  <c r="D68" i="36"/>
  <c r="E11" i="146"/>
  <c r="B3589" i="106"/>
  <c r="D3589" i="106" s="1"/>
  <c r="D70" i="36"/>
  <c r="K82" i="4"/>
  <c r="J83" i="4"/>
  <c r="B6281" i="106" s="1"/>
  <c r="D6281" i="106" s="1"/>
  <c r="B6272" i="106"/>
  <c r="D6272" i="106" s="1"/>
  <c r="D82" i="4"/>
  <c r="B1642" i="106"/>
  <c r="D1642" i="106" s="1"/>
  <c r="D63" i="36"/>
  <c r="C11" i="146"/>
  <c r="A7251" i="106" l="1"/>
  <c r="D7250" i="106"/>
  <c r="J17" i="37"/>
  <c r="B4267" i="106" s="1"/>
  <c r="D4267" i="106" s="1"/>
  <c r="F198" i="34"/>
  <c r="H12" i="118"/>
  <c r="K12" i="118" s="1"/>
  <c r="B6273" i="106"/>
  <c r="D6273" i="106" s="1"/>
  <c r="K83" i="4"/>
  <c r="B6282" i="106" s="1"/>
  <c r="D6282" i="106" s="1"/>
  <c r="H83" i="4"/>
  <c r="B6279" i="106" s="1"/>
  <c r="D6279" i="106" s="1"/>
  <c r="B6270" i="106"/>
  <c r="D6270" i="106" s="1"/>
  <c r="B11" i="146"/>
  <c r="C82" i="4"/>
  <c r="D62" i="36"/>
  <c r="B1628" i="106"/>
  <c r="D1628" i="106" s="1"/>
  <c r="E82" i="4"/>
  <c r="B1656" i="106"/>
  <c r="D1656" i="106" s="1"/>
  <c r="D64" i="36"/>
  <c r="I83" i="4"/>
  <c r="B6280" i="106" s="1"/>
  <c r="D6280" i="106" s="1"/>
  <c r="B6271" i="106"/>
  <c r="D6271" i="106" s="1"/>
  <c r="G82" i="4"/>
  <c r="D66" i="36"/>
  <c r="B1684" i="106"/>
  <c r="D1684" i="106" s="1"/>
  <c r="B1670" i="106"/>
  <c r="D1670" i="106" s="1"/>
  <c r="F82" i="4"/>
  <c r="D11" i="146"/>
  <c r="D65" i="36"/>
  <c r="B6266" i="106"/>
  <c r="D6266" i="106" s="1"/>
  <c r="D83" i="4"/>
  <c r="B6275" i="106" s="1"/>
  <c r="D6275" i="106" s="1"/>
  <c r="O11" i="118" l="1"/>
  <c r="O13" i="118" s="1"/>
  <c r="J20" i="118"/>
  <c r="A7252" i="106"/>
  <c r="D7251" i="106"/>
  <c r="F200" i="34"/>
  <c r="B7878" i="106" s="1"/>
  <c r="D7878" i="106" s="1"/>
  <c r="B7877" i="106"/>
  <c r="D7877" i="106" s="1"/>
  <c r="F11" i="146"/>
  <c r="C12" i="146" s="1"/>
  <c r="B6267" i="106"/>
  <c r="D6267" i="106" s="1"/>
  <c r="E83" i="4"/>
  <c r="B6276" i="106" s="1"/>
  <c r="D6276" i="106" s="1"/>
  <c r="B6268" i="106"/>
  <c r="D6268" i="106" s="1"/>
  <c r="F83" i="4"/>
  <c r="B6277" i="106" s="1"/>
  <c r="D6277" i="106" s="1"/>
  <c r="B6269" i="106"/>
  <c r="D6269" i="106" s="1"/>
  <c r="G83" i="4"/>
  <c r="B6278" i="106" s="1"/>
  <c r="D6278" i="106" s="1"/>
  <c r="C83" i="4"/>
  <c r="B6274" i="106" s="1"/>
  <c r="D6274" i="106" s="1"/>
  <c r="B6265" i="106"/>
  <c r="D6265" i="106" s="1"/>
  <c r="K20" i="118" l="1"/>
  <c r="O17" i="118"/>
  <c r="O20" i="118" s="1"/>
  <c r="O35" i="118" s="1"/>
  <c r="O37" i="118" s="1"/>
  <c r="A7253" i="106"/>
  <c r="D7252" i="106"/>
  <c r="D32" i="36"/>
  <c r="A7254" i="106" l="1"/>
  <c r="D7253" i="106"/>
  <c r="A7255" i="106" l="1"/>
  <c r="D7254" i="106"/>
  <c r="D7255" i="106" l="1"/>
  <c r="A7256" i="106"/>
  <c r="D7256" i="106" l="1"/>
  <c r="A7257" i="106"/>
  <c r="D7257" i="106" l="1"/>
  <c r="A7258" i="106"/>
  <c r="D7258" i="106" l="1"/>
  <c r="A7259" i="106"/>
  <c r="D7259" i="106" l="1"/>
  <c r="A7260" i="106"/>
  <c r="D7260" i="106" l="1"/>
  <c r="A7261" i="106"/>
  <c r="D7261" i="106" l="1"/>
  <c r="A7262" i="106"/>
  <c r="D7262" i="106" l="1"/>
  <c r="A7263" i="106"/>
  <c r="D7263" i="106" l="1"/>
  <c r="A7264" i="106"/>
  <c r="D7264" i="106" l="1"/>
  <c r="A7265" i="106"/>
  <c r="D7265" i="106" l="1"/>
  <c r="A7266" i="106"/>
  <c r="D7266" i="106" l="1"/>
  <c r="A7267" i="106"/>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D7588" i="106" s="1"/>
  <c r="A7589" i="106" l="1"/>
  <c r="D7589" i="106" s="1"/>
  <c r="A7590" i="106" l="1"/>
  <c r="D7590" i="106" s="1"/>
  <c r="A7591" i="106" l="1"/>
  <c r="D7591" i="106" s="1"/>
  <c r="A7592" i="106" l="1"/>
  <c r="D7592" i="106" s="1"/>
  <c r="A7593" i="106" l="1"/>
  <c r="D7593" i="106" s="1"/>
  <c r="A7594" i="106" l="1"/>
  <c r="D7594" i="106" s="1"/>
  <c r="A7595" i="106" l="1"/>
  <c r="D7595" i="106" s="1"/>
  <c r="A7596" i="106" l="1"/>
  <c r="D7596" i="106" s="1"/>
  <c r="A7597" i="106" l="1"/>
  <c r="D7597" i="106" s="1"/>
  <c r="A7598" i="106" l="1"/>
  <c r="D7598" i="106" s="1"/>
  <c r="A7599" i="106" l="1"/>
  <c r="D7599" i="106" s="1"/>
  <c r="A7600" i="106" l="1"/>
  <c r="D7600" i="106" s="1"/>
  <c r="A7601" i="106" l="1"/>
  <c r="D7601" i="106" s="1"/>
  <c r="A7602" i="106" l="1"/>
  <c r="D7602" i="106" s="1"/>
  <c r="A7603" i="106" l="1"/>
  <c r="D7603" i="106" s="1"/>
  <c r="A7604" i="106" l="1"/>
  <c r="D7604" i="106" s="1"/>
  <c r="A7605" i="106" l="1"/>
  <c r="D7605" i="106" s="1"/>
  <c r="A7606" i="106" l="1"/>
  <c r="D7606" i="106" s="1"/>
  <c r="A7607" i="106" l="1"/>
  <c r="D7607" i="106" s="1"/>
  <c r="A7608" i="106" l="1"/>
  <c r="D7608" i="106" s="1"/>
  <c r="A7609" i="106" l="1"/>
  <c r="D7609" i="106" s="1"/>
  <c r="A7610" i="106" l="1"/>
  <c r="D7610" i="106" s="1"/>
  <c r="A7611" i="106" l="1"/>
  <c r="D7611" i="106" s="1"/>
  <c r="A7612" i="106" l="1"/>
  <c r="D7612" i="106" s="1"/>
  <c r="A7613" i="106" l="1"/>
  <c r="D7613" i="106" s="1"/>
  <c r="A7614" i="106" l="1"/>
  <c r="D7614" i="106" s="1"/>
  <c r="A7615" i="106" l="1"/>
  <c r="D7615" i="106" s="1"/>
  <c r="A7616" i="106" l="1"/>
  <c r="D7616" i="106" s="1"/>
  <c r="A7617" i="106" l="1"/>
  <c r="D7617" i="106" s="1"/>
  <c r="A7618" i="106" l="1"/>
  <c r="D7618" i="106" s="1"/>
  <c r="A7619" i="106" l="1"/>
  <c r="D7619" i="106" s="1"/>
  <c r="A7620" i="106" l="1"/>
  <c r="D7620" i="106" s="1"/>
  <c r="A7621" i="106" l="1"/>
  <c r="D7621" i="106" s="1"/>
  <c r="A7622" i="106" l="1"/>
  <c r="D7622" i="106" s="1"/>
  <c r="A7623" i="106" l="1"/>
  <c r="D7623" i="106" s="1"/>
  <c r="A7624" i="106" l="1"/>
  <c r="A7625" i="106" s="1"/>
  <c r="A7626" i="106" s="1"/>
  <c r="A7627" i="106" s="1"/>
  <c r="A7628" i="106" s="1"/>
  <c r="A7629" i="106" s="1"/>
  <c r="D7629" i="106" s="1"/>
  <c r="A7630" i="106" l="1"/>
  <c r="A7631" i="106" s="1"/>
  <c r="A7632" i="106" s="1"/>
  <c r="A7633" i="106" s="1"/>
  <c r="A7634" i="106" l="1"/>
  <c r="D7634" i="106" s="1"/>
  <c r="A7635" i="106" l="1"/>
  <c r="D7635" i="106" s="1"/>
  <c r="A7636" i="106" l="1"/>
  <c r="D7636" i="106" s="1"/>
  <c r="A7637" i="106" l="1"/>
  <c r="D7637" i="106" s="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 ref="A45" authorId="0" shapeId="0" xr:uid="{00000000-0006-0000-0600-000002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00000000-0006-0000-0700-00000A000000}">
      <text>
        <r>
          <rPr>
            <sz val="9"/>
            <color indexed="81"/>
            <rFont val="Tahoma"/>
            <family val="2"/>
          </rPr>
          <t>GASB Statement No. 87; all leases (both operational and capital) should be reflected on this line.</t>
        </r>
      </text>
    </comment>
    <comment ref="A38" authorId="3" shapeId="0" xr:uid="{00000000-0006-0000-0700-00000B000000}">
      <text>
        <r>
          <rPr>
            <sz val="9"/>
            <color indexed="81"/>
            <rFont val="Tahoma"/>
            <family val="2"/>
          </rPr>
          <t xml:space="preserve">GASB Statement No. 87; all leases (both operational and capital) should be reflected on this line.
</t>
        </r>
      </text>
    </comment>
    <comment ref="A47" authorId="1" shapeId="0" xr:uid="{00000000-0006-0000-0700-00000C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D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E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F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10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00000000-0006-0000-0700-000011000000}">
      <text>
        <r>
          <rPr>
            <sz val="9"/>
            <color indexed="81"/>
            <rFont val="Tahoma"/>
            <family val="2"/>
          </rPr>
          <t xml:space="preserve">GASB Statement No. 87; all leases (both operational and capital) should be reflected on this line.
</t>
        </r>
      </text>
    </comment>
    <comment ref="A55" authorId="3" shapeId="0" xr:uid="{00000000-0006-0000-0700-000012000000}">
      <text>
        <r>
          <rPr>
            <sz val="9"/>
            <color indexed="81"/>
            <rFont val="Tahoma"/>
            <family val="2"/>
          </rPr>
          <t xml:space="preserve">GASB Statement No. 87; all leases (both operational and capital) should be reflected on this line.
</t>
        </r>
      </text>
    </comment>
    <comment ref="A56" authorId="3" shapeId="0" xr:uid="{00000000-0006-0000-0700-000013000000}">
      <text>
        <r>
          <rPr>
            <sz val="9"/>
            <color indexed="81"/>
            <rFont val="Tahoma"/>
            <family val="2"/>
          </rPr>
          <t xml:space="preserve">GASB Statement No. 87; all leases (both operational and capital) should be reflected on this line.
</t>
        </r>
      </text>
    </comment>
    <comment ref="A57" authorId="3" shapeId="0" xr:uid="{00000000-0006-0000-0700-000014000000}">
      <text>
        <r>
          <rPr>
            <sz val="9"/>
            <color indexed="81"/>
            <rFont val="Tahoma"/>
            <family val="2"/>
          </rPr>
          <t xml:space="preserve">GASB Statement No. 87; all leases (both operational and capital) should be reflected on this line.
</t>
        </r>
      </text>
    </comment>
    <comment ref="A58" authorId="3" shapeId="0" xr:uid="{00000000-0006-0000-0700-000015000000}">
      <text>
        <r>
          <rPr>
            <sz val="9"/>
            <color indexed="81"/>
            <rFont val="Tahoma"/>
            <family val="2"/>
          </rPr>
          <t xml:space="preserve">GASB Statement No. 87; all leases (both operational and capital) should be reflected on this line.
</t>
        </r>
      </text>
    </comment>
    <comment ref="A59" authorId="3" shapeId="0" xr:uid="{00000000-0006-0000-0700-000016000000}">
      <text>
        <r>
          <rPr>
            <sz val="9"/>
            <color indexed="81"/>
            <rFont val="Tahoma"/>
            <family val="2"/>
          </rPr>
          <t xml:space="preserve">GASB Statement No. 87; all leases (both operational and capital) should be reflected on this line.
</t>
        </r>
      </text>
    </comment>
    <comment ref="A60" authorId="3" shapeId="0" xr:uid="{00000000-0006-0000-0700-000017000000}">
      <text>
        <r>
          <rPr>
            <sz val="9"/>
            <color indexed="81"/>
            <rFont val="Tahoma"/>
            <family val="2"/>
          </rPr>
          <t xml:space="preserve">GASB Statement No. 87; all leases (both operational and capital) should be reflected on this line.
</t>
        </r>
      </text>
    </comment>
    <comment ref="A61" authorId="3" shapeId="0" xr:uid="{00000000-0006-0000-0700-000018000000}">
      <text>
        <r>
          <rPr>
            <sz val="9"/>
            <color indexed="81"/>
            <rFont val="Tahoma"/>
            <family val="2"/>
          </rPr>
          <t xml:space="preserve">GASB Statement No. 87; all leases (both operational and capital) should be reflected on this line.
</t>
        </r>
      </text>
    </comment>
    <comment ref="A90" authorId="0" shapeId="0" xr:uid="{00000000-0006-0000-0700-000019000000}">
      <text>
        <r>
          <rPr>
            <sz val="8"/>
            <color indexed="81"/>
            <rFont val="Tahoma"/>
            <family val="2"/>
          </rPr>
          <t xml:space="preserve">Equals Line 8 minus Line 17
</t>
        </r>
      </text>
    </comment>
    <comment ref="A99" authorId="0" shapeId="0" xr:uid="{00000000-0006-0000-0700-00001A000000}">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00000000-0006-0000-0700-00001B000000}">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00000000-0006-0000-0700-00001C000000}">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900-000001000000}">
      <text>
        <r>
          <rPr>
            <sz val="8"/>
            <color indexed="81"/>
            <rFont val="Arial"/>
            <family val="2"/>
          </rPr>
          <t>Include only tuition payments made to private facilities.  See Function 4100 for public facility disbursements/expenditures.</t>
        </r>
      </text>
    </comment>
    <comment ref="A35" authorId="0" shapeId="0" xr:uid="{00000000-0006-0000-0900-000002000000}">
      <text>
        <r>
          <rPr>
            <sz val="8"/>
            <color indexed="81"/>
            <rFont val="Arial"/>
            <family val="2"/>
          </rPr>
          <t>Include only tuition payments made to private facilities.  See Function 4100 for public facility disbursements/expenditures.</t>
        </r>
      </text>
    </comment>
    <comment ref="A174"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xr:uid="{00000000-0006-0000-0900-000004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xr:uid="{00000000-0006-0000-0900-000005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0000000-0006-0000-0900-000006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451" authorId="2" shapeId="0" xr:uid="{00000000-0006-0000-0900-000007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<sst xmlns="http://schemas.openxmlformats.org/spreadsheetml/2006/main" count="16464" uniqueCount="9414">
  <si>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</si>
  <si>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</si>
  <si>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</si>
  <si>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</si>
  <si>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</si>
  <si>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</si>
  <si>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</si>
  <si>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</si>
  <si>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</si>
  <si>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</si>
  <si>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</si>
  <si>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</si>
  <si>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</si>
  <si>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</si>
  <si>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</si>
  <si>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</si>
  <si>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</si>
  <si>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</si>
  <si>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</si>
  <si>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</si>
  <si>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</si>
  <si>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</si>
  <si>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</si>
  <si>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</si>
  <si>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</si>
  <si>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</si>
  <si>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</si>
  <si>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</si>
  <si>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</si>
  <si>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</si>
  <si>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</si>
  <si>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</si>
  <si>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</si>
  <si>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</si>
  <si>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</si>
  <si>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</si>
  <si>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</si>
  <si>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</si>
  <si>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</si>
  <si>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</si>
  <si>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</si>
  <si>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</si>
  <si>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</si>
  <si>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</si>
  <si>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</si>
  <si>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</si>
  <si>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</si>
  <si>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</si>
  <si>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</si>
  <si>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</si>
  <si>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</si>
  <si>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</si>
  <si>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</si>
  <si>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</si>
  <si>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</si>
  <si>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</si>
  <si>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</si>
  <si>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</si>
  <si>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</si>
  <si>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</si>
  <si>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</si>
  <si>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</si>
  <si>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</si>
  <si>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</si>
  <si>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</si>
  <si>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</si>
  <si>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</si>
  <si>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</si>
  <si>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</si>
  <si>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</si>
  <si>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</si>
  <si>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</si>
  <si>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</si>
  <si>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</si>
  <si>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</si>
  <si>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</si>
  <si>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</si>
  <si>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</si>
  <si>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</si>
  <si>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</si>
  <si>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</si>
  <si>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</si>
  <si>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</si>
  <si>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</si>
  <si>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</si>
  <si>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</si>
  <si>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</si>
  <si>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</si>
  <si>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</si>
  <si>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</si>
  <si>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</si>
  <si>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</si>
  <si>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</si>
  <si>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</si>
  <si>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</si>
  <si>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</si>
  <si>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</si>
  <si>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</si>
  <si>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</si>
  <si>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</si>
  <si>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</si>
  <si>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</si>
  <si>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</si>
  <si>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</si>
  <si>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</si>
  <si>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</si>
  <si>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</si>
  <si>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</si>
  <si>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</si>
  <si>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</si>
  <si>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</si>
  <si>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</si>
  <si>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</si>
  <si>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</si>
  <si>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</si>
  <si>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</si>
  <si>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</si>
  <si>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</si>
  <si>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</si>
  <si>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</si>
  <si>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</si>
  <si>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</si>
  <si>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</si>
  <si>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</si>
  <si>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</si>
  <si>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</si>
  <si>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</si>
  <si>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</si>
  <si>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</si>
  <si>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</si>
  <si>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</si>
  <si>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</si>
  <si>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</si>
  <si>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</si>
  <si>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</si>
  <si>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</si>
  <si>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</si>
  <si>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</si>
  <si>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</si>
  <si>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</si>
  <si>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</si>
  <si>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</si>
  <si>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</si>
  <si>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</si>
  <si>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</si>
  <si>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</si>
  <si>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</si>
  <si>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</si>
  <si>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</si>
  <si>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</si>
  <si>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</si>
  <si>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</si>
  <si>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</si>
  <si>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</si>
  <si>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</si>
  <si>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</si>
  <si>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</si>
  <si>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</si>
  <si>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</si>
  <si>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</si>
  <si>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</si>
  <si>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</si>
  <si>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</si>
  <si>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</si>
  <si>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</si>
  <si>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</si>
  <si>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</si>
  <si>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</si>
  <si>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</si>
  <si>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</si>
  <si>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</si>
  <si>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</si>
  <si>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</si>
  <si>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</si>
  <si>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</si>
  <si>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</si>
  <si>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</si>
  <si>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</si>
  <si>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</si>
  <si>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</si>
  <si>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</si>
  <si>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</si>
  <si>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</si>
  <si>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</si>
  <si>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</si>
  <si>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</si>
  <si>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</si>
  <si>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</si>
  <si>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</si>
  <si>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</si>
  <si>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</si>
  <si>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</si>
  <si>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</si>
  <si>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</si>
  <si>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</si>
  <si>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</si>
  <si>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</si>
  <si>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</si>
  <si>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</si>
  <si>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</si>
  <si>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</si>
  <si>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</si>
  <si>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</si>
  <si>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</si>
  <si>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</si>
  <si>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</si>
  <si>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</si>
  <si>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</si>
  <si>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</si>
  <si>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</si>
  <si>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</si>
  <si>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</si>
  <si>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</si>
  <si>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</si>
  <si>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</si>
  <si>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</si>
  <si>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</si>
  <si>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</si>
  <si>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</si>
  <si>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</si>
  <si>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</si>
  <si>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</si>
  <si>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</si>
  <si>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</si>
  <si>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</si>
  <si>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</si>
  <si>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</si>
  <si>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</si>
  <si>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</si>
  <si>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</si>
  <si>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</si>
  <si>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</si>
  <si>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</si>
  <si>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</si>
  <si>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</si>
  <si>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</si>
  <si>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</si>
  <si>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</si>
  <si>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</si>
  <si>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</si>
  <si>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</si>
  <si>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</si>
  <si>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</si>
  <si>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</si>
  <si>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</si>
  <si>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</si>
  <si>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</si>
  <si>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</si>
  <si>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</si>
  <si>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</si>
  <si>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</si>
  <si>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</si>
  <si>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</si>
  <si>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</si>
  <si>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</si>
  <si>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</si>
  <si>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</si>
  <si>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</si>
  <si>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</si>
  <si>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</si>
  <si>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</si>
  <si>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</si>
  <si>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</si>
  <si>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</si>
  <si>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</si>
  <si>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</si>
  <si>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</si>
  <si>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</si>
  <si>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</si>
  <si>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</si>
  <si>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</si>
  <si>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</si>
  <si>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</si>
  <si>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</si>
  <si>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</si>
  <si>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</si>
  <si>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</si>
  <si>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</si>
  <si>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</si>
  <si>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</si>
  <si>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</si>
  <si>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</si>
  <si>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</si>
  <si>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</si>
  <si>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</si>
  <si>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</si>
  <si>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</si>
  <si>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</si>
  <si>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</si>
  <si>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</si>
  <si>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</si>
  <si>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</si>
  <si>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</si>
  <si>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</si>
  <si>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</si>
  <si>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</si>
  <si>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</si>
  <si>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</si>
  <si>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</si>
  <si>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</si>
  <si>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</si>
  <si>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</si>
  <si>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</si>
  <si>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</si>
  <si>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</si>
  <si>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</si>
  <si>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</si>
  <si>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</si>
  <si>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</si>
  <si>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</si>
  <si>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</si>
  <si>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</si>
  <si>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</si>
  <si>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</si>
  <si>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</si>
  <si>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</si>
  <si>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</si>
  <si>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</si>
  <si>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</si>
  <si>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</si>
  <si>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</si>
  <si>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</si>
  <si>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</si>
  <si>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</si>
  <si>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</si>
  <si>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</si>
  <si>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</si>
  <si>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</si>
  <si>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</si>
  <si>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</si>
  <si>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</si>
  <si>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</si>
  <si>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</si>
  <si>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</si>
  <si>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</si>
  <si>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</si>
  <si>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</si>
  <si>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</si>
  <si>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</si>
  <si>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</si>
  <si>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</si>
  <si>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</si>
  <si>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</si>
  <si>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</si>
  <si>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</si>
  <si>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</si>
  <si>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</si>
  <si>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</si>
  <si>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</si>
  <si>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</si>
  <si>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</si>
  <si>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</si>
  <si>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</si>
  <si>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</si>
  <si>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</si>
  <si>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</si>
  <si>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</si>
  <si>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</si>
  <si>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</si>
  <si>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</si>
  <si>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</si>
  <si>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</si>
  <si>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</si>
  <si>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</si>
  <si>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</si>
  <si>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</si>
  <si>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</si>
  <si>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</si>
  <si>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</si>
  <si>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</si>
  <si>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</si>
  <si>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</si>
  <si>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</si>
  <si>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</si>
  <si>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</si>
  <si>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</si>
  <si>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</si>
  <si>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</si>
  <si>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</si>
  <si>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</si>
  <si>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</si>
  <si>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</si>
  <si>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</si>
  <si>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</si>
  <si>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</si>
  <si>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</si>
  <si>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</si>
  <si>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</si>
  <si>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</si>
  <si>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</si>
  <si>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</si>
  <si>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</si>
  <si>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</si>
  <si>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</si>
  <si>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</si>
  <si>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</si>
  <si>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</si>
  <si>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</si>
  <si>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</si>
  <si>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</si>
  <si>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</si>
  <si>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</si>
  <si>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</si>
  <si>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</si>
  <si>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</si>
  <si>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</si>
  <si>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</si>
  <si>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</si>
  <si>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</si>
  <si>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</si>
  <si>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</si>
  <si>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</si>
  <si>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</si>
  <si>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</si>
  <si>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</si>
  <si>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</si>
  <si>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</si>
  <si>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</si>
  <si>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</si>
  <si>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</si>
  <si>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</si>
  <si>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</si>
  <si>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</si>
  <si>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</si>
  <si>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</si>
  <si>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</si>
  <si>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</si>
  <si>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</si>
  <si>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</si>
  <si>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</si>
  <si>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</si>
  <si>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</si>
  <si>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</si>
  <si>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</si>
  <si>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</si>
  <si>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</si>
  <si>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</si>
  <si>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</si>
  <si>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</si>
  <si>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</si>
  <si>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</si>
  <si>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</si>
  <si>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</si>
  <si>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</si>
  <si>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</si>
  <si>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</si>
  <si>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</si>
  <si>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</si>
  <si>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</si>
  <si>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</si>
  <si>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</si>
  <si>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</si>
  <si>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</si>
  <si>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</si>
  <si>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</si>
  <si>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</si>
  <si>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</si>
  <si>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</si>
  <si>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</si>
  <si>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</si>
  <si>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</si>
  <si>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</si>
  <si>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</si>
  <si>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</si>
  <si>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</si>
  <si>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</si>
  <si>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</si>
  <si>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</si>
  <si>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</si>
  <si>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</si>
  <si>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</si>
  <si>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</si>
  <si>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</si>
  <si>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</si>
  <si>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</si>
  <si>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</si>
  <si>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</si>
  <si>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</si>
  <si>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</si>
  <si>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</si>
  <si>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</si>
  <si>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</si>
  <si>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</si>
  <si>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</si>
  <si>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</si>
  <si>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</si>
  <si>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</si>
  <si>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</si>
  <si>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</si>
  <si>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</si>
  <si>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</si>
  <si>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</si>
  <si>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</si>
  <si>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</si>
  <si>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</si>
  <si>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</si>
  <si>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</si>
  <si>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</si>
  <si>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</si>
  <si>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</si>
  <si>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</si>
  <si>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</si>
  <si>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</si>
  <si>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</si>
  <si>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</si>
  <si>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</si>
  <si>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</si>
  <si>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</si>
  <si>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</si>
  <si>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</si>
  <si>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</si>
  <si>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</si>
  <si>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</si>
  <si>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</si>
  <si>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</si>
  <si>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</si>
  <si>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</si>
  <si>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</si>
  <si>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</si>
  <si>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</si>
  <si>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</si>
  <si>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</si>
  <si>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</si>
  <si>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</si>
  <si>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</si>
  <si>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</si>
  <si>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</si>
  <si>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</si>
  <si>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</si>
  <si>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</si>
  <si>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</si>
  <si>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</si>
  <si>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</si>
  <si>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</si>
  <si>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</si>
  <si>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</si>
  <si>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</si>
  <si>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</si>
  <si>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</si>
  <si>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</si>
  <si>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</si>
  <si>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</si>
  <si>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</si>
  <si>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</si>
  <si>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</si>
  <si>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</si>
  <si>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</si>
  <si>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</si>
  <si>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</si>
  <si>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</si>
  <si>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</si>
  <si>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</si>
  <si>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</si>
  <si>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</si>
  <si>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</si>
  <si>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</si>
  <si>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</si>
  <si>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</si>
  <si>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</si>
  <si>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</si>
  <si>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</si>
  <si>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</si>
  <si>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</si>
  <si>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</si>
  <si>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</si>
  <si>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</si>
  <si>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</si>
  <si>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</si>
  <si>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</si>
  <si>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</si>
  <si>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</si>
  <si>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</si>
  <si>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</si>
  <si>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</si>
  <si>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</si>
  <si>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</si>
  <si>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</si>
  <si>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</si>
  <si>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</si>
  <si>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</si>
  <si>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</si>
  <si>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</si>
  <si>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</si>
  <si>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</si>
  <si>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</si>
  <si>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</si>
  <si>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</si>
  <si>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</si>
  <si>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</si>
  <si>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</si>
  <si>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</si>
  <si>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</si>
  <si>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</si>
  <si>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</si>
  <si>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</si>
  <si>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</si>
  <si>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</si>
  <si>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</si>
  <si>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</si>
  <si>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</si>
  <si>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</si>
  <si>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</si>
  <si>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</si>
  <si>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</si>
  <si>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</si>
  <si>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</si>
  <si>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</si>
  <si>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</si>
  <si>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</si>
  <si>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</si>
  <si>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</si>
  <si>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</si>
  <si>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</si>
  <si>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</si>
  <si>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</si>
  <si>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</si>
  <si>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</si>
  <si>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</si>
  <si>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</si>
  <si>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</si>
  <si>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</si>
  <si>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</si>
  <si>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</si>
  <si>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</si>
  <si>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</si>
  <si>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</si>
  <si>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</si>
  <si>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</si>
  <si>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</si>
  <si>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</si>
  <si>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</si>
  <si>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</si>
  <si>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</si>
  <si>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</si>
  <si>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</si>
  <si>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</si>
  <si>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</si>
  <si>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</si>
  <si>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</si>
  <si>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</si>
  <si>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</si>
  <si>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</si>
  <si>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</si>
  <si>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</si>
  <si>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</si>
  <si>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</si>
  <si>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</si>
  <si>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</si>
  <si>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</si>
  <si>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</si>
  <si>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</si>
  <si>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</si>
  <si>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</si>
  <si>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</si>
  <si>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</si>
  <si>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</si>
  <si>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</si>
  <si>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</si>
  <si>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</si>
  <si>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</si>
  <si>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</si>
  <si>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</si>
  <si>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</si>
  <si>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</si>
  <si>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</si>
  <si>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</si>
  <si>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</si>
  <si>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</si>
  <si>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</si>
  <si>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</si>
  <si>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</si>
  <si>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</si>
  <si>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</si>
  <si>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</si>
  <si>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</si>
  <si>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</si>
  <si>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</si>
  <si>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</si>
  <si>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</si>
  <si>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</si>
  <si>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</si>
  <si>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</si>
  <si>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</si>
  <si>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</si>
  <si>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</si>
  <si>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</si>
  <si>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</si>
  <si>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</si>
  <si>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</si>
  <si>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</si>
  <si>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</si>
  <si>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</si>
  <si>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</si>
  <si>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</si>
  <si>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</si>
  <si>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</si>
  <si>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</si>
  <si>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</si>
  <si>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</si>
  <si>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</si>
  <si>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</si>
  <si>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</si>
  <si>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</si>
  <si>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</si>
  <si>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</si>
  <si>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</si>
  <si>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</si>
  <si>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</si>
  <si>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</si>
  <si>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</si>
  <si>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</si>
  <si>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</si>
  <si>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</si>
  <si>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</si>
  <si>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</si>
  <si>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</si>
  <si>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</si>
  <si>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</si>
  <si>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</si>
  <si>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</si>
  <si>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</si>
  <si>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</si>
  <si>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</si>
  <si>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</si>
  <si>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</si>
  <si>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</si>
  <si>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</si>
  <si>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</si>
  <si>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</si>
  <si>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</si>
  <si>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</si>
  <si>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</si>
  <si>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</si>
  <si>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</si>
  <si>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</si>
  <si>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</si>
  <si>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</si>
  <si>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</si>
  <si>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</si>
  <si>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</si>
  <si>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</si>
  <si>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</si>
  <si>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</si>
  <si>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</si>
  <si>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</si>
  <si>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</si>
  <si>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</si>
  <si>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</si>
  <si>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</si>
  <si>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</si>
  <si>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</si>
  <si>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</si>
  <si>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</si>
  <si>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</si>
  <si>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</si>
  <si>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</si>
  <si>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</si>
  <si>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</si>
  <si>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</si>
  <si>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</si>
  <si>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</si>
  <si>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</si>
  <si>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</si>
  <si>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</si>
  <si>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</si>
  <si>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</si>
  <si>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</si>
  <si>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</si>
  <si>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</si>
  <si>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</si>
  <si>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</si>
  <si>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</si>
  <si>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</si>
  <si>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</si>
  <si>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</si>
  <si>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</si>
  <si>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</si>
  <si>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</si>
  <si>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</si>
  <si>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</si>
  <si>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</si>
  <si>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</si>
  <si>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</si>
  <si>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</si>
  <si>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</si>
  <si>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</si>
  <si>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</si>
  <si>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</si>
  <si>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</si>
  <si>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</si>
  <si>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</si>
  <si>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</si>
  <si>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</si>
  <si>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</si>
  <si>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</si>
  <si>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</si>
  <si>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</si>
  <si>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</si>
  <si>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</si>
  <si>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</si>
  <si>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</si>
  <si>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</si>
  <si>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</si>
  <si>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</si>
  <si>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</si>
  <si>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</si>
  <si>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</si>
  <si>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</si>
  <si>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</si>
  <si>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</si>
  <si>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</si>
  <si>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</si>
  <si>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</si>
  <si>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</si>
  <si>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</si>
  <si>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</si>
  <si>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</si>
  <si>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</si>
  <si>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</si>
  <si>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</si>
  <si>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</si>
  <si>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</si>
  <si>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</si>
  <si>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</si>
  <si>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</si>
  <si>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</si>
  <si>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</si>
  <si>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</si>
  <si>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</si>
  <si>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</si>
  <si>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</si>
  <si>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</si>
  <si>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</si>
  <si>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</si>
  <si>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</si>
  <si>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</si>
  <si>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</si>
  <si>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</si>
  <si>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</si>
  <si>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</si>
  <si>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</si>
  <si>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</si>
  <si>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</si>
  <si>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</si>
  <si>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</si>
  <si>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</si>
  <si>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</si>
  <si>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</si>
  <si>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</si>
  <si>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</si>
  <si>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</si>
  <si>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</si>
  <si>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</si>
  <si>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</si>
  <si>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</si>
  <si>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</si>
  <si>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</si>
  <si>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</si>
  <si>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</si>
  <si>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</si>
  <si>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</si>
  <si>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</si>
  <si>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</si>
  <si>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</si>
  <si>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</si>
  <si>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</si>
  <si>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</si>
  <si>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</si>
  <si>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</si>
  <si>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</si>
  <si>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</si>
  <si>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</si>
  <si>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</si>
  <si>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</si>
  <si>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</si>
  <si>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</si>
  <si>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</si>
  <si>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</si>
  <si>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</si>
  <si>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</si>
  <si>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</si>
  <si>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</si>
  <si>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</si>
  <si>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</si>
  <si>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</si>
  <si>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</si>
  <si>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</si>
  <si>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</si>
  <si>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</si>
  <si>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</si>
  <si>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</si>
  <si>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</si>
  <si>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</si>
  <si>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</si>
  <si>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</si>
  <si>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</si>
  <si>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</si>
  <si>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</si>
  <si>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</si>
  <si>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</si>
  <si>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</si>
  <si>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</si>
  <si>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</si>
  <si>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</si>
  <si>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</si>
  <si>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</si>
  <si>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</si>
  <si>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</si>
  <si>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</si>
  <si>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</si>
  <si>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</si>
  <si>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</si>
  <si>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</si>
  <si>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</si>
  <si>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</si>
  <si>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</si>
  <si>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</si>
  <si>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</si>
  <si>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</si>
  <si>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</si>
  <si>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</si>
  <si>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</si>
  <si>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</si>
  <si>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</si>
  <si>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</si>
  <si>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</si>
  <si>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</si>
  <si>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</si>
  <si>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</si>
  <si>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</si>
  <si>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</si>
  <si>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</si>
  <si>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</si>
  <si>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</si>
  <si>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</si>
  <si>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</si>
  <si>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</si>
  <si>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</si>
  <si>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</si>
  <si>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</si>
  <si>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</si>
  <si>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</si>
  <si>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</si>
  <si>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</si>
  <si>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</si>
  <si>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</si>
  <si>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</si>
  <si>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</si>
  <si>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</si>
  <si>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</si>
  <si>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</si>
  <si>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</si>
  <si>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</si>
  <si>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</si>
  <si>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</si>
  <si>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</si>
  <si>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</si>
  <si>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</si>
  <si>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</si>
  <si>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</si>
  <si>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</si>
  <si>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</si>
  <si>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</si>
  <si>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</si>
  <si>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</si>
  <si>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</si>
  <si>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</si>
  <si>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</si>
  <si>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</si>
  <si>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</si>
  <si>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</si>
  <si>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</si>
  <si>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</si>
  <si>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</si>
  <si>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</si>
  <si>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</si>
  <si>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</si>
  <si>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</si>
  <si>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</si>
  <si>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</si>
  <si>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</si>
  <si>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</si>
  <si>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</si>
  <si>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</si>
  <si>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</si>
  <si>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</si>
  <si>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</si>
  <si>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</si>
  <si>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</si>
  <si>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</si>
  <si>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</si>
  <si>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</si>
  <si>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</si>
  <si>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</si>
  <si>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</si>
  <si>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</si>
  <si>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</si>
  <si>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</si>
  <si>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</si>
  <si>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</si>
  <si>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</si>
  <si>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</si>
  <si>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</si>
  <si>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</si>
  <si>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</si>
  <si>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</si>
  <si>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</si>
  <si>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</si>
  <si>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</si>
  <si>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</si>
  <si>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</si>
  <si>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</si>
  <si>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</si>
  <si>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</si>
  <si>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</si>
  <si>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</si>
  <si>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</si>
  <si>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</si>
  <si>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</si>
  <si>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</si>
  <si>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</si>
  <si>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</si>
  <si>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</si>
  <si>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</si>
  <si>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</si>
  <si>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</si>
  <si>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</si>
  <si>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</si>
  <si>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</si>
  <si>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</si>
  <si>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</si>
  <si>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</si>
  <si>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</si>
  <si>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</si>
  <si>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</si>
  <si>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</si>
  <si>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</si>
  <si>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</si>
  <si>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</si>
  <si>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</si>
  <si>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</si>
  <si>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</si>
  <si>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</si>
  <si>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</si>
  <si>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</si>
  <si>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</si>
  <si>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</si>
  <si>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</si>
  <si>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</si>
  <si>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</si>
  <si>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</si>
  <si>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</si>
  <si>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</si>
  <si>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</si>
  <si>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</si>
  <si>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</si>
  <si>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</si>
  <si>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</si>
  <si>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</si>
  <si>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</si>
  <si>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</si>
  <si>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</si>
  <si>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</si>
  <si>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</si>
  <si>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</si>
  <si>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</si>
  <si>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</si>
  <si>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</si>
  <si>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</si>
  <si>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</si>
  <si>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</si>
  <si>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</si>
  <si>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</si>
  <si>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</si>
  <si>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</si>
  <si>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</si>
  <si>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</si>
  <si>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</si>
  <si>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</si>
  <si>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</si>
  <si>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</si>
  <si>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</si>
  <si>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</si>
  <si>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</si>
  <si>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</si>
  <si>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</si>
  <si>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</si>
  <si>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</si>
  <si>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</si>
  <si>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</si>
  <si>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</si>
  <si>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</si>
  <si>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</si>
  <si>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</si>
  <si>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</si>
  <si>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</si>
  <si>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</si>
  <si>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</si>
  <si>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</si>
  <si>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</si>
  <si>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</si>
  <si>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</si>
  <si>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</si>
  <si>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</si>
  <si>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</si>
  <si>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</si>
  <si>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</si>
  <si>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</si>
  <si>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</si>
  <si>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</si>
  <si>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</si>
  <si>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</si>
  <si>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</si>
  <si>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</si>
  <si>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</si>
  <si>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</si>
  <si>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</si>
  <si>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</si>
  <si>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</si>
  <si>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</si>
  <si>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</si>
  <si>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</si>
  <si>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</si>
  <si>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</si>
  <si>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</si>
  <si>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</si>
  <si>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</si>
  <si>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</si>
  <si>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</si>
  <si>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</si>
  <si>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</si>
  <si>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</si>
  <si>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</si>
  <si>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</si>
  <si>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</si>
  <si>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</si>
  <si>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</si>
  <si>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</si>
  <si>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</si>
  <si>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</si>
  <si>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</si>
  <si>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</si>
  <si>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</si>
  <si>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</si>
  <si>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</si>
  <si>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</si>
  <si>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</si>
  <si>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</si>
  <si>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</si>
  <si>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</si>
  <si>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</si>
  <si>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</si>
  <si>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</si>
  <si>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</si>
  <si>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</si>
  <si>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</si>
  <si>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</si>
  <si>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</si>
  <si>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</si>
  <si>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</si>
  <si>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</si>
  <si>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</si>
  <si>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</si>
  <si>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</si>
  <si>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</si>
  <si>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</si>
  <si>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</si>
  <si>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</si>
  <si>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</si>
  <si>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</si>
  <si>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</si>
  <si>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</si>
  <si>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</si>
  <si>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</si>
  <si>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</si>
  <si>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</si>
  <si>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</si>
  <si>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</si>
  <si>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</si>
  <si>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</si>
  <si>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</si>
  <si>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</si>
  <si>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</si>
  <si>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</si>
  <si>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</si>
  <si>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</si>
  <si>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</si>
  <si>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</si>
  <si>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</si>
  <si>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</si>
  <si>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</si>
  <si>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</si>
  <si>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</si>
  <si>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</si>
  <si>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</si>
  <si>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</si>
  <si>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</si>
  <si>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</si>
  <si>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</si>
  <si>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</si>
  <si>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</si>
  <si>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</si>
  <si>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</si>
  <si>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</si>
  <si>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</si>
  <si>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</si>
  <si>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</si>
  <si>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</si>
  <si>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</si>
  <si>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</si>
  <si>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</si>
  <si>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</si>
  <si>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</si>
  <si>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</si>
  <si>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</si>
  <si>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</si>
  <si>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</si>
  <si>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</si>
  <si>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</si>
  <si>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</si>
  <si>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</si>
  <si>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</si>
  <si>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</si>
  <si>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</si>
  <si>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</si>
  <si>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</si>
  <si>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</si>
  <si>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</si>
  <si>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</si>
  <si>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</si>
  <si>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</si>
  <si>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</si>
  <si>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</si>
  <si>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</si>
  <si>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</si>
  <si>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</si>
  <si>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</si>
  <si>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</si>
  <si>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</si>
  <si>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</si>
  <si>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</si>
  <si>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</si>
  <si>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</si>
  <si>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</si>
  <si>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</si>
  <si>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</si>
  <si>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</si>
  <si>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t xml:space="preserve">5. </t>
  </si>
  <si>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</si>
  <si>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</si>
  <si>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</si>
  <si>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</si>
  <si>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</si>
  <si>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</si>
  <si>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</si>
  <si>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</si>
  <si>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</si>
  <si>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</si>
  <si>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</si>
  <si>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</si>
  <si>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</si>
  <si>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</si>
  <si>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</si>
  <si>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</si>
  <si>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</si>
  <si>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</si>
  <si>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</si>
  <si>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</si>
  <si>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</si>
  <si>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</si>
  <si>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</si>
  <si>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</si>
  <si>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</si>
  <si>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</si>
  <si>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</si>
  <si>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</si>
  <si>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</si>
  <si>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</si>
  <si>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</si>
  <si>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</si>
  <si>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</si>
  <si>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</si>
  <si>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</si>
  <si>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</si>
  <si>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</si>
  <si>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</si>
  <si>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</si>
  <si>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</si>
  <si>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</si>
  <si>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</si>
  <si>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</si>
  <si>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</si>
  <si>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</si>
  <si>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</si>
  <si>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</si>
  <si>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</si>
  <si>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</si>
  <si>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</si>
  <si>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</si>
  <si>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</si>
  <si>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</si>
  <si>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</si>
  <si>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</si>
  <si>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</si>
  <si>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</si>
  <si>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</si>
  <si>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</si>
  <si>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</si>
  <si>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</si>
  <si>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</si>
  <si>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</si>
  <si>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</si>
  <si>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</si>
  <si>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</si>
  <si>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</si>
  <si>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</si>
  <si>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</si>
  <si>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</si>
  <si>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</si>
  <si>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</si>
  <si>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</si>
  <si>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</si>
  <si>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</si>
  <si>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</si>
  <si>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</si>
  <si>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</si>
  <si>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</si>
  <si>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</si>
  <si>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</si>
  <si>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</si>
  <si>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</si>
  <si>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</si>
  <si>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</si>
  <si>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</si>
  <si>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</si>
  <si>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</si>
  <si>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</si>
  <si>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</si>
  <si>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</si>
  <si>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</si>
  <si>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</si>
  <si>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</si>
  <si>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</si>
  <si>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</si>
  <si>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</si>
  <si>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</si>
  <si>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</si>
  <si>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</si>
  <si>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</si>
  <si>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</si>
  <si>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</si>
  <si>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</si>
  <si>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</si>
  <si>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</si>
  <si>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</si>
  <si>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</si>
  <si>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</si>
  <si>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</si>
  <si>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</si>
  <si>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</si>
  <si>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</si>
  <si>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</si>
  <si>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</si>
  <si>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</si>
  <si>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</si>
  <si>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</si>
  <si>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</si>
  <si>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</si>
  <si>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</si>
  <si>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</si>
  <si>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</si>
  <si>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</si>
  <si>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</si>
  <si>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</si>
  <si>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</si>
  <si>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</si>
  <si>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</si>
  <si>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</si>
  <si>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</si>
  <si>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</si>
  <si>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</si>
  <si>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</si>
  <si>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</si>
  <si>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</si>
  <si>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</si>
  <si>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</si>
  <si>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</si>
  <si>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</si>
  <si>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</si>
  <si>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</si>
  <si>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</si>
  <si>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</si>
  <si>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</si>
  <si>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</si>
  <si>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</si>
  <si>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</si>
  <si>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</si>
  <si>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</si>
  <si>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</si>
  <si>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</si>
  <si>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</si>
  <si>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</si>
  <si>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</si>
  <si>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</si>
  <si>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</si>
  <si>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</si>
  <si>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</si>
  <si>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</si>
  <si>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</si>
  <si>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</si>
  <si>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</si>
  <si>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</si>
  <si>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</si>
  <si>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</si>
  <si>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</si>
  <si>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</si>
  <si>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</si>
  <si>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</si>
  <si>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</si>
  <si>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</si>
  <si>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</si>
  <si>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</si>
  <si>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</si>
  <si>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</si>
  <si>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</si>
  <si>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</si>
  <si>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</si>
  <si>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</si>
  <si>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</si>
  <si>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</si>
  <si>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</si>
  <si>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</si>
  <si>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</si>
  <si>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</si>
  <si>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</si>
  <si>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</si>
  <si>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</si>
  <si>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</si>
  <si>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</si>
  <si>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</si>
  <si>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</si>
  <si>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</si>
  <si>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</si>
  <si>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</si>
  <si>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</si>
  <si>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</si>
  <si>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</si>
  <si>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</si>
  <si>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</si>
  <si>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</si>
  <si>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</si>
  <si>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</si>
  <si>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</si>
  <si>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</si>
  <si>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</si>
  <si>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</si>
  <si>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Cover Page:  Choose School District or Joint Agreement.  </t>
  </si>
  <si>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</si>
  <si>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</si>
  <si>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</si>
  <si>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</si>
  <si>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</si>
  <si>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</si>
  <si>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</si>
  <si>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</si>
  <si>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</si>
  <si>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</si>
  <si>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</si>
  <si>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</si>
  <si>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</si>
  <si>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</si>
  <si>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</si>
  <si>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</si>
  <si>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</si>
  <si>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</si>
  <si>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</si>
  <si>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</si>
  <si>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</si>
  <si>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</si>
  <si>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</si>
  <si>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</si>
  <si>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</si>
  <si>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</si>
  <si>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</si>
  <si>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</si>
  <si>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</si>
  <si>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</si>
  <si>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</si>
  <si>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</si>
  <si>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</si>
  <si>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</si>
  <si>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</si>
  <si>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</si>
  <si>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</si>
  <si>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</si>
  <si>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</si>
  <si>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</si>
  <si>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</si>
  <si>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</si>
  <si>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</si>
  <si>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</si>
  <si>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</si>
  <si>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</si>
  <si>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</si>
  <si>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</si>
  <si>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</si>
  <si>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</si>
  <si>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</si>
  <si>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</si>
  <si>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</si>
  <si>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</si>
  <si>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</si>
  <si>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</si>
  <si>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</si>
  <si>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</si>
  <si>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</si>
  <si>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</si>
  <si>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</si>
  <si>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Revenue Adjustments (C226 thru J253)</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</si>
  <si>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</si>
  <si>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</si>
  <si>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</si>
  <si>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</si>
  <si>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</si>
  <si>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</si>
  <si>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</si>
  <si>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</si>
  <si>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</si>
  <si>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</si>
  <si>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</si>
  <si>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</si>
  <si>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</si>
  <si>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</si>
  <si>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</si>
  <si>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</si>
  <si>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</si>
  <si>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</si>
  <si>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</si>
  <si>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</si>
  <si>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</si>
  <si>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</si>
  <si>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</si>
  <si>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</si>
  <si>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</si>
  <si>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</si>
  <si>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</si>
  <si>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</si>
  <si>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</si>
  <si>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</si>
  <si>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</si>
  <si>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</si>
  <si>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</si>
  <si>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</si>
  <si>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</si>
  <si>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</si>
  <si>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</si>
  <si>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</si>
  <si>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</si>
  <si>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</si>
  <si>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</si>
  <si>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</si>
  <si>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</si>
  <si>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</si>
  <si>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</si>
  <si>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</si>
  <si>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</si>
  <si>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</si>
  <si>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</si>
  <si>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</si>
  <si>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</si>
  <si>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</si>
  <si>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</si>
  <si>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</si>
  <si>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</si>
  <si>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</si>
  <si>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</si>
  <si>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</si>
  <si>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</si>
  <si>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</si>
  <si>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</si>
  <si>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</si>
  <si>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</si>
  <si>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</si>
  <si>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</si>
  <si>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</si>
  <si>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</si>
  <si>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</si>
  <si>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</si>
  <si>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</si>
  <si>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</si>
  <si>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</si>
  <si>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</si>
  <si>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</si>
  <si>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</si>
  <si>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</si>
  <si>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</si>
  <si>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</si>
  <si>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</si>
  <si>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</si>
  <si>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</si>
  <si>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</si>
  <si>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</si>
  <si>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</si>
  <si>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</si>
  <si>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</si>
  <si>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</si>
  <si>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</si>
  <si>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</si>
  <si>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</si>
  <si>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</si>
  <si>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</si>
  <si>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</si>
  <si>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</si>
  <si>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</si>
  <si>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</si>
  <si>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</si>
  <si>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</si>
  <si>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</si>
  <si>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</si>
  <si>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</si>
  <si>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</si>
  <si>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</si>
  <si>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</si>
  <si>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</si>
  <si>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</si>
  <si>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</si>
  <si>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</si>
  <si>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</si>
  <si>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</si>
  <si>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</si>
  <si>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</si>
  <si>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</si>
  <si>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</si>
  <si>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</si>
  <si>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</si>
  <si>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</si>
  <si>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</si>
  <si>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</si>
  <si>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</si>
  <si>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</si>
  <si>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</si>
  <si>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</si>
  <si>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</si>
  <si>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</si>
  <si>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</si>
  <si>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</si>
  <si>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</si>
  <si>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</si>
  <si>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</si>
  <si>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</si>
  <si>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</si>
  <si>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</si>
  <si>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</si>
  <si>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</si>
  <si>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</si>
  <si>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</si>
  <si>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</si>
  <si>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</si>
  <si>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</si>
  <si>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</si>
  <si>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</si>
  <si>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</si>
  <si>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</si>
  <si>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</si>
  <si>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</si>
  <si>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</si>
  <si>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</si>
  <si>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</si>
  <si>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</si>
  <si>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</si>
  <si>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</si>
  <si>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</si>
  <si>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</si>
  <si>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</si>
  <si>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</si>
  <si>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</si>
  <si>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</si>
  <si>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</si>
  <si>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</si>
  <si>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</si>
  <si>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</si>
  <si>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</si>
  <si>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</si>
  <si>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L213, Col D,F</t>
  </si>
  <si>
    <t>Revenues 10-15, L214, Col D,F</t>
  </si>
  <si>
    <t>Revenues 10-15, L224, Col D</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</si>
  <si>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</si>
  <si>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</si>
  <si>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</si>
  <si>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</si>
  <si>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</si>
  <si>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</si>
  <si>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</si>
  <si>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</si>
  <si>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</si>
  <si>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</si>
  <si>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</si>
  <si>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</si>
  <si>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</si>
  <si>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</si>
  <si>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</si>
  <si>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</si>
  <si>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</si>
  <si>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</si>
  <si>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</si>
  <si>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</si>
  <si>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</si>
  <si>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</si>
  <si>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</si>
  <si>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</si>
  <si>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</si>
  <si>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</si>
  <si>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</si>
  <si>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</si>
  <si>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</si>
  <si>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</si>
  <si>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</si>
  <si>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</si>
  <si>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</si>
  <si>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</si>
  <si>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</si>
  <si>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</si>
  <si>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</si>
  <si>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</si>
  <si>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</si>
  <si>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</si>
  <si>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</si>
  <si>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</si>
  <si>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</si>
  <si>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</si>
  <si>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L215, Col C,D,F,G</t>
  </si>
  <si>
    <t>Revenues 10-15, L216, Col C,D,F,G</t>
  </si>
  <si>
    <t>Revenues 10-15, L217, Col C,D,F,G</t>
  </si>
  <si>
    <t>Revenues 10-15, L218, Col C,D,F,G</t>
  </si>
  <si>
    <t>Revenues 10-15, L223, Col C,D,G</t>
  </si>
  <si>
    <t>Revenues 10-15, L255, Col C</t>
  </si>
  <si>
    <t>Revenues 10-15, L257, Col C,F,G</t>
  </si>
  <si>
    <t>Revenues 10-15, L258, Col C,F,G</t>
  </si>
  <si>
    <t>Revenues 10-15, L259, Col C,D,F,G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</si>
  <si>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</si>
  <si>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</si>
  <si>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</si>
  <si>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</si>
  <si>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</si>
  <si>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</si>
  <si>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</si>
  <si>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</si>
  <si>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</si>
  <si>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</si>
  <si>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r>
      <t xml:space="preserve">Food Services (1-2560) </t>
    </r>
    <r>
      <rPr>
        <i/>
        <sz val="8"/>
        <rFont val="Calibri"/>
        <family val="2"/>
        <scheme val="minor"/>
      </rPr>
      <t xml:space="preserve">Must be less than (P16, Col E-F, L65) </t>
    </r>
  </si>
  <si>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</si>
  <si>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</si>
  <si>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</si>
  <si>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</si>
  <si>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</si>
  <si>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</si>
  <si>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</si>
  <si>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</si>
  <si>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</si>
  <si>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</si>
  <si>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</si>
  <si>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</si>
  <si>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</si>
  <si>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</si>
  <si>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</si>
  <si>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</si>
  <si>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</si>
  <si>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</si>
  <si>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</si>
  <si>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</si>
  <si>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</si>
  <si>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</si>
  <si>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</si>
  <si>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</si>
  <si>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</si>
  <si>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</si>
  <si>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</si>
  <si>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</si>
  <si>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</si>
  <si>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L422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</si>
  <si>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</si>
  <si>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</si>
  <si>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</si>
  <si>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</si>
  <si>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</si>
  <si>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</si>
  <si>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</si>
  <si>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</si>
  <si>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</si>
  <si>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</si>
  <si>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</si>
  <si>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</si>
  <si>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</si>
  <si>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</si>
  <si>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L387, Col K - (G+I)</t>
  </si>
  <si>
    <t>Expenditures 16-24, L414, Col K</t>
  </si>
  <si>
    <t>Expenditures 16-24, L422, Col G</t>
  </si>
  <si>
    <t>Expenditures 16-24, L422, Col I</t>
  </si>
  <si>
    <t>CARES, CRRSA, and ARP SCHEDULE  - FY 2022</t>
  </si>
  <si>
    <t>Review of the July 1, 2021 through June 30, 2022 FRIS Expenditures reports may assist in determining the expenditures to use below.</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</si>
  <si>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</si>
  <si>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</si>
  <si>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</si>
  <si>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</si>
  <si>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</si>
  <si>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 xml:space="preserve">  8.  Other                   </t>
  </si>
  <si>
    <t xml:space="preserve">9.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</si>
  <si>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</si>
  <si>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</si>
  <si>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</si>
  <si>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</si>
  <si>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</si>
  <si>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</si>
  <si>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</si>
  <si>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</si>
  <si>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</si>
  <si>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</si>
  <si>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</si>
  <si>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</si>
  <si>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</si>
  <si>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</si>
  <si>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</si>
  <si>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</si>
  <si>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</si>
  <si>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</si>
  <si>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</si>
  <si>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</si>
  <si>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</si>
  <si>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</si>
  <si>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</si>
  <si>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</si>
  <si>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</si>
  <si>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</si>
  <si>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</si>
  <si>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</si>
  <si>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</si>
  <si>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</si>
  <si>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</si>
  <si>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</si>
  <si>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</si>
  <si>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</si>
  <si>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</si>
  <si>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</si>
  <si>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</si>
  <si>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</si>
  <si>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</si>
  <si>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</si>
  <si>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</si>
  <si>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</si>
  <si>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</si>
  <si>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</si>
  <si>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</si>
  <si>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</si>
  <si>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</si>
  <si>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</si>
  <si>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</si>
  <si>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</si>
  <si>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</si>
  <si>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</si>
  <si>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</si>
  <si>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</si>
  <si>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</si>
  <si>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</si>
  <si>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</si>
  <si>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</si>
  <si>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</si>
  <si>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</si>
  <si>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</si>
  <si>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</si>
  <si>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</si>
  <si>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</si>
  <si>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</si>
  <si>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</si>
  <si>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</si>
  <si>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</si>
  <si>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</si>
  <si>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</si>
  <si>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</si>
  <si>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</si>
  <si>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</si>
  <si>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</si>
  <si>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</si>
  <si>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</si>
  <si>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</si>
  <si>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</si>
  <si>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</si>
  <si>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</si>
  <si>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</si>
  <si>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</si>
  <si>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</si>
  <si>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</si>
  <si>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</si>
  <si>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</si>
  <si>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</si>
  <si>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</si>
  <si>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</si>
  <si>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</si>
  <si>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</si>
  <si>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</si>
  <si>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</si>
  <si>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</si>
  <si>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</si>
  <si>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</si>
  <si>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</si>
  <si>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</si>
  <si>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</si>
  <si>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</si>
  <si>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</si>
  <si>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</si>
  <si>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</si>
  <si>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</si>
  <si>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</si>
  <si>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</si>
  <si>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</si>
  <si>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</si>
  <si>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</si>
  <si>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</si>
  <si>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</si>
  <si>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</si>
  <si>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</si>
  <si>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</si>
  <si>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</si>
  <si>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</si>
  <si>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</si>
  <si>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</si>
  <si>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</si>
  <si>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</si>
  <si>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</si>
  <si>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</si>
  <si>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</si>
  <si>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</si>
  <si>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</si>
  <si>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</si>
  <si>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</si>
  <si>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</si>
  <si>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</si>
  <si>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</si>
  <si>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</si>
  <si>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</si>
  <si>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</si>
  <si>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</si>
  <si>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</si>
  <si>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</si>
  <si>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</si>
  <si>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</si>
  <si>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</si>
  <si>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</si>
  <si>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</si>
  <si>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</si>
  <si>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</si>
  <si>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</si>
  <si>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</si>
  <si>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</si>
  <si>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</si>
  <si>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</si>
  <si>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</si>
  <si>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</si>
  <si>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</si>
  <si>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</si>
  <si>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</si>
  <si>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</si>
  <si>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</si>
  <si>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</si>
  <si>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</si>
  <si>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</si>
  <si>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</si>
  <si>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</si>
  <si>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</si>
  <si>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</si>
  <si>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</si>
  <si>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</si>
  <si>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</si>
  <si>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</si>
  <si>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</si>
  <si>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</si>
  <si>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</si>
  <si>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</si>
  <si>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</si>
  <si>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</si>
  <si>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</si>
  <si>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</si>
  <si>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</si>
  <si>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</si>
  <si>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</si>
  <si>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</si>
  <si>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</si>
  <si>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</si>
  <si>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</si>
  <si>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</si>
  <si>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</si>
  <si>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</si>
  <si>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</si>
  <si>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</si>
  <si>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</si>
  <si>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</si>
  <si>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</si>
  <si>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</si>
  <si>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</si>
  <si>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</si>
  <si>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</si>
  <si>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</si>
  <si>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</si>
  <si>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</si>
  <si>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</si>
  <si>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</si>
  <si>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</si>
  <si>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</si>
  <si>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</si>
  <si>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</si>
  <si>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</si>
  <si>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</si>
  <si>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</si>
  <si>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</si>
  <si>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</si>
  <si>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Northfield Twp HSD 225</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</si>
  <si>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</si>
  <si>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</si>
  <si>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</si>
  <si>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</si>
  <si>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</si>
  <si>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</si>
  <si>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</si>
  <si>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</si>
  <si>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</si>
  <si>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</si>
  <si>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</si>
  <si>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</si>
  <si>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</si>
  <si>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</si>
  <si>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</si>
  <si>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</si>
  <si>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</si>
  <si>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</si>
  <si>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</si>
  <si>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</si>
  <si>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</si>
  <si>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</si>
  <si>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</si>
  <si>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</si>
  <si>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</si>
  <si>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</si>
  <si>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</si>
  <si>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</si>
  <si>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</si>
  <si>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</si>
  <si>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</si>
  <si>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</si>
  <si>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</si>
  <si>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</si>
  <si>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</si>
  <si>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</si>
  <si>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</si>
  <si>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</si>
  <si>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</si>
  <si>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</si>
  <si>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</si>
  <si>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</si>
  <si>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</si>
  <si>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</si>
  <si>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</si>
  <si>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</si>
  <si>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</si>
  <si>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</si>
  <si>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</si>
  <si>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</si>
  <si>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</si>
  <si>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</si>
  <si>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</si>
  <si>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</si>
  <si>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</si>
  <si>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</si>
  <si>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</si>
  <si>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</si>
  <si>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</si>
  <si>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</si>
  <si>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</si>
  <si>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</si>
  <si>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</si>
  <si>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</si>
  <si>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</si>
  <si>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</si>
  <si>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</si>
  <si>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</si>
  <si>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</si>
  <si>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</si>
  <si>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</si>
  <si>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</si>
  <si>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</si>
  <si>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</si>
  <si>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</si>
  <si>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</si>
  <si>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</si>
  <si>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</si>
  <si>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</si>
  <si>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</si>
  <si>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</si>
  <si>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</si>
  <si>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</si>
  <si>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</si>
  <si>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</si>
  <si>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</si>
  <si>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</si>
  <si>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</si>
  <si>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</si>
  <si>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</si>
  <si>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</si>
  <si>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</si>
  <si>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</si>
  <si>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</si>
  <si>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</si>
  <si>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</si>
  <si>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</si>
  <si>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</si>
  <si>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</si>
  <si>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</si>
  <si>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</si>
  <si>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</si>
  <si>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</si>
  <si>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</si>
  <si>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</si>
  <si>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</si>
  <si>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</si>
  <si>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</si>
  <si>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</si>
  <si>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</si>
  <si>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</si>
  <si>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</si>
  <si>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</si>
  <si>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</si>
  <si>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</si>
  <si>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</si>
  <si>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</si>
  <si>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</si>
  <si>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</si>
  <si>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</si>
  <si>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</si>
  <si>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</si>
  <si>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</si>
  <si>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</si>
  <si>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</si>
  <si>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</si>
  <si>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</si>
  <si>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</si>
  <si>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</si>
  <si>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</si>
  <si>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</si>
  <si>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</si>
  <si>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</si>
  <si>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</si>
  <si>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</si>
  <si>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</si>
  <si>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</si>
  <si>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</si>
  <si>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</si>
  <si>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</si>
  <si>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</si>
  <si>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</si>
  <si>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</si>
  <si>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</si>
  <si>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</si>
  <si>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</si>
  <si>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</si>
  <si>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</si>
  <si>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</si>
  <si>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</si>
  <si>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</si>
  <si>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</si>
  <si>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</si>
  <si>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</si>
  <si>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</si>
  <si>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</si>
  <si>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</si>
  <si>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</si>
  <si>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</si>
  <si>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</si>
  <si>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</si>
  <si>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</si>
  <si>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</si>
  <si>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</si>
  <si>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</si>
  <si>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</si>
  <si>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</si>
  <si>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</si>
  <si>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</si>
  <si>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</si>
  <si>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</si>
  <si>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</si>
  <si>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</si>
  <si>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</si>
  <si>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</si>
  <si>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</si>
  <si>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</si>
  <si>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</si>
  <si>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</si>
  <si>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</si>
  <si>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</si>
  <si>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</si>
  <si>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</si>
  <si>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</si>
  <si>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</si>
  <si>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</si>
  <si>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</si>
  <si>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</si>
  <si>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</si>
  <si>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</si>
  <si>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</si>
  <si>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</si>
  <si>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</si>
  <si>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</si>
  <si>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</si>
  <si>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</si>
  <si>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</si>
  <si>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</si>
  <si>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</si>
  <si>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</si>
  <si>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</si>
  <si>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</si>
  <si>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</si>
  <si>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</si>
  <si>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</si>
  <si>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</si>
  <si>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</si>
  <si>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</si>
  <si>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</si>
  <si>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</si>
  <si>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</si>
  <si>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</si>
  <si>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</si>
  <si>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</si>
  <si>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</si>
  <si>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</si>
  <si>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</si>
  <si>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</si>
  <si>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</si>
  <si>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</si>
  <si>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</si>
  <si>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</si>
  <si>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</si>
  <si>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</si>
  <si>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</si>
  <si>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</si>
  <si>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</si>
  <si>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</si>
  <si>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</si>
  <si>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</si>
  <si>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</si>
  <si>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</si>
  <si>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</si>
  <si>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</si>
  <si>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</si>
  <si>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</si>
  <si>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</si>
  <si>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</si>
  <si>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</si>
  <si>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</si>
  <si>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</si>
  <si>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</si>
  <si>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</si>
  <si>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</si>
  <si>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</si>
  <si>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</si>
  <si>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</si>
  <si>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</si>
  <si>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</si>
  <si>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</si>
  <si>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</si>
  <si>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</si>
  <si>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</si>
  <si>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</si>
  <si>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</si>
  <si>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</si>
  <si>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</si>
  <si>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</si>
  <si>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</si>
  <si>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</si>
  <si>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</si>
  <si>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</si>
  <si>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</si>
  <si>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</si>
  <si>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</si>
  <si>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</si>
  <si>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</si>
  <si>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</si>
  <si>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</si>
  <si>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</si>
  <si>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</si>
  <si>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</si>
  <si>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</si>
  <si>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</si>
  <si>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</si>
  <si>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</si>
  <si>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</si>
  <si>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</si>
  <si>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</si>
  <si>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</si>
  <si>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</si>
  <si>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</si>
  <si>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</si>
  <si>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</si>
  <si>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</si>
  <si>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</si>
  <si>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</si>
  <si>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</si>
  <si>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</si>
  <si>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</si>
  <si>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</si>
  <si>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</si>
  <si>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</si>
  <si>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</si>
  <si>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</si>
  <si>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</si>
  <si>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</si>
  <si>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</si>
  <si>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</si>
  <si>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</si>
  <si>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</si>
  <si>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</si>
  <si>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</si>
  <si>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</si>
  <si>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</si>
  <si>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</si>
  <si>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</si>
  <si>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</si>
  <si>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</si>
  <si>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</si>
  <si>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</si>
  <si>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</si>
  <si>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</si>
  <si>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</si>
  <si>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</si>
  <si>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</si>
  <si>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</si>
  <si>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</si>
  <si>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</si>
  <si>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</si>
  <si>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</si>
  <si>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</si>
  <si>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</si>
  <si>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</si>
  <si>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</si>
  <si>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</si>
  <si>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</si>
  <si>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</si>
  <si>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</si>
  <si>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</si>
  <si>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</si>
  <si>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</si>
  <si>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</si>
  <si>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</si>
  <si>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</si>
  <si>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</si>
  <si>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</si>
  <si>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</si>
  <si>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</si>
  <si>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</si>
  <si>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</si>
  <si>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</si>
  <si>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</si>
  <si>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</si>
  <si>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</si>
  <si>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</si>
  <si>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</si>
  <si>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</si>
  <si>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</si>
  <si>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</si>
  <si>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</si>
  <si>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</si>
  <si>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</si>
  <si>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</si>
  <si>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</si>
  <si>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</si>
  <si>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</si>
  <si>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</si>
  <si>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</si>
  <si>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</si>
  <si>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</si>
  <si>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</si>
  <si>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</si>
  <si>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</si>
  <si>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</si>
  <si>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</si>
  <si>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</si>
  <si>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</si>
  <si>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</si>
  <si>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</si>
  <si>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</si>
  <si>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</si>
  <si>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</si>
  <si>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</si>
  <si>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</si>
  <si>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</si>
  <si>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</si>
  <si>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</si>
  <si>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</si>
  <si>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</si>
  <si>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</si>
  <si>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</si>
  <si>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</si>
  <si>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</si>
  <si>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</si>
  <si>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</si>
  <si>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</si>
  <si>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</si>
  <si>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</si>
  <si>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</si>
  <si>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</si>
  <si>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</si>
  <si>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</si>
  <si>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</si>
  <si>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</si>
  <si>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</si>
  <si>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</si>
  <si>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</si>
  <si>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</si>
  <si>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</si>
  <si>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</si>
  <si>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</si>
  <si>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</si>
  <si>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</si>
  <si>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</si>
  <si>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</si>
  <si>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</si>
  <si>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</si>
  <si>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</si>
  <si>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</si>
  <si>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</si>
  <si>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</si>
  <si>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</si>
  <si>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</si>
  <si>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</si>
  <si>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</si>
  <si>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</si>
  <si>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</si>
  <si>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</si>
  <si>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</si>
  <si>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</si>
  <si>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</si>
  <si>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</si>
  <si>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</si>
  <si>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</si>
  <si>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</si>
  <si>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</si>
  <si>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</si>
  <si>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</si>
  <si>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</si>
  <si>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</si>
  <si>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</si>
  <si>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</si>
  <si>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</si>
  <si>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</si>
  <si>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</si>
  <si>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</si>
  <si>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</si>
  <si>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</si>
  <si>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</si>
  <si>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</si>
  <si>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</si>
  <si>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</si>
  <si>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</si>
  <si>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</si>
  <si>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</si>
  <si>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</si>
  <si>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</si>
  <si>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</si>
  <si>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</si>
  <si>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</si>
  <si>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</si>
  <si>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</si>
  <si>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</si>
  <si>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</si>
  <si>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</si>
  <si>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</si>
  <si>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</si>
  <si>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</si>
  <si>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</si>
  <si>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</si>
  <si>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</si>
  <si>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</si>
  <si>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</si>
  <si>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</si>
  <si>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</si>
  <si>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</si>
  <si>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</si>
  <si>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</si>
  <si>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</si>
  <si>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</si>
  <si>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</si>
  <si>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</si>
  <si>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</si>
  <si>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</si>
  <si>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</si>
  <si>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</si>
  <si>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</si>
  <si>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</si>
  <si>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</si>
  <si>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</si>
  <si>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</si>
  <si>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</si>
  <si>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</si>
  <si>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</si>
  <si>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</si>
  <si>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</si>
  <si>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</si>
  <si>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</si>
  <si>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</si>
  <si>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</si>
  <si>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</si>
  <si>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</si>
  <si>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</si>
  <si>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</si>
  <si>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</si>
  <si>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</si>
  <si>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</si>
  <si>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</si>
  <si>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</si>
  <si>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</si>
  <si>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</si>
  <si>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</si>
  <si>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</si>
  <si>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</si>
  <si>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</si>
  <si>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</si>
  <si>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</si>
  <si>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</si>
  <si>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</si>
  <si>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</si>
  <si>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</si>
  <si>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</si>
  <si>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</si>
  <si>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</si>
  <si>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</si>
  <si>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</si>
  <si>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</si>
  <si>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</si>
  <si>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</si>
  <si>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</si>
  <si>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</si>
  <si>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</si>
  <si>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</si>
  <si>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</si>
  <si>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</si>
  <si>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</si>
  <si>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</si>
  <si>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</si>
  <si>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</si>
  <si>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</si>
  <si>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</si>
  <si>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</si>
  <si>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</si>
  <si>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</si>
  <si>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</si>
  <si>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</si>
  <si>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</si>
  <si>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</si>
  <si>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</si>
  <si>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</si>
  <si>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</si>
  <si>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</si>
  <si>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</si>
  <si>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</si>
  <si>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</si>
  <si>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</si>
  <si>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</si>
  <si>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</si>
  <si>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</si>
  <si>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</si>
  <si>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</si>
  <si>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</si>
  <si>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</si>
  <si>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</si>
  <si>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</si>
  <si>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</si>
  <si>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</si>
  <si>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</si>
  <si>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</si>
  <si>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</si>
  <si>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</si>
  <si>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</si>
  <si>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</si>
  <si>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</si>
  <si>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</si>
  <si>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</si>
  <si>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</si>
  <si>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</si>
  <si>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</si>
  <si>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</si>
  <si>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</si>
  <si>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</si>
  <si>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</si>
  <si>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</si>
  <si>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</si>
  <si>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</si>
  <si>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</si>
  <si>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</si>
  <si>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</si>
  <si>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</si>
  <si>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</si>
  <si>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</si>
  <si>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</si>
  <si>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</si>
  <si>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</si>
  <si>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</si>
  <si>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</si>
  <si>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</si>
  <si>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</si>
  <si>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</si>
  <si>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</si>
  <si>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</si>
  <si>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</si>
  <si>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</si>
  <si>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</si>
  <si>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</si>
  <si>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</si>
  <si>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</si>
  <si>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</si>
  <si>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</si>
  <si>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</si>
  <si>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</si>
  <si>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</si>
  <si>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</si>
  <si>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</si>
  <si>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</si>
  <si>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</si>
  <si>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</si>
  <si>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</si>
  <si>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</si>
  <si>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</si>
  <si>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</si>
  <si>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</si>
  <si>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</si>
  <si>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</si>
  <si>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</si>
  <si>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</si>
  <si>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</si>
  <si>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</si>
  <si>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</si>
  <si>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</si>
  <si>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</si>
  <si>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</si>
  <si>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</si>
  <si>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</si>
  <si>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</si>
  <si>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</si>
  <si>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</si>
  <si>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</si>
  <si>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</si>
  <si>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</si>
  <si>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</si>
  <si>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</si>
  <si>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</si>
  <si>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</si>
  <si>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</si>
  <si>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</si>
  <si>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</si>
  <si>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</si>
  <si>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</si>
  <si>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</si>
  <si>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</si>
  <si>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</si>
  <si>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</si>
  <si>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</si>
  <si>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</si>
  <si>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</si>
  <si>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</si>
  <si>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</si>
  <si>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</si>
  <si>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</si>
  <si>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</si>
  <si>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</si>
  <si>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</si>
  <si>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</si>
  <si>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</si>
  <si>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</si>
  <si>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</si>
  <si>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</si>
  <si>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</si>
  <si>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</si>
  <si>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</si>
  <si>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</si>
  <si>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</si>
  <si>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</si>
  <si>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</si>
  <si>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</si>
  <si>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</si>
  <si>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</si>
  <si>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</si>
  <si>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</si>
  <si>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</si>
  <si>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</si>
  <si>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</si>
  <si>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</si>
  <si>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</si>
  <si>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</si>
  <si>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</si>
  <si>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</si>
  <si>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</si>
  <si>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</si>
  <si>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</si>
  <si>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</si>
  <si>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</si>
  <si>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</si>
  <si>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</si>
  <si>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</si>
  <si>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</si>
  <si>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</si>
  <si>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</si>
  <si>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</si>
  <si>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</si>
  <si>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</si>
  <si>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</si>
  <si>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</si>
  <si>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</si>
  <si>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</si>
  <si>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</si>
  <si>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</si>
  <si>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</si>
  <si>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</si>
  <si>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</si>
  <si>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</si>
  <si>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</si>
  <si>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</si>
  <si>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</si>
  <si>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</si>
  <si>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</si>
  <si>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</si>
  <si>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</si>
  <si>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</si>
  <si>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</si>
  <si>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</si>
  <si>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</si>
  <si>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</si>
  <si>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</si>
  <si>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</si>
  <si>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</si>
  <si>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</si>
  <si>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</si>
  <si>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</si>
  <si>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</si>
  <si>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</si>
  <si>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</si>
  <si>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</si>
  <si>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</si>
  <si>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</si>
  <si>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</si>
  <si>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</si>
  <si>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</si>
  <si>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</si>
  <si>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</si>
  <si>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</si>
  <si>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</si>
  <si>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</si>
  <si>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</si>
  <si>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</si>
  <si>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</si>
  <si>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</si>
  <si>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</si>
  <si>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</si>
  <si>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</si>
  <si>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</si>
  <si>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</si>
  <si>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</si>
  <si>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</si>
  <si>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</si>
  <si>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</si>
  <si>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</si>
  <si>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</si>
  <si>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</si>
  <si>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</si>
  <si>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</si>
  <si>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</si>
  <si>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</si>
  <si>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</si>
  <si>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</si>
  <si>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</si>
  <si>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</si>
  <si>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</si>
  <si>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</si>
  <si>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</si>
  <si>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</si>
  <si>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</si>
  <si>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</si>
  <si>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</si>
  <si>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</si>
  <si>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</si>
  <si>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</si>
  <si>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</si>
  <si>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</si>
  <si>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</si>
  <si>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</si>
  <si>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</si>
  <si>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</si>
  <si>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</si>
  <si>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</si>
  <si>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</si>
  <si>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</si>
  <si>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</si>
  <si>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</si>
  <si>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</si>
  <si>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</si>
  <si>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</si>
  <si>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</si>
  <si>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</si>
  <si>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</si>
  <si>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</si>
  <si>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</si>
  <si>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</si>
  <si>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</si>
  <si>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</si>
  <si>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</si>
  <si>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</si>
  <si>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</si>
  <si>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</si>
  <si>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</si>
  <si>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</si>
  <si>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</si>
  <si>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</si>
  <si>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</si>
  <si>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</si>
  <si>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</si>
  <si>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</si>
  <si>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</si>
  <si>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</si>
  <si>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</si>
  <si>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</si>
  <si>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</si>
  <si>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</si>
  <si>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</si>
  <si>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</si>
  <si>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</si>
  <si>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</si>
  <si>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</si>
  <si>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</si>
  <si>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</si>
  <si>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</si>
  <si>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</si>
  <si>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</si>
  <si>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</si>
  <si>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</si>
  <si>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</si>
  <si>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</si>
  <si>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</si>
  <si>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</si>
  <si>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</si>
  <si>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</si>
  <si>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</si>
  <si>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</si>
  <si>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</si>
  <si>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</si>
  <si>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</si>
  <si>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</si>
  <si>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</si>
  <si>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</si>
  <si>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</si>
  <si>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</si>
  <si>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</si>
  <si>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</si>
  <si>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</si>
  <si>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</si>
  <si>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</si>
  <si>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</si>
  <si>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</si>
  <si>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</si>
  <si>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</si>
  <si>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</si>
  <si>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</si>
  <si>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</si>
  <si>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</si>
  <si>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</si>
  <si>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</si>
  <si>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</si>
  <si>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</si>
  <si>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</si>
  <si>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</si>
  <si>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</si>
  <si>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</si>
  <si>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</si>
  <si>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</si>
  <si>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</si>
  <si>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</si>
  <si>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</si>
  <si>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</si>
  <si>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</si>
  <si>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</si>
  <si>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</si>
  <si>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</si>
  <si>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</si>
  <si>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</si>
  <si>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</si>
  <si>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</si>
  <si>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</si>
  <si>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</si>
  <si>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</si>
  <si>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</si>
  <si>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</si>
  <si>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</si>
  <si>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</si>
  <si>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</si>
  <si>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</si>
  <si>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</si>
  <si>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</si>
  <si>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</si>
  <si>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</si>
  <si>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</si>
  <si>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</si>
  <si>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</si>
  <si>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</si>
  <si>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</si>
  <si>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</si>
  <si>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</si>
  <si>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</si>
  <si>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</si>
  <si>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</si>
  <si>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</si>
  <si>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</si>
  <si>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</si>
  <si>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</si>
  <si>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</si>
  <si>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</si>
  <si>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</si>
  <si>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</si>
  <si>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</si>
  <si>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</si>
  <si>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</si>
  <si>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</si>
  <si>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</si>
  <si>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</si>
  <si>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</si>
  <si>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</si>
  <si>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</si>
  <si>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</si>
  <si>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</si>
  <si>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</si>
  <si>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</si>
  <si>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</si>
  <si>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</si>
  <si>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</si>
  <si>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</si>
  <si>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</si>
  <si>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</si>
  <si>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</si>
  <si>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</si>
  <si>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</si>
  <si>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</si>
  <si>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</si>
  <si>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</si>
  <si>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</si>
  <si>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</si>
  <si>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</si>
  <si>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</si>
  <si>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</si>
  <si>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</si>
  <si>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</si>
  <si>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</si>
  <si>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</si>
  <si>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</si>
  <si>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</si>
  <si>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</si>
  <si>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</si>
  <si>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</si>
  <si>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</si>
  <si>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</si>
  <si>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</si>
  <si>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</si>
  <si>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</si>
  <si>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</si>
  <si>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</si>
  <si>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</si>
  <si>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</si>
  <si>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</si>
  <si>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</si>
  <si>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</si>
  <si>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</si>
  <si>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</si>
  <si>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</si>
  <si>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</si>
  <si>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</si>
  <si>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</si>
  <si>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</si>
  <si>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</si>
  <si>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</si>
  <si>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</si>
  <si>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</si>
  <si>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</si>
  <si>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</si>
  <si>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</si>
  <si>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</si>
  <si>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</si>
  <si>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</si>
  <si>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</si>
  <si>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</si>
  <si>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</si>
  <si>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</si>
  <si>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</si>
  <si>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</si>
  <si>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</si>
  <si>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</si>
  <si>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</si>
  <si>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</si>
  <si>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</si>
  <si>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</si>
  <si>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</si>
  <si>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</si>
  <si>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</si>
  <si>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</si>
  <si>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</si>
  <si>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</si>
  <si>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</si>
  <si>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</si>
  <si>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</si>
  <si>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</si>
  <si>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</si>
  <si>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</si>
  <si>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</si>
  <si>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</si>
  <si>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</si>
  <si>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</si>
  <si>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</si>
  <si>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</si>
  <si>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</si>
  <si>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</si>
  <si>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</si>
  <si>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</si>
  <si>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</si>
  <si>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</si>
  <si>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</si>
  <si>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</si>
  <si>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</si>
  <si>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</si>
  <si>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</si>
  <si>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</si>
  <si>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</si>
  <si>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</si>
  <si>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</si>
  <si>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</si>
  <si>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</si>
  <si>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</si>
  <si>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</si>
  <si>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</si>
  <si>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</si>
  <si>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</si>
  <si>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</si>
  <si>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</si>
  <si>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</si>
  <si>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</si>
  <si>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</si>
  <si>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</si>
  <si>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</si>
  <si>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</si>
  <si>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</si>
  <si>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</si>
  <si>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</si>
  <si>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</si>
  <si>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</si>
  <si>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</si>
  <si>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</si>
  <si>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</si>
  <si>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</si>
  <si>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</si>
  <si>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</si>
  <si>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</si>
  <si>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</si>
  <si>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</si>
  <si>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</si>
  <si>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</si>
  <si>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</si>
  <si>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</si>
  <si>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</si>
  <si>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</si>
  <si>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</si>
  <si>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</si>
  <si>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</si>
  <si>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</si>
  <si>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</si>
  <si>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</si>
  <si>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</si>
  <si>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</si>
  <si>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</si>
  <si>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</si>
  <si>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</si>
  <si>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</si>
  <si>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</si>
  <si>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</si>
  <si>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</si>
  <si>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</si>
  <si>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</si>
  <si>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</si>
  <si>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</si>
  <si>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</si>
  <si>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</si>
  <si>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</si>
  <si>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</si>
  <si>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</si>
  <si>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</si>
  <si>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</si>
  <si>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</si>
  <si>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</si>
  <si>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</si>
  <si>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</si>
  <si>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</si>
  <si>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</si>
  <si>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</si>
  <si>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</si>
  <si>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</si>
  <si>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</si>
  <si>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</si>
  <si>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</si>
  <si>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</si>
  <si>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</si>
  <si>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</si>
  <si>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</si>
  <si>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</si>
  <si>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</si>
  <si>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</si>
  <si>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</si>
  <si>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</si>
  <si>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</si>
  <si>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</si>
  <si>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</si>
  <si>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</si>
  <si>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</si>
  <si>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</si>
  <si>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</si>
  <si>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</si>
  <si>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</si>
  <si>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</si>
  <si>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</si>
  <si>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</si>
  <si>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</si>
  <si>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</si>
  <si>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</si>
  <si>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</si>
  <si>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</si>
  <si>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</si>
  <si>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</si>
  <si>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</si>
  <si>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</si>
  <si>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</si>
  <si>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</si>
  <si>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</si>
  <si>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</si>
  <si>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</si>
  <si>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</si>
  <si>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</si>
  <si>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</si>
  <si>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</si>
  <si>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</si>
  <si>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</si>
  <si>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</si>
  <si>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</si>
  <si>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</si>
  <si>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</si>
  <si>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</si>
  <si>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</si>
  <si>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</si>
  <si>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</si>
  <si>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</si>
  <si>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</si>
  <si>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</si>
  <si>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</si>
  <si>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</si>
  <si>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</si>
  <si>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</si>
  <si>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</si>
  <si>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</si>
  <si>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</si>
  <si>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</si>
  <si>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</si>
  <si>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</si>
  <si>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</si>
  <si>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</si>
  <si>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</si>
  <si>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</si>
  <si>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</si>
  <si>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</si>
  <si>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</si>
  <si>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</si>
  <si>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</si>
  <si>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</si>
  <si>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</si>
  <si>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</si>
  <si>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</si>
  <si>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</si>
  <si>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</si>
  <si>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</si>
  <si>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</si>
  <si>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</si>
  <si>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</si>
  <si>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</si>
  <si>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</si>
  <si>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</si>
  <si>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</si>
  <si>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</si>
  <si>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</si>
  <si>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</si>
  <si>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</si>
  <si>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</si>
  <si>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</si>
  <si>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</si>
  <si>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</si>
  <si>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</si>
  <si>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</si>
  <si>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</si>
  <si>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</si>
  <si>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</si>
  <si>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</si>
  <si>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</si>
  <si>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</si>
  <si>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</si>
  <si>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</si>
  <si>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</si>
  <si>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</si>
  <si>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</si>
  <si>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</si>
  <si>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</si>
  <si>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</si>
  <si>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</si>
  <si>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</si>
  <si>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</si>
  <si>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</si>
  <si>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</si>
  <si>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</si>
  <si>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</si>
  <si>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</si>
  <si>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</si>
  <si>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</si>
  <si>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</si>
  <si>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</si>
  <si>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</si>
  <si>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</si>
  <si>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</si>
  <si>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</si>
  <si>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</si>
  <si>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</si>
  <si>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</si>
  <si>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</si>
  <si>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</si>
  <si>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</si>
  <si>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</si>
  <si>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</si>
  <si>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</si>
  <si>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</si>
  <si>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</si>
  <si>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</si>
  <si>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</si>
  <si>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</si>
  <si>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</si>
  <si>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</si>
  <si>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</si>
  <si>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</si>
  <si>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</si>
  <si>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</si>
  <si>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</si>
  <si>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</si>
  <si>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</si>
  <si>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</si>
  <si>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</si>
  <si>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</si>
  <si>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</si>
  <si>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</si>
  <si>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</si>
  <si>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</si>
  <si>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</si>
  <si>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</si>
  <si>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</si>
  <si>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</si>
  <si>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</si>
  <si>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</si>
  <si>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</si>
  <si>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</si>
  <si>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</si>
  <si>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</si>
  <si>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</si>
  <si>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</si>
  <si>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</si>
  <si>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</si>
  <si>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</si>
  <si>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</si>
  <si>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</si>
  <si>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</si>
  <si>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</si>
  <si>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</si>
  <si>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</si>
  <si>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</si>
  <si>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</si>
  <si>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</si>
  <si>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</si>
  <si>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</si>
  <si>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</si>
  <si>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</si>
  <si>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</si>
  <si>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</si>
  <si>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</si>
  <si>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</si>
  <si>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</si>
  <si>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</si>
  <si>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</si>
  <si>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</si>
  <si>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</si>
  <si>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</si>
  <si>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</si>
  <si>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</si>
  <si>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</si>
  <si>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</si>
  <si>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</si>
  <si>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</si>
  <si>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</si>
  <si>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</si>
  <si>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</si>
  <si>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</si>
  <si>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</si>
  <si>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</si>
  <si>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</si>
  <si>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</si>
  <si>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</si>
  <si>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</si>
  <si>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</si>
  <si>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</si>
  <si>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</si>
  <si>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</si>
  <si>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</si>
  <si>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</si>
  <si>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</si>
  <si>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</si>
  <si>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</si>
  <si>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</si>
  <si>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</si>
  <si>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</si>
  <si>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</si>
  <si>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</si>
  <si>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</si>
  <si>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</si>
  <si>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</si>
  <si>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</si>
  <si>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</si>
  <si>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</si>
  <si>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</si>
  <si>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</si>
  <si>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</si>
  <si>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</si>
  <si>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</si>
  <si>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</si>
  <si>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</si>
  <si>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</si>
  <si>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</si>
  <si>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</si>
  <si>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</si>
  <si>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</si>
  <si>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</si>
  <si>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</si>
  <si>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</si>
  <si>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</si>
  <si>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</si>
  <si>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</si>
  <si>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</si>
  <si>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</si>
  <si>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</si>
  <si>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</si>
  <si>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</si>
  <si>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</si>
  <si>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</si>
  <si>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</si>
  <si>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</si>
  <si>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</si>
  <si>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</si>
  <si>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</si>
  <si>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</si>
  <si>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</si>
  <si>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</si>
  <si>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</si>
  <si>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</si>
  <si>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</si>
  <si>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</si>
  <si>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</si>
  <si>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</si>
  <si>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</si>
  <si>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</si>
  <si>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</si>
  <si>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</si>
  <si>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</si>
  <si>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</si>
  <si>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</si>
  <si>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</si>
  <si>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</si>
  <si>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</si>
  <si>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</si>
  <si>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</si>
  <si>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</si>
  <si>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</si>
  <si>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</si>
  <si>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</si>
  <si>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</si>
  <si>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</si>
  <si>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</si>
  <si>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</si>
  <si>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</si>
  <si>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</si>
  <si>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</si>
  <si>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</si>
  <si>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</si>
  <si>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</si>
  <si>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</si>
  <si>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</si>
  <si>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</si>
  <si>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</si>
  <si>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</si>
  <si>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</si>
  <si>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</si>
  <si>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</si>
  <si>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</si>
  <si>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</si>
  <si>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</si>
  <si>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</si>
  <si>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</si>
  <si>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</si>
  <si>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</si>
  <si>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</si>
  <si>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</si>
  <si>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</si>
  <si>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</si>
  <si>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</si>
  <si>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</si>
  <si>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</si>
  <si>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</si>
  <si>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</si>
  <si>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</si>
  <si>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</si>
  <si>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</si>
  <si>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</si>
  <si>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</si>
  <si>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</si>
  <si>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</si>
  <si>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</si>
  <si>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</si>
  <si>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</si>
  <si>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</si>
  <si>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</si>
  <si>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</si>
  <si>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</si>
  <si>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</si>
  <si>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</si>
  <si>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</si>
  <si>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</si>
  <si>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</si>
  <si>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</si>
  <si>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</si>
  <si>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</si>
  <si>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</si>
  <si>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</si>
  <si>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</si>
  <si>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</si>
  <si>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</si>
  <si>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</si>
  <si>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</si>
  <si>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</si>
  <si>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</si>
  <si>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</si>
  <si>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</si>
  <si>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</si>
  <si>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</si>
  <si>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</si>
  <si>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</si>
  <si>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</si>
  <si>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</si>
  <si>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</si>
  <si>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</si>
  <si>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</si>
  <si>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</si>
  <si>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</si>
  <si>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</si>
  <si>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</si>
  <si>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</si>
  <si>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</si>
  <si>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</si>
  <si>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</si>
  <si>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</si>
  <si>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</si>
  <si>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</si>
  <si>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</si>
  <si>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</si>
  <si>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</si>
  <si>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</si>
  <si>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</si>
  <si>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</si>
  <si>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</si>
  <si>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</si>
  <si>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</si>
  <si>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</si>
  <si>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</si>
  <si>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</si>
  <si>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</si>
  <si>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</si>
  <si>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</si>
  <si>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</si>
  <si>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</si>
  <si>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</si>
  <si>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</si>
  <si>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</si>
  <si>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</si>
  <si>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</si>
  <si>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</si>
  <si>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</si>
  <si>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</si>
  <si>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</si>
  <si>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</si>
  <si>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</si>
  <si>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</si>
  <si>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</si>
  <si>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</si>
  <si>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</si>
  <si>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</si>
  <si>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</si>
  <si>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</si>
  <si>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</si>
  <si>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</si>
  <si>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</si>
  <si>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</si>
  <si>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</si>
  <si>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</si>
  <si>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</si>
  <si>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</si>
  <si>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</si>
  <si>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</si>
  <si>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</si>
  <si>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</si>
  <si>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</si>
  <si>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</si>
  <si>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</si>
  <si>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</si>
  <si>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</si>
  <si>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</si>
  <si>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</si>
  <si>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</si>
  <si>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</si>
  <si>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</si>
  <si>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</si>
  <si>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</si>
  <si>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</si>
  <si>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</si>
  <si>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</si>
  <si>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</si>
  <si>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</si>
  <si>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</si>
  <si>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</si>
  <si>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</si>
  <si>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</si>
  <si>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</si>
  <si>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</si>
  <si>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</si>
  <si>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</si>
  <si>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</si>
  <si>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</si>
  <si>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</si>
  <si>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</si>
  <si>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</si>
  <si>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</si>
  <si>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</si>
  <si>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</si>
  <si>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</si>
  <si>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</si>
  <si>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</si>
  <si>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</si>
  <si>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</si>
  <si>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</si>
  <si>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</si>
  <si>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</si>
  <si>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</si>
  <si>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</si>
  <si>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</si>
  <si>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</si>
  <si>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</si>
  <si>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</si>
  <si>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</si>
  <si>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</si>
  <si>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</si>
  <si>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</si>
  <si>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</si>
  <si>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</si>
  <si>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</si>
  <si>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</si>
  <si>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</si>
  <si>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</si>
  <si>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</si>
  <si>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</si>
  <si>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</si>
  <si>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</si>
  <si>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</si>
  <si>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</si>
  <si>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</si>
  <si>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</si>
  <si>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</si>
  <si>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</si>
  <si>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</si>
  <si>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</si>
  <si>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</si>
  <si>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</si>
  <si>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</si>
  <si>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</si>
  <si>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</si>
  <si>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</si>
  <si>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</si>
  <si>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</si>
  <si>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</si>
  <si>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</si>
  <si>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</si>
  <si>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</si>
  <si>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</si>
  <si>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</si>
  <si>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</si>
  <si>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</si>
  <si>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</si>
  <si>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</si>
  <si>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</si>
  <si>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</si>
  <si>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</si>
  <si>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</si>
  <si>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</si>
  <si>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</si>
  <si>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</si>
  <si>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</si>
  <si>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</si>
  <si>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</si>
  <si>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</si>
  <si>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</si>
  <si>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</si>
  <si>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</si>
  <si>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</si>
  <si>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</si>
  <si>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</si>
  <si>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</si>
  <si>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</si>
  <si>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</si>
  <si>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</si>
  <si>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</si>
  <si>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</si>
  <si>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</si>
  <si>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</si>
  <si>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</si>
  <si>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</si>
  <si>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</si>
  <si>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</si>
  <si>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</si>
  <si>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</si>
  <si>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</si>
  <si>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</si>
  <si>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</si>
  <si>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</si>
  <si>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</si>
  <si>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</si>
  <si>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</si>
  <si>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</si>
  <si>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</si>
  <si>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</si>
  <si>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</si>
  <si>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</si>
  <si>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</si>
  <si>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</si>
  <si>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</si>
  <si>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</si>
  <si>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</si>
  <si>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</si>
  <si>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</si>
  <si>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</si>
  <si>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</si>
  <si>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</si>
  <si>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</si>
  <si>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</si>
  <si>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</si>
  <si>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</si>
  <si>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</si>
  <si>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</si>
  <si>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</si>
  <si>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</si>
  <si>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</si>
  <si>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</si>
  <si>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</si>
  <si>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</si>
  <si>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</si>
  <si>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</si>
  <si>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</si>
  <si>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</si>
  <si>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</si>
  <si>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</si>
  <si>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</si>
  <si>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</si>
  <si>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</si>
  <si>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</si>
  <si>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</si>
  <si>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</si>
  <si>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</si>
  <si>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</si>
  <si>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</si>
  <si>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</si>
  <si>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</si>
  <si>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</si>
  <si>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</si>
  <si>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</si>
  <si>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</si>
  <si>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</si>
  <si>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</si>
  <si>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</si>
  <si>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</si>
  <si>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</si>
  <si>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</si>
  <si>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</si>
  <si>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</si>
  <si>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</si>
  <si>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</si>
  <si>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</si>
  <si>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</si>
  <si>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</si>
  <si>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</si>
  <si>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</si>
  <si>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</si>
  <si>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</si>
  <si>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</si>
  <si>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</si>
  <si>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</si>
  <si>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</si>
  <si>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</si>
  <si>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</si>
  <si>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</si>
  <si>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</si>
  <si>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</si>
  <si>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</si>
  <si>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</si>
  <si>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</si>
  <si>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</si>
  <si>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</si>
  <si>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</si>
  <si>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</si>
  <si>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</si>
  <si>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</si>
  <si>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</si>
  <si>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</si>
  <si>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</si>
  <si>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</si>
  <si>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</si>
  <si>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</si>
  <si>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</si>
  <si>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</si>
  <si>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</si>
  <si>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</si>
  <si>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</si>
  <si>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</si>
  <si>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</si>
  <si>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</si>
  <si>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</si>
  <si>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</si>
  <si>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</si>
  <si>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</si>
  <si>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</si>
  <si>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</si>
  <si>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</si>
  <si>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</si>
  <si>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</si>
  <si>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</si>
  <si>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</si>
  <si>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</si>
  <si>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</si>
  <si>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</si>
  <si>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</si>
  <si>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</si>
  <si>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</si>
  <si>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</si>
  <si>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</si>
  <si>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</si>
  <si>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</si>
  <si>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</si>
  <si>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</si>
  <si>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</si>
  <si>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</si>
  <si>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</si>
  <si>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</si>
  <si>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</si>
  <si>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</si>
  <si>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</si>
  <si>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</si>
  <si>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</si>
  <si>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</si>
  <si>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</si>
  <si>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</si>
  <si>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</si>
  <si>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</si>
  <si>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</si>
  <si>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</si>
  <si>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</si>
  <si>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</si>
  <si>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</si>
  <si>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</si>
  <si>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</si>
  <si>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</si>
  <si>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</si>
  <si>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</si>
  <si>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</si>
  <si>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</si>
  <si>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</si>
  <si>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</si>
  <si>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</si>
  <si>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</si>
  <si>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</si>
  <si>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</si>
  <si>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</si>
  <si>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</si>
  <si>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</si>
  <si>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</si>
  <si>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</si>
  <si>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</si>
  <si>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</si>
  <si>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</si>
  <si>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</si>
  <si>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</si>
  <si>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</si>
  <si>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</si>
  <si>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</si>
  <si>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</si>
  <si>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</si>
  <si>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01-001-0010-26_AFR22 Payson CUSD 1</t>
  </si>
  <si>
    <t>01-001-0020-26_AFR22 Liberty CUSD 2</t>
  </si>
  <si>
    <t>01-001-0030-26_AFR22 Central CUSD 3</t>
  </si>
  <si>
    <t>01-001-0040-26_AFR22 CUSD 4</t>
  </si>
  <si>
    <t>01-001-1720-22_AFR22 Quincy SD 172</t>
  </si>
  <si>
    <t>01-005-0010-26_AFR22 Brown County CUSD 1</t>
  </si>
  <si>
    <t>01-009-0150-26_AFR22 Beardstown CUSD 15</t>
  </si>
  <si>
    <t>01-009-0640-26_AFR22 Virginia CUSD 64</t>
  </si>
  <si>
    <t>01-009-2620-26_AFR22 A-C Central CUSD 262</t>
  </si>
  <si>
    <t>01-069-0010-26_AFR22 Franklin CUSD 1</t>
  </si>
  <si>
    <t>01-069-0060-26_AFR22 Waverly CUSD 6</t>
  </si>
  <si>
    <t>01-069-0110-26_AFR22 Meredosia-Chambersburg CUSD 11</t>
  </si>
  <si>
    <t>01-069-0270-26_AFR22 Triopia CUSD 27</t>
  </si>
  <si>
    <t>01-069-1170-22_AFR22 Jacksonville SD 117</t>
  </si>
  <si>
    <t>01-075-0030-26_AFR22 Pleasant Hill CUSD 3</t>
  </si>
  <si>
    <t>01-075-0040-26_AFR22 Griggsville-Perry CUSD 4</t>
  </si>
  <si>
    <t>01-075-0100-26_AFR22 Pikeland CUSD 10</t>
  </si>
  <si>
    <t>01-075-0120-26_AFR22 Western CUSD 12</t>
  </si>
  <si>
    <t>01-086-0010-26_AFR22 Winchester CUSD 1</t>
  </si>
  <si>
    <t>01-086-0020-26_AFR22 Scott-Morgan CUSD 2</t>
  </si>
  <si>
    <t>03-003-0010-26_AFR22 Mulberry Grove CUSD 1</t>
  </si>
  <si>
    <t>03-003-0020-26_AFR22 Bond County CUSD 2</t>
  </si>
  <si>
    <t>03-011-0010-26_AFR22 Morrisonville CUSD 1</t>
  </si>
  <si>
    <t>03-011-0030-26_AFR22 Taylorville CUSD 3</t>
  </si>
  <si>
    <t>03-011-0040-26_AFR22 Edinburg CUSD 4</t>
  </si>
  <si>
    <t>03-011-0080-26_AFR22 Pana CUSD 8</t>
  </si>
  <si>
    <t>03-011-0140-24_AFR22 South Fork SD 14</t>
  </si>
  <si>
    <t>03-025-0100-26_AFR22 Altamont CUSD 10</t>
  </si>
  <si>
    <t>03-025-0200-26_AFR22 Beecher City CUSD 20</t>
  </si>
  <si>
    <t>03-025-0300-26_AFR22 Dieterich CUSD 30</t>
  </si>
  <si>
    <t>03-025-0400-26_AFR22 Effingham CUSD 40</t>
  </si>
  <si>
    <t>03-025-0500-26_AFR22 Teutopolis CUSD 50</t>
  </si>
  <si>
    <t>03-026-2010-26_AFR22 Brownstown CUSD 201</t>
  </si>
  <si>
    <t>03-026-2020-26_AFR22 St Elmo CUSD 202</t>
  </si>
  <si>
    <t>03-026-2030-26_AFR22 Vandalia CUSD 203</t>
  </si>
  <si>
    <t>03-026-2040-26_AFR22 Ramsey CUSD 204</t>
  </si>
  <si>
    <t>03-068-0020-26_AFR22 Panhandle CUSD 2</t>
  </si>
  <si>
    <t>03-068-0030-26_AFR22 Hillsboro CUSD 3</t>
  </si>
  <si>
    <t>03-068-0120-26_AFR22 Litchfield CUSD 12</t>
  </si>
  <si>
    <t>03-068-0220-26_AFR22 Nokomis CUSD 22</t>
  </si>
  <si>
    <t>04-004-1000-26_AFR22 Belvidere CUSD 100</t>
  </si>
  <si>
    <t>04-004-2000-26_AFR22 North Boone CUSD 200</t>
  </si>
  <si>
    <t>04-101-1220-22_AFR22 Harlem UD 122</t>
  </si>
  <si>
    <t>04-101-1310-04_AFR22 Kinnikinnick CCSD 131</t>
  </si>
  <si>
    <t>04-101-1330-04_AFR22 Prairie Hill CCSD 133</t>
  </si>
  <si>
    <t>04-101-1340-04_AFR22 Shirland CCSD 134</t>
  </si>
  <si>
    <t>04-101-1400-04_AFR22 Rockton SD 140</t>
  </si>
  <si>
    <t>04-101-2050-25_AFR22 Rockford SD 205</t>
  </si>
  <si>
    <t>04-101-2070-16_AFR22 Hononegah CHD 207</t>
  </si>
  <si>
    <t>04-101-3200-26_AFR22 County of Winnebago SD 320</t>
  </si>
  <si>
    <t>04-101-3210-26_AFR22 Pecatonica CUSD 321</t>
  </si>
  <si>
    <t>04-101-3220-26_AFR22 Durand CUSD 322</t>
  </si>
  <si>
    <t>04-101-3230-26_AFR22 Winnebago CUSD 323</t>
  </si>
  <si>
    <t>05-016-0150-04_AFR22 Palatine CCSD 15</t>
  </si>
  <si>
    <t>05-016-0210-04_AFR22 Wheeling CCSD 21</t>
  </si>
  <si>
    <t>05-016-0230-02_AFR22 Prospect Heights SD 23</t>
  </si>
  <si>
    <t>05-016-0250-02_AFR22 Arlington Heights SD 25</t>
  </si>
  <si>
    <t>05-016-0260-02_AFR22 River Trails SD 26</t>
  </si>
  <si>
    <t>05-016-0270-02_AFR22 Northbrook ESD 27</t>
  </si>
  <si>
    <t>05-016-0280-02_AFR22 Northbrook SD 28</t>
  </si>
  <si>
    <t>05-016-0290-02_AFR22 Sunset Ridge SD 29</t>
  </si>
  <si>
    <t>05-016-0300-02_AFR22 Northbrook/Glenview SD 30</t>
  </si>
  <si>
    <t>05-016-0310-02_AFR22 West Northfield SD 31</t>
  </si>
  <si>
    <t>05-016-0340-04_AFR22 Glenview CCSD 34</t>
  </si>
  <si>
    <t>05-016-0350-02_AFR22 Glencoe SD 35</t>
  </si>
  <si>
    <t>05-016-0360-02_AFR22 Winnetka SD 36</t>
  </si>
  <si>
    <t>05-016-0370-02_AFR22 Avoca SD 37</t>
  </si>
  <si>
    <t>05-016-0380-02_AFR22 Kenilworth SD 38</t>
  </si>
  <si>
    <t>05-016-0390-02_AFR22 Wilmette SD 39</t>
  </si>
  <si>
    <t>05-016-0540-04_AFR22 Schaumburg CCSD 54</t>
  </si>
  <si>
    <t>05-016-0570-02_AFR22 Mount Prospect SD 57</t>
  </si>
  <si>
    <t>05-016-0590-04_AFR22 Comm Cons SD 59</t>
  </si>
  <si>
    <t>05-016-0620-04_AFR22 CCSD 62</t>
  </si>
  <si>
    <t>05-016-0630-02_AFR22 East Maine SD 63</t>
  </si>
  <si>
    <t>05-016-0640-04_AFR22 Park Ridge CCSD 64</t>
  </si>
  <si>
    <t>05-016-0650-04_AFR22 Evanston CCSD 65</t>
  </si>
  <si>
    <t>05-016-0670-02_AFR22 Golf ESD 67</t>
  </si>
  <si>
    <t>05-016-0680-02_AFR22 Skokie SD 68</t>
  </si>
  <si>
    <t>05-016-0690-02_AFR22 Skokie SD 69</t>
  </si>
  <si>
    <t>05-016-0700-02_AFR22 Morton Grove SD 70</t>
  </si>
  <si>
    <t>05-016-0710-02_AFR22 Niles ESD 71</t>
  </si>
  <si>
    <t>05-016-0720-02_AFR22 Fairview SD 72</t>
  </si>
  <si>
    <t>05-016-0730-02_AFR22 East Prairie SD 73</t>
  </si>
  <si>
    <t>05-016-0735-02_AFR22 Skokie SD 73-5</t>
  </si>
  <si>
    <t>05-016-0740-02_AFR22 Lincolnwood SD 74</t>
  </si>
  <si>
    <t>05-016-2020-17_AFR22 Evanston Twp HSD 202</t>
  </si>
  <si>
    <t>05-016-2030-17_AFR22 New Trier Twp HSD 203</t>
  </si>
  <si>
    <t>05-016-2070-17_AFR22 Maine Township HSD 207</t>
  </si>
  <si>
    <t>05-016-2110-17_AFR22 Township HSD 211</t>
  </si>
  <si>
    <t>05-016-2140-17_AFR22 Township HSD 214</t>
  </si>
  <si>
    <t>05-016-2190-17_AFR22 Niles Twp HSD 219</t>
  </si>
  <si>
    <t>05-016-2250-17_AFR22 Northfield Twp HSD 225</t>
  </si>
  <si>
    <t>06-016-0780-02_AFR22 Rosemont ESD 78</t>
  </si>
  <si>
    <t>06-016-0790-02_AFR22 Pennoyer SD 79</t>
  </si>
  <si>
    <t>06-016-0800-02_AFR22 Norridge SD 80</t>
  </si>
  <si>
    <t>06-016-0810-02_AFR22 Schiller Park SD 81</t>
  </si>
  <si>
    <t>06-016-0830-02_AFR22 Mannheim SD 83</t>
  </si>
  <si>
    <t>06-016-0840-02_AFR22 Franklin Park SD 84</t>
  </si>
  <si>
    <t>06-016-0845-02_AFR22 Rhodes SD 84-5</t>
  </si>
  <si>
    <t>06-016-0855-02_AFR22 River Grove SD 85-5</t>
  </si>
  <si>
    <t>06-016-0860-02_AFR22 Union Ridge SD 86</t>
  </si>
  <si>
    <t>06-016-0870-02_AFR22 Berkeley SD 87</t>
  </si>
  <si>
    <t>06-016-0880-02_AFR22 Bellwood SD 88</t>
  </si>
  <si>
    <t>06-016-0890-02_AFR22 Maywood-Melrose Park-Broadview 89</t>
  </si>
  <si>
    <t>06-016-0900-02_AFR22 River Forest SD 90</t>
  </si>
  <si>
    <t>06-016-0910-02_AFR22 Forest Park SD 91</t>
  </si>
  <si>
    <t>06-016-0920-02_AFR22 Lindop SD 92</t>
  </si>
  <si>
    <t>06-016-0925-02_AFR22 Westchester SD 92-5</t>
  </si>
  <si>
    <t>06-016-0930-02_AFR22 Hillside SD 93</t>
  </si>
  <si>
    <t>06-016-0940-02_AFR22 Komarek SD 94</t>
  </si>
  <si>
    <t>06-016-0950-02_AFR22 Brookfield Lagrange Park SD 95</t>
  </si>
  <si>
    <t>06-016-0960-02_AFR22 Riverside SD 96</t>
  </si>
  <si>
    <t>06-016-0970-02_AFR22 Oak Park ESD 97</t>
  </si>
  <si>
    <t>06-016-0980-02_AFR22 Berwyn North SD 98</t>
  </si>
  <si>
    <t>06-016-0990-02_AFR22 Cicero SD 99</t>
  </si>
  <si>
    <t>06-016-1000-02_AFR22 Berwyn South SD 100</t>
  </si>
  <si>
    <t>06-016-1010-02_AFR22 Western Springs SD 101</t>
  </si>
  <si>
    <t>06-016-1020-02_AFR22 La Grange SD 102</t>
  </si>
  <si>
    <t>06-016-1030-02_AFR22 Lyons SD 103</t>
  </si>
  <si>
    <t>06-016-1050-02_AFR22 La Grange SD 105 South</t>
  </si>
  <si>
    <t>06-016-1060-02_AFR22 LaGrange Highlands SD 106</t>
  </si>
  <si>
    <t>06-016-1070-02_AFR22 Pleasantdale SD 107</t>
  </si>
  <si>
    <t>06-016-2000-13_AFR22 Oak Park - River Forest SD 200</t>
  </si>
  <si>
    <t>06-016-2010-17_AFR22 J S Morton HSD 201</t>
  </si>
  <si>
    <t>06-016-2040-17_AFR22 Lyons Twp HSD 204</t>
  </si>
  <si>
    <t>06-016-2080-17_AFR22 Riverside-Brookfield Twp SD 208</t>
  </si>
  <si>
    <t>06-016-2090-17_AFR22 Proviso Twp HSD 209</t>
  </si>
  <si>
    <t>06-016-2120-16_AFR22 Leyden CHSD 212</t>
  </si>
  <si>
    <t>06-016-2340-16_AFR22 Ridgewood CHSD 234</t>
  </si>
  <si>
    <t>06-016-4010-26_AFR22 Elmwood Park CUSD 401</t>
  </si>
  <si>
    <t>07-016-1040-02_AFR22 Summit SD 104</t>
  </si>
  <si>
    <t>07-016-1080-02_AFR22 Willow Springs SD 108</t>
  </si>
  <si>
    <t>07-016-1090-02_AFR22 Indian Springs SD 109</t>
  </si>
  <si>
    <t>07-016-1100-02_AFR22 Central Stickney SD 110</t>
  </si>
  <si>
    <t>07-016-1110-02_AFR22 Burbank SD 111</t>
  </si>
  <si>
    <t>07-016-1170-02_AFR22 North Palos SD 117</t>
  </si>
  <si>
    <t>07-016-1180-04_AFR22 Palos CCSD 118</t>
  </si>
  <si>
    <t>07-016-1220-02_AFR22 Ridgeland SD 122</t>
  </si>
  <si>
    <t>07-016-1230-02_AFR22 Oak Lawn-Hometown SD 123</t>
  </si>
  <si>
    <t>07-016-1240-02_AFR22 Evergreen Park ESD 124</t>
  </si>
  <si>
    <t>07-016-1250-02_AFR22 Atwood Heights SD 125</t>
  </si>
  <si>
    <t>07-016-1260-02_AFR22 Alsip-Hazlgrn-Oaklwn SD 126</t>
  </si>
  <si>
    <t>07-016-1270-02_AFR22 Worth SD 127</t>
  </si>
  <si>
    <t>07-016-1275-02_AFR22 Chicago Ridge SD 127-5</t>
  </si>
  <si>
    <t>07-016-1280-02_AFR22 Palos Heights SD 128</t>
  </si>
  <si>
    <t>07-016-1300-02_AFR22 Cook County SD 130</t>
  </si>
  <si>
    <t>07-016-1320-02_AFR22 Calumet Public SD 132</t>
  </si>
  <si>
    <t>07-016-1330-02_AFR22 Gen George Patton SD 133</t>
  </si>
  <si>
    <t>07-016-1350-02_AFR22 Orland SD 135</t>
  </si>
  <si>
    <t>07-016-1400-02_AFR22 Kirby SD 140</t>
  </si>
  <si>
    <t>07-016-1420-02_AFR22 Forest Ridge SD 142</t>
  </si>
  <si>
    <t>07-016-1430-02_AFR22 Midlothian SD 143</t>
  </si>
  <si>
    <t>07-016-1435-02_AFR22 Posen-Robbins ESD 143-5</t>
  </si>
  <si>
    <t>07-016-1440-02_AFR22 Prairie-Hills ESD 144</t>
  </si>
  <si>
    <t>07-016-1450-02_AFR22 Arbor Park SD 145</t>
  </si>
  <si>
    <t>07-016-1460-04_AFR22 CCSD 146</t>
  </si>
  <si>
    <t>07-016-1470-02_AFR22 W Harvey-Dixmoor PSD 147</t>
  </si>
  <si>
    <t>07-016-1480-02_AFR22 Dolton SD 148</t>
  </si>
  <si>
    <t>07-016-1490-02_AFR22 Dolton SD 149</t>
  </si>
  <si>
    <t>07-016-1500-02_AFR22 South Holland SD 150</t>
  </si>
  <si>
    <t>07-016-1510-02_AFR22 South Holland SD 151</t>
  </si>
  <si>
    <t>07-016-1520-02_AFR22 Harvey SD 152</t>
  </si>
  <si>
    <t>07-016-1525-02_AFR22 Hazel Crest SD 152-5</t>
  </si>
  <si>
    <t>07-016-1530-02_AFR22 Homewood SD 153</t>
  </si>
  <si>
    <t>07-016-1540-02_AFR22 Thornton SD 154</t>
  </si>
  <si>
    <t>07-016-1545-02_AFR22 Burnham SD 154-5</t>
  </si>
  <si>
    <t>07-016-1550-02_AFR22 Calumet City SD 155</t>
  </si>
  <si>
    <t>07-016-1560-02_AFR22 Lincoln ESD 156</t>
  </si>
  <si>
    <t>07-016-1570-02_AFR22 Hoover-Schrum Memorial SD 157</t>
  </si>
  <si>
    <t>07-016-1580-02_AFR22 Lansing SD 158</t>
  </si>
  <si>
    <t>07-016-1590-02_AFR22 ESD 159</t>
  </si>
  <si>
    <t>07-016-1600-02_AFR22 Country Club Hills SD 160</t>
  </si>
  <si>
    <t>07-016-1610-02_AFR22 Flossmoor SD 161</t>
  </si>
  <si>
    <t>07-016-1620-02_AFR22 Matteson ESD 162</t>
  </si>
  <si>
    <t>07-016-1630-02_AFR22 Park Forest SD 163</t>
  </si>
  <si>
    <t>07-016-1670-02_AFR22 Brookwood SD 167</t>
  </si>
  <si>
    <t>07-016-1680-04_AFR22 CCSD 168</t>
  </si>
  <si>
    <t>07-016-1690-02_AFR22 Ford Heights SD 169</t>
  </si>
  <si>
    <t>07-016-1700-02_AFR22 Chicago Heights SD 170</t>
  </si>
  <si>
    <t>07-016-1710-02_AFR22 Sunnybrook SD 171</t>
  </si>
  <si>
    <t>07-016-1720-02_AFR22 Sandridge SD 172</t>
  </si>
  <si>
    <t>07-016-1940-02_AFR22 Steger SD 194</t>
  </si>
  <si>
    <t>07-016-2050-17_AFR22 Thornton Twp HSD 205</t>
  </si>
  <si>
    <t>07-016-2060-17_AFR22 Bloom Twp HSD 206</t>
  </si>
  <si>
    <t>07-016-2100-17_AFR22 Lemont Twp HSD 210</t>
  </si>
  <si>
    <t>07-016-2150-17_AFR22 Thornton Fractional Twp HSD 215</t>
  </si>
  <si>
    <t>07-016-2170-16_AFR22 Argo CHSD 217</t>
  </si>
  <si>
    <t>07-016-2180-16_AFR22 CHSD 218</t>
  </si>
  <si>
    <t>07-016-2200-17_AFR22 Reavis Twp HSD 220</t>
  </si>
  <si>
    <t>07-016-2270-17_AFR22 Rich Twp HSD 227</t>
  </si>
  <si>
    <t>07-016-2280-16_AFR22 Bremen CHSD 228</t>
  </si>
  <si>
    <t>07-016-2290-16_AFR22 Oak Lawn CHSD 229</t>
  </si>
  <si>
    <t>07-016-2300-13_AFR22 Cons HSD 230</t>
  </si>
  <si>
    <t>07-016-2310-16_AFR22 Evergreen Park CHSD 231</t>
  </si>
  <si>
    <t>07-016-2330-16_AFR22 Homewood Flossmoor CHSD 233</t>
  </si>
  <si>
    <t>08-008-3080-26_AFR22 Eastland CUSD 308</t>
  </si>
  <si>
    <t>08-008-3140-26_AFR22 West Carroll CUSD 314</t>
  </si>
  <si>
    <t>08-008-3990-26_AFR22 Chadwick-Milledgeville CUSD 399</t>
  </si>
  <si>
    <t>08-043-1190-22_AFR22 East Dubuque USD 119</t>
  </si>
  <si>
    <t>08-043-1200-22_AFR22 Galena USD 120</t>
  </si>
  <si>
    <t>08-043-2050-26_AFR22 Warren CUSD 205</t>
  </si>
  <si>
    <t>08-043-2060-26_AFR22 Stockton CUSD 206</t>
  </si>
  <si>
    <t>08-043-2100-26_AFR22 River Ridge CUSD 210</t>
  </si>
  <si>
    <t>08-043-2110-26_AFR22 Scales Mound CUSD 211</t>
  </si>
  <si>
    <t>08-089-1450-22_AFR22 Freeport SD 145</t>
  </si>
  <si>
    <t>08-089-2000-26_AFR22 Pearl City CUSD 200</t>
  </si>
  <si>
    <t>08-089-2010-26_AFR22 Dakota CUSD 201</t>
  </si>
  <si>
    <t>08-089-2020-26_AFR22 Lena Winslow CUSD 202</t>
  </si>
  <si>
    <t>08-089-2030-26_AFR22 Orangeville CUSD 203</t>
  </si>
  <si>
    <t>09-010-0010-26_AFR22 Fisher CUSD 1</t>
  </si>
  <si>
    <t>09-010-0030-26_AFR22 Mahomet-Seymour CUSD 3</t>
  </si>
  <si>
    <t>09-010-0040-26_AFR22 Champaign CUSD 4</t>
  </si>
  <si>
    <t>09-010-0070-26_AFR22 Tolono CUSD 7</t>
  </si>
  <si>
    <t>09-010-0080-26_AFR22 Heritage CUSD 8</t>
  </si>
  <si>
    <t>09-010-1160-22_AFR22 Urbana SD 116</t>
  </si>
  <si>
    <t>09-010-1300-04_AFR22 Thomasboro CCSD 130</t>
  </si>
  <si>
    <t>09-010-1370-02_AFR22 Rantoul City SD 137</t>
  </si>
  <si>
    <t>09-010-1420-04_AFR22 Ludlow CCSD 142</t>
  </si>
  <si>
    <t>09-010-1690-04_AFR22 St Joseph CCSD 169</t>
  </si>
  <si>
    <t>09-010-1880-04_AFR22 Gifford CCSD 188</t>
  </si>
  <si>
    <t>09-010-1930-17_AFR22 Rantoul Township HSD 193</t>
  </si>
  <si>
    <t>09-010-1970-04_AFR22 Prairieview-Ogden CCSD 197</t>
  </si>
  <si>
    <t>09-010-3050-16_AFR22 St Joseph Ogden CHSD 305</t>
  </si>
  <si>
    <t>09-027-0050-26_AFR22 Gibson City-Melvin-Sibley CUSD 5</t>
  </si>
  <si>
    <t>09-027-0100-26_AFR22 Paxton-Buckley-Loda CUD 10</t>
  </si>
  <si>
    <t>11-015-0010-26_AFR22 Charleston CUSD 1</t>
  </si>
  <si>
    <t>11-015-0020-26_AFR22 Mattoon CUSD 2</t>
  </si>
  <si>
    <t>11-015-0050-26_AFR22 Oakland CUSD 5</t>
  </si>
  <si>
    <t>11-018-0030-26_AFR22 Neoga CUSD 3</t>
  </si>
  <si>
    <t>11-018-0770-26_AFR22 Cumberland CUSD 77</t>
  </si>
  <si>
    <t>11-021-3010-26_AFR22 Tuscola CUSD 301</t>
  </si>
  <si>
    <t>11-021-3020-26_AFR22 Villa Grove CUSD 302</t>
  </si>
  <si>
    <t>11-021-3050-26_AFR22 Arthur CUSD 305</t>
  </si>
  <si>
    <t>11-021-3060-26_AFR22 Arcola CUSD 306</t>
  </si>
  <si>
    <t>11-023-0010-26_AFR22 Shiloh CUSD 1</t>
  </si>
  <si>
    <t>11-023-0030-26_AFR22 Kansas CUSD 3</t>
  </si>
  <si>
    <t>11-023-0040-26_AFR22 Paris CUSD 4</t>
  </si>
  <si>
    <t>11-023-0060-26_AFR22 Edgar County CUD 6</t>
  </si>
  <si>
    <t>11-023-0950-25_AFR22 Paris-Union SD 95</t>
  </si>
  <si>
    <t>11-070-3000-26_AFR22 Sullivan CUSD 300</t>
  </si>
  <si>
    <t>11-070-3020-26_AFR22 Okaw Valley CUSD 302</t>
  </si>
  <si>
    <t>11-087-0010-26_AFR22 Windsor CUSD 1</t>
  </si>
  <si>
    <t>11-087-0040-26_AFR22 Shelbyville CUSD 4</t>
  </si>
  <si>
    <t>11-087-0210-26_AFR22 Central A &amp; M CUD 21</t>
  </si>
  <si>
    <t>12-013-0100-26_AFR22 Clay City CUSD 10</t>
  </si>
  <si>
    <t>12-013-0250-26_AFR22 North Clay CUSD 25</t>
  </si>
  <si>
    <t>12-013-0350-26_AFR22 Flora CUSD 35</t>
  </si>
  <si>
    <t>12-017-0010-26_AFR22 Hutsonville CUSD 1</t>
  </si>
  <si>
    <t>12-017-0020-26_AFR22 Robinson CUSD 2</t>
  </si>
  <si>
    <t>12-017-0030-26_AFR22 Palestine CUSD 3</t>
  </si>
  <si>
    <t>12-017-0040-26_AFR22 Oblong CUSD 4</t>
  </si>
  <si>
    <t>12-040-0010-26_AFR22 Jasper County CUD 1</t>
  </si>
  <si>
    <t>12-051-0100-26_AFR22 Red Hill CUSD 10</t>
  </si>
  <si>
    <t>12-051-0200-26_AFR22 Lawrence County CUD 20</t>
  </si>
  <si>
    <t>12-080-0010-26_AFR22 Richland County CUSD 1</t>
  </si>
  <si>
    <t>13-014-0010-26_AFR22 Carlyle CUSD 1</t>
  </si>
  <si>
    <t>13-014-0030-26_AFR22 Wesclin CUSD 3</t>
  </si>
  <si>
    <t>13-014-0120-04_AFR22 Breese ESD 12</t>
  </si>
  <si>
    <t>13-014-0210-02_AFR22 Aviston SD 21</t>
  </si>
  <si>
    <t>13-014-0460-02_AFR22 Willow Grove SD 46</t>
  </si>
  <si>
    <t>13-014-0570-02_AFR22 Bartelso SD 57</t>
  </si>
  <si>
    <t>13-014-0600-02_AFR22 Germantown SD 60</t>
  </si>
  <si>
    <t>13-014-0620-02_AFR22 Damiansville SD 62</t>
  </si>
  <si>
    <t>13-014-0630-02_AFR22 Albers SD 63</t>
  </si>
  <si>
    <t>13-014-0710-16_AFR22 Central CHSD 71</t>
  </si>
  <si>
    <t>13-014-1415-02_AFR22 St Rose SD 14-15</t>
  </si>
  <si>
    <t>13-014-1860-02_AFR22 North Wamac SD 186</t>
  </si>
  <si>
    <t>13-041-0010-26_AFR22 Waltonville CUSD 1</t>
  </si>
  <si>
    <t>13-041-0020-04_AFR22 Rome CCSD 2</t>
  </si>
  <si>
    <t>13-041-0030-04_AFR22 Field CCSD 3</t>
  </si>
  <si>
    <t>13-041-0050-04_AFR22 Opdyke-Belle-Rive CCSD 5</t>
  </si>
  <si>
    <t>13-041-0060-04_AFR22 Grand Prairie CCSD 6</t>
  </si>
  <si>
    <t>13-041-0120-04_AFR22 McClellan CCSD 12</t>
  </si>
  <si>
    <t>13-041-0790-02_AFR22 Summersville SD 79</t>
  </si>
  <si>
    <t>13-041-0800-02_AFR22 Mount Vernon SD 80</t>
  </si>
  <si>
    <t>13-041-0820-02_AFR22 Bethel SD 82</t>
  </si>
  <si>
    <t>13-041-0990-04_AFR22 Farrington CCSD 99</t>
  </si>
  <si>
    <t>13-041-1780-04_AFR22 Spring Garden Community Consolidated School District 178</t>
  </si>
  <si>
    <t>13-041-2010-17_AFR22 Mt Vernon Twp HSD 201</t>
  </si>
  <si>
    <t>13-041-2090-27_AFR22 Woodlawn Unit School District 209</t>
  </si>
  <si>
    <t>13-041-3180-27_AFR22 Bluford Unit School District 318</t>
  </si>
  <si>
    <t>13-058-0010-03_AFR22 Raccoon Cons SD 1</t>
  </si>
  <si>
    <t>13-058-0020-03_AFR22 Kell Cons SD 2</t>
  </si>
  <si>
    <t>13-058-0070-04_AFR22 Iuka CCSD 7</t>
  </si>
  <si>
    <t>13-058-0100-04_AFR22 Selmaville CCSD 10</t>
  </si>
  <si>
    <t>13-058-1000-26_AFR22 Patoka CUSD 100</t>
  </si>
  <si>
    <t>13-058-1110-02_AFR22 Salem SD 111</t>
  </si>
  <si>
    <t>13-058-1330-02_AFR22 Central City SD 133</t>
  </si>
  <si>
    <t>13-058-1350-02_AFR22 Centralia SD 135</t>
  </si>
  <si>
    <t>13-058-2000-17_AFR22 Centralia HSD 200</t>
  </si>
  <si>
    <t>13-058-4010-26_AFR22 South Central CUD 401</t>
  </si>
  <si>
    <t>13-058-5010-26_AFR22 Sandoval CUSD 501</t>
  </si>
  <si>
    <t>13-058-6000-16_AFR22 Salem CHSD 600</t>
  </si>
  <si>
    <t>13-058-7220-26_AFR22 Odin PSD 722</t>
  </si>
  <si>
    <t>13-095-0010-04_AFR22 Oakdale CCSD 1</t>
  </si>
  <si>
    <t>13-095-0100-26_AFR22 West Washington Co CUD 10</t>
  </si>
  <si>
    <t>13-095-0110-04_AFR22 Irvington CCSD 11</t>
  </si>
  <si>
    <t>13-095-0150-04_AFR22 Ashley CCSD 15</t>
  </si>
  <si>
    <t>13-095-0490-04_AFR22 Nashville CCSD 49</t>
  </si>
  <si>
    <t>13-095-0990-16_AFR22 Nashville CHSD 99</t>
  </si>
  <si>
    <t>15-016-2990-25_AFR22 City of Chicago SD 299</t>
  </si>
  <si>
    <t>16-019-4240-26_AFR22 Genoa Kingston CUSD 424</t>
  </si>
  <si>
    <t>16-019-4250-26_AFR22 Indian Creek CUSD 425</t>
  </si>
  <si>
    <t>16-019-4260-26_AFR22 Hiawatha CUSD 426</t>
  </si>
  <si>
    <t>16-019-4270-26_AFR22 Sycamore CUSD 427</t>
  </si>
  <si>
    <t>16-019-4280-26_AFR22 DeKalb CUSD 428</t>
  </si>
  <si>
    <t>16-019-4290-26_AFR22 Hinckley Big Rock CUSD 429</t>
  </si>
  <si>
    <t>16-019-4300-26_AFR22 Sandwich CUSD 430</t>
  </si>
  <si>
    <t>16-019-4320-26_AFR22 Somonauk CUSD 432</t>
  </si>
  <si>
    <t>17-020-0150-26_AFR22 Clinton CUSD 15</t>
  </si>
  <si>
    <t>17-020-0180-26_AFR22 Blue Ridge CUSD 18</t>
  </si>
  <si>
    <t>17-053-0050-26_AFR22 Woodland CUSD 5</t>
  </si>
  <si>
    <t>17-053-0080-26_AFR22 Prairie Central CUSD 8</t>
  </si>
  <si>
    <t>17-053-0740-27_AFR22 Flanagan-Cornell Dist 74</t>
  </si>
  <si>
    <t>17-053-0900-17_AFR22 Pontiac Twp HSD 90</t>
  </si>
  <si>
    <t>17-053-2300-17_AFR22 Dwight Twp HSD 230</t>
  </si>
  <si>
    <t>17-053-2320-02_AFR22 Dwight Common SD 232</t>
  </si>
  <si>
    <t>17-053-4250-04_AFR22 Rooks Creek CCSD 425</t>
  </si>
  <si>
    <t>17-053-4260-04_AFR22 Cornell CCSD 426</t>
  </si>
  <si>
    <t>17-053-4290-04_AFR22 Pontiac CCSD 429</t>
  </si>
  <si>
    <t>17-053-4350-04_AFR22 Odell CCSD 435</t>
  </si>
  <si>
    <t>17-053-4380-04_AFR22 Saunemin CCSD 438</t>
  </si>
  <si>
    <t>17-054-0210-26_AFR22 Hartsburg Emden CUSD 21</t>
  </si>
  <si>
    <t>17-054-0230-26_AFR22 Mt Pulaski CUSD 23</t>
  </si>
  <si>
    <t>17-054-0270-02_AFR22 Lincoln ESD 27</t>
  </si>
  <si>
    <t>17-054-0610-04_AFR22 Chester-East Lincoln CCSD 61</t>
  </si>
  <si>
    <t>17-054-0880-02_AFR22 New Holland-Middletown ED 88</t>
  </si>
  <si>
    <t>17-054-0920-04_AFR22 West Lincoln-Broadwell ESD 92</t>
  </si>
  <si>
    <t>17-054-4040-16_AFR22 Lincoln CHSD 404</t>
  </si>
  <si>
    <t>17-064-0020-26_AFR22 LeRoy CUSD 2</t>
  </si>
  <si>
    <t>17-064-0030-26_AFR22 Tri Valley CUSD 3</t>
  </si>
  <si>
    <t>17-064-0040-26_AFR22 Heyworth CUSD 4</t>
  </si>
  <si>
    <t>17-064-0050-26_AFR22 McLean County USD 5</t>
  </si>
  <si>
    <t>17-064-0070-26_AFR22 Lexington CUSD 7</t>
  </si>
  <si>
    <t>17-064-0160-26_AFR22 Olympia CUSD 16</t>
  </si>
  <si>
    <t>17-064-0190-26_AFR22 Ridgeview CUSD 19</t>
  </si>
  <si>
    <t>17-064-0870-25_AFR22 Bloomington SD 87</t>
  </si>
  <si>
    <t>19-022-0020-02_AFR22 Bensenville SD 2</t>
  </si>
  <si>
    <t>19-022-0040-02_AFR22 Addison SD 4</t>
  </si>
  <si>
    <t>19-022-0070-02_AFR22 Wood Dale SD 7</t>
  </si>
  <si>
    <t>19-022-0100-02_AFR22 Itasca SD 10</t>
  </si>
  <si>
    <t>19-022-0110-02_AFR22 Medinah SD 11</t>
  </si>
  <si>
    <t>19-022-0120-02_AFR22 Roselle SD 12</t>
  </si>
  <si>
    <t>19-022-0130-02_AFR22 Bloomingdale SD 13</t>
  </si>
  <si>
    <t>19-022-0150-02_AFR22 Marquardt SD 15</t>
  </si>
  <si>
    <t>19-022-0160-02_AFR22 Queen Bee SD 16</t>
  </si>
  <si>
    <t>19-022-0200-02_AFR22 Keeneyville SD 20</t>
  </si>
  <si>
    <t>19-022-0250-02_AFR22 Benjamin SD 25</t>
  </si>
  <si>
    <t>19-022-0330-02_AFR22 West Chicago ESD 33</t>
  </si>
  <si>
    <t>19-022-0340-02_AFR22 Winfield SD 34</t>
  </si>
  <si>
    <t>19-022-0410-02_AFR22 Glen Ellyn SD 41</t>
  </si>
  <si>
    <t>19-022-0440-02_AFR22 Lombard SD 44</t>
  </si>
  <si>
    <t>19-022-0450-02_AFR22 SD 45 DuPage County</t>
  </si>
  <si>
    <t>19-022-0480-02_AFR22 Salt Creek SD 48</t>
  </si>
  <si>
    <t>19-022-0530-02_AFR22 Butler SD 53</t>
  </si>
  <si>
    <t>19-022-0580-02_AFR22 Downers Grove GSD 58</t>
  </si>
  <si>
    <t>19-022-0600-02_AFR22 Maercker SD 60</t>
  </si>
  <si>
    <t>19-022-0610-02_AFR22 Darien SD 61</t>
  </si>
  <si>
    <t>19-022-0620-02_AFR22 Gower SD 62</t>
  </si>
  <si>
    <t>19-022-0630-02_AFR22 Cass SD 63</t>
  </si>
  <si>
    <t>19-022-0660-02_AFR22 Center Cass SD 66</t>
  </si>
  <si>
    <t>19-022-0680-02_AFR22 Woodridge SD 68</t>
  </si>
  <si>
    <t>19-022-0860-17_AFR22 Hinsdale Twp HSD 86</t>
  </si>
  <si>
    <t>19-022-0870-17_AFR22 Glenbard Twp HSD 87</t>
  </si>
  <si>
    <t>19-022-0880-16_AFR22 DuPage HSD 88</t>
  </si>
  <si>
    <t>19-022-0890-04_AFR22 CCSD 89</t>
  </si>
  <si>
    <t>19-022-0930-04_AFR22 CCSD 93</t>
  </si>
  <si>
    <t>19-022-0940-16_AFR22 CHSD 94</t>
  </si>
  <si>
    <t>19-022-0990-16_AFR22 CHSD 99</t>
  </si>
  <si>
    <t>19-022-1000-16_AFR22 Fenton CHSD 100</t>
  </si>
  <si>
    <t>19-022-1080-16_AFR22 Lake Park CHSD 108</t>
  </si>
  <si>
    <t>19-022-1800-04_AFR22 CCSD 180</t>
  </si>
  <si>
    <t>19-022-1810-04_AFR22 Hinsdale CCSD 181</t>
  </si>
  <si>
    <t>19-022-2000-26_AFR22 CUSD 200</t>
  </si>
  <si>
    <t>19-022-2010-26_AFR22 CUSD 201</t>
  </si>
  <si>
    <t>19-022-2020-26_AFR22 Lisle CUSD 202</t>
  </si>
  <si>
    <t>19-022-2030-26_AFR22 Naperville CUSD 203</t>
  </si>
  <si>
    <t>19-022-2040-26_AFR22 Indian Prairie CUSD 204</t>
  </si>
  <si>
    <t>19-022-2050-26_AFR22 Elmhurst SD 205</t>
  </si>
  <si>
    <t>20-024-0010-26_AFR22 Edwards County CUSD 1</t>
  </si>
  <si>
    <t>20-030-0070-26_AFR22 Gallatin CUSD 7</t>
  </si>
  <si>
    <t>20-033-0100-26_AFR22 Hamilton Co CUSD 10</t>
  </si>
  <si>
    <t>20-035-0010-26_AFR22 Hardin County CUSD 1</t>
  </si>
  <si>
    <t>20-076-0010-26_AFR22 Pope Co CUD 1</t>
  </si>
  <si>
    <t>20-083-0010-26_AFR22 Galatia CUSD 1</t>
  </si>
  <si>
    <t>20-083-0020-26_AFR22 Carrier Mills-Stonefort CUSD 2</t>
  </si>
  <si>
    <t>20-083-0030-26_AFR22 Harrisburg CUSD 3</t>
  </si>
  <si>
    <t>20-083-0040-26_AFR22 Eldorado CUSD 4</t>
  </si>
  <si>
    <t>20-093-0170-24_AFR22 Allendale CCSD 17</t>
  </si>
  <si>
    <t>20-093-3480-26_AFR22 Wabash CUSD 348</t>
  </si>
  <si>
    <t>20-096-0060-04_AFR22 New Hope CCSD 6</t>
  </si>
  <si>
    <t>20-096-0140-04_AFR22 Geff CCSD 14</t>
  </si>
  <si>
    <t>20-096-0170-04_AFR22 Jasper CCSD 17</t>
  </si>
  <si>
    <t>20-096-1000-26_AFR22 Wayne City CUSD 100</t>
  </si>
  <si>
    <t>20-096-1120-04_AFR22 Fairfield PSD 112</t>
  </si>
  <si>
    <t>20-096-2000-26_AFR22 North Wayne CUSD 200</t>
  </si>
  <si>
    <t>20-096-2250-16_AFR22 Fairfield Comm H S Dist 225</t>
  </si>
  <si>
    <t>20-097-0010-26_AFR22 Grayville CUSD 1</t>
  </si>
  <si>
    <t>20-097-0030-26_AFR22 Norris City-Omaha-Enfield CUSD 3</t>
  </si>
  <si>
    <t>20-097-0050-26_AFR22 Carmi-White County CUSD 5</t>
  </si>
  <si>
    <t>21-028-0470-04_AFR22 Benton CCSD 47</t>
  </si>
  <si>
    <t>21-028-0910-04_AFR22 Akin CCSD 91</t>
  </si>
  <si>
    <t>21-028-0990-26_AFR22 Christopher USD 99</t>
  </si>
  <si>
    <t>21-028-1030-13_AFR22 Benton Cons HSD 103</t>
  </si>
  <si>
    <t>21-028-1150-04_AFR22 Ewing Northern CCSD 115</t>
  </si>
  <si>
    <t>21-028-1680-26_AFR22 Frankfort CUSD 168</t>
  </si>
  <si>
    <t>21-028-1740-26_AFR22 Thompsonville CUSD 174</t>
  </si>
  <si>
    <t>21-028-1880-26_AFR22 Zeigler-Royalton CUSD 188</t>
  </si>
  <si>
    <t>21-028-1960-26_AFR22 Sesser-Valier CUSD 196</t>
  </si>
  <si>
    <t>21-044-0010-26_AFR22 Goreville CUD 1</t>
  </si>
  <si>
    <t>21-044-0320-03_AFR22 New Simpson Hill SD 32</t>
  </si>
  <si>
    <t>21-044-0430-03_AFR22 Buncombe Cons SD 43</t>
  </si>
  <si>
    <t>21-044-0550-02_AFR22 Vienna SD 55</t>
  </si>
  <si>
    <t>21-044-0640-02_AFR22 Cypress SD 64</t>
  </si>
  <si>
    <t>21-044-1330-17_AFR22 Vienna HSD 133</t>
  </si>
  <si>
    <t>21-061-0010-26_AFR22 Massac UD 1</t>
  </si>
  <si>
    <t>21-061-0380-26_AFR22 Joppa-Maple Grove UD 38</t>
  </si>
  <si>
    <t>21-100-0010-26_AFR22 Johnston City CUSD 1</t>
  </si>
  <si>
    <t>21-100-0020-26_AFR22 Marion CUSD 2</t>
  </si>
  <si>
    <t>21-100-0030-26_AFR22 Crab Orchard CUSD 3</t>
  </si>
  <si>
    <t>21-100-0040-26_AFR22 Herrin CUSD 4</t>
  </si>
  <si>
    <t>21-100-0050-26_AFR22 Carterville CUSD 5</t>
  </si>
  <si>
    <t>24-032-0010-26_AFR22 Coal City CUSD 1</t>
  </si>
  <si>
    <t>24-032-0540-02_AFR22 Morris SD 54</t>
  </si>
  <si>
    <t>24-032-0730-17_AFR22 Gardner S Wilmington Twp HSD 73</t>
  </si>
  <si>
    <t>24-032-0740-03_AFR22 South Wilmington CCSD 74</t>
  </si>
  <si>
    <t>24-032-0750-02_AFR22 Braceville SD 75</t>
  </si>
  <si>
    <t>24-032-1010-16_AFR22 Morris CHSD 101</t>
  </si>
  <si>
    <t>24-032-1110-16_AFR22 Minooka CHSD 111</t>
  </si>
  <si>
    <t>24-032-2010-04_AFR22 Minooka CCSD 201</t>
  </si>
  <si>
    <t>24-047-0180-16_AFR22 Newark CHSD 18</t>
  </si>
  <si>
    <t>24-047-0660-04_AFR22 Newark CCSD 66</t>
  </si>
  <si>
    <t>24-047-0880-26_AFR22 Plano CUSD 88</t>
  </si>
  <si>
    <t>24-047-0900-04_AFR22 Lisbon CCSD 90</t>
  </si>
  <si>
    <t>24-047-1150-26_AFR22 Yorkville CUSD 115</t>
  </si>
  <si>
    <t>24-047-3080-26_AFR22 CUSD 308</t>
  </si>
  <si>
    <t>26-029-0010-26_AFR22 Astoria CUSD 1</t>
  </si>
  <si>
    <t>26-029-0020-26_AFR22 V I T CUSD 2</t>
  </si>
  <si>
    <t>26-029-0030-26_AFR22 CUSD 3 Fulton County</t>
  </si>
  <si>
    <t>26-029-0040-26_AFR22 Spoon River Valley CUSD 4</t>
  </si>
  <si>
    <t>26-029-0660-25_AFR22 Canton Union SD 66</t>
  </si>
  <si>
    <t>26-029-0970-26_AFR22 Lewistown CUSD 97</t>
  </si>
  <si>
    <t>26-034-3070-16_AFR22 Illini West H S Dist 307</t>
  </si>
  <si>
    <t>26-034-3160-26_AFR22 Warsaw CUSD 316</t>
  </si>
  <si>
    <t>26-034-3170-04_AFR22 Carthage ESD 317</t>
  </si>
  <si>
    <t>26-034-3250-26_AFR22 Nauvoo-Colusa CUSD 325</t>
  </si>
  <si>
    <t>26-034-3270-04_AFR22 Dallas ESD 327</t>
  </si>
  <si>
    <t>26-034-3280-24_AFR22 Hamilton CCSD 328</t>
  </si>
  <si>
    <t>26-034-3370-26_AFR22 Southeastern CUSD 337</t>
  </si>
  <si>
    <t>26-034-3470-04_AFR22 La Harpe CSD 347</t>
  </si>
  <si>
    <t>26-062-1030-26_AFR22 West Prairie CUSD 103</t>
  </si>
  <si>
    <t>26-062-1700-26_AFR22 Bushnell Prairie City CUSD 170</t>
  </si>
  <si>
    <t>26-062-1850-26_AFR22 Macomb CUSD 185</t>
  </si>
  <si>
    <t>26-085-0050-26_AFR22 Schuyler-Industry CUSD 5</t>
  </si>
  <si>
    <t>28-006-0170-04_AFR22 Ohio CCSD 17</t>
  </si>
  <si>
    <t>28-006-0840-04_AFR22 Malden CCSD 84</t>
  </si>
  <si>
    <t>28-006-0940-04_AFR22 Ladd CCSD 94</t>
  </si>
  <si>
    <t>28-006-0980-02_AFR22 Dalzell SD 98</t>
  </si>
  <si>
    <t>28-006-0990-04_AFR22 Spring Valley CCSD 99</t>
  </si>
  <si>
    <t>28-006-1030-22_AFR22 DePue USD 103</t>
  </si>
  <si>
    <t>28-006-1150-02_AFR22 Princeton ESD 115</t>
  </si>
  <si>
    <t>28-006-3030-26_AFR22 La Moille CUSD 303</t>
  </si>
  <si>
    <t>28-006-3400-26_AFR22 Bureau Valley CUSD 340</t>
  </si>
  <si>
    <t>28-006-5000-15_AFR22 Princeton HSD 500</t>
  </si>
  <si>
    <t>28-006-5020-17_AFR22 Hall HSD 502</t>
  </si>
  <si>
    <t>28-006-5050-16_AFR22 Ohio CHSD 505</t>
  </si>
  <si>
    <t>28-037-1900-02_AFR22 Colona SD 190</t>
  </si>
  <si>
    <t>28-037-2230-26_AFR22 Orion CUSD 223</t>
  </si>
  <si>
    <t>28-037-2240-26_AFR22 Galva CUSD 224</t>
  </si>
  <si>
    <t>28-037-2250-26_AFR22 AlWood CUSD 225</t>
  </si>
  <si>
    <t>28-037-2260-26_AFR22 Annawan CUSD 226</t>
  </si>
  <si>
    <t>28-037-2270-26_AFR22 Cambridge CUSD 227</t>
  </si>
  <si>
    <t>28-037-2280-26_AFR22 Geneseo CUSD 228</t>
  </si>
  <si>
    <t>28-037-2290-26_AFR22 Kewanee CUSD 229</t>
  </si>
  <si>
    <t>28-037-2300-26_AFR22 Wethersfield CUSD 230</t>
  </si>
  <si>
    <t>28-088-0010-26_AFR22 Bradford CUSD 1</t>
  </si>
  <si>
    <t>28-088-1000-26_AFR22 Stark County CUSD 100</t>
  </si>
  <si>
    <t>30-002-0010-22_AFR22 Cairo USD 1</t>
  </si>
  <si>
    <t>30-002-0050-26_AFR22 Egyptian CUSD 5</t>
  </si>
  <si>
    <t>30-039-0860-03_AFR22 DeSoto Cons SD 86</t>
  </si>
  <si>
    <t>30-039-0950-02_AFR22 Carbondale ESD 95</t>
  </si>
  <si>
    <t>30-039-1300-04_AFR22 Giant City CCSD 130</t>
  </si>
  <si>
    <t>30-039-1400-04_AFR22 Unity Point CCSD 140</t>
  </si>
  <si>
    <t>30-039-1650-16_AFR22 Carbondale CHSD 165</t>
  </si>
  <si>
    <t>30-039-1760-26_AFR22 Trico CUSD 176</t>
  </si>
  <si>
    <t>30-039-1860-26_AFR22 Murphysboro CUSD 186</t>
  </si>
  <si>
    <t>30-039-1960-26_AFR22 Elverado CUSD 196</t>
  </si>
  <si>
    <t>30-073-0050-02_AFR22 Tamaroa School Dist 5</t>
  </si>
  <si>
    <t>30-073-0500-02_AFR22 Pinckneyville SD 50</t>
  </si>
  <si>
    <t>30-073-1010-16_AFR22 Pinckneyville CHSD 101</t>
  </si>
  <si>
    <t>30-073-2040-04_AFR22 CCSD 204</t>
  </si>
  <si>
    <t>30-073-3000-26_AFR22 Du Quoin CUSD 300</t>
  </si>
  <si>
    <t>30-077-1000-26_AFR22 Century CUSD 100</t>
  </si>
  <si>
    <t>30-077-1010-26_AFR22 Meridian CUSD 101</t>
  </si>
  <si>
    <t>30-091-0160-04_AFR22 Lick Creek CCSD 16</t>
  </si>
  <si>
    <t>30-091-0170-22_AFR22 Cobden SUD 17</t>
  </si>
  <si>
    <t>30-091-0370-04_AFR22 Anna CCSD 37</t>
  </si>
  <si>
    <t>30-091-0430-04_AFR22 County of Union Sch Dist No43</t>
  </si>
  <si>
    <t>30-091-0660-22_AFR22 Dongola USD 66</t>
  </si>
  <si>
    <t>30-091-0810-16_AFR22 Anna Jonesboro CHSD 81</t>
  </si>
  <si>
    <t>30-091-0840-26_AFR22 Shawnee CUSD 84</t>
  </si>
  <si>
    <t>31-045-0460-22_AFR22 SD U-46</t>
  </si>
  <si>
    <t>31-045-1010-22_AFR22 Batavia USD 101</t>
  </si>
  <si>
    <t>31-045-1290-22_AFR22 Aurora West USD 129</t>
  </si>
  <si>
    <t>31-045-1310-22_AFR22 Aurora East USD 131</t>
  </si>
  <si>
    <t>31-045-3000-26_AFR22 CUSD 300</t>
  </si>
  <si>
    <t>31-045-3010-26_AFR22 Central CUSD 301</t>
  </si>
  <si>
    <t>31-045-3020-26_AFR22 Kaneland CUSD 302</t>
  </si>
  <si>
    <t>31-045-3030-26_AFR22 St Charles CUSD 303</t>
  </si>
  <si>
    <t>31-045-3040-26_AFR22 Geneva CUSD 304</t>
  </si>
  <si>
    <t>32-038-0030-26_AFR22 Donovan CUSD 3</t>
  </si>
  <si>
    <t>32-038-0040-26_AFR22 Central CUSD 4</t>
  </si>
  <si>
    <t>32-038-0060-26_AFR22 Cissna Park CUSD 6</t>
  </si>
  <si>
    <t>32-038-0090-26_AFR22 Iroquois County CUSD 9</t>
  </si>
  <si>
    <t>32-038-0100-26_AFR22 Iroquois West CUSD 10</t>
  </si>
  <si>
    <t>32-038-1240-26_AFR22 Milford Area Public Schools District 124</t>
  </si>
  <si>
    <t>32-038-2490-26_AFR22 Crescent Iroquois CUSD 249</t>
  </si>
  <si>
    <t>32-046-0010-26_AFR22 Momence CUSD 1</t>
  </si>
  <si>
    <t>32-046-0020-26_AFR22 Herscher CUSD 2</t>
  </si>
  <si>
    <t>32-046-0050-26_AFR22 Manteno CUSD 5</t>
  </si>
  <si>
    <t>32-046-0060-26_AFR22 Grant Park CUSD 6</t>
  </si>
  <si>
    <t>32-046-0530-02_AFR22 Bourbonnais SD 53</t>
  </si>
  <si>
    <t>32-046-0610-02_AFR22 Bradley SD 61</t>
  </si>
  <si>
    <t>32-046-1110-25_AFR22 Kankakee SD 111</t>
  </si>
  <si>
    <t>32-046-2560-04_AFR22 St Anne CCSD 256</t>
  </si>
  <si>
    <t>32-046-2580-04_AFR22 St George CCSD 258</t>
  </si>
  <si>
    <t>32-046-2590-04_AFR22 Pembroke CCSD 259</t>
  </si>
  <si>
    <t>32-046-3020-16_AFR22 St Anne CHSD 302</t>
  </si>
  <si>
    <t>32-046-3070-16_AFR22 Bradley Bourbonnais CHSD 307</t>
  </si>
  <si>
    <t>33-036-2350-26_AFR22 West Central CUSD 235</t>
  </si>
  <si>
    <t>33-048-2020-26_AFR22 Knoxville CUSD 202</t>
  </si>
  <si>
    <t>33-048-2050-26_AFR22 Galesburg CUSD 205</t>
  </si>
  <si>
    <t>33-048-2080-26_AFR22 R O W V A CUSD 208</t>
  </si>
  <si>
    <t>33-048-2100-26_AFR22 Williamsfield CUSD 210</t>
  </si>
  <si>
    <t>33-048-2760-26_AFR22 Abingdon-Avon CUSD 276</t>
  </si>
  <si>
    <t>33-066-4040-26_AFR22 Mercer County School District 404</t>
  </si>
  <si>
    <t>33-094-2380-26_AFR22 Monmouth-Roseville CUSD 238</t>
  </si>
  <si>
    <t>33-094-3040-26_AFR22 United CUSD 304</t>
  </si>
  <si>
    <t>34-049-0010-02_AFR22 Winthrop Harbor SD 1</t>
  </si>
  <si>
    <t>34-049-0030-04_AFR22 Beach Park CCSD 3</t>
  </si>
  <si>
    <t>34-049-0060-02_AFR22 Zion ESD 6</t>
  </si>
  <si>
    <t>34-049-0240-04_AFR22 Millburn CCSD 24</t>
  </si>
  <si>
    <t>34-049-0330-02_AFR22 Emmons SD 33</t>
  </si>
  <si>
    <t>34-049-0340-04_AFR22 Antioch CCSD 34</t>
  </si>
  <si>
    <t>34-049-0360-02_AFR22 Grass Lake SD 36</t>
  </si>
  <si>
    <t>34-049-0370-02_AFR22 Gavin SD 37</t>
  </si>
  <si>
    <t>34-049-0380-02_AFR22 Big Hollow SD 38</t>
  </si>
  <si>
    <t>34-049-0410-04_AFR22 Lake Villa CCSD 41</t>
  </si>
  <si>
    <t>34-049-0460-04_AFR22 Grayslake CCSD 46</t>
  </si>
  <si>
    <t>34-049-0500-04_AFR22 Woodland CCSD 50</t>
  </si>
  <si>
    <t>34-049-0560-02_AFR22 Gurnee SD 56</t>
  </si>
  <si>
    <t>34-049-0600-26_AFR22 Waukegan CUSD 60</t>
  </si>
  <si>
    <t>34-049-0650-02_AFR22 Lake Bluff ESD 65</t>
  </si>
  <si>
    <t>34-049-0670-05_AFR22 Lake Forest SD 67</t>
  </si>
  <si>
    <t>34-049-0680-02_AFR22 Oak Grove SD 68 Green Oaks</t>
  </si>
  <si>
    <t>34-049-0700-02_AFR22 Libertyville SD 70</t>
  </si>
  <si>
    <t>34-049-0720-02_AFR22 Rondout SD 72</t>
  </si>
  <si>
    <t>34-049-0730-04_AFR22 Hawthorn CCSD 73</t>
  </si>
  <si>
    <t>34-049-0750-02_AFR22 Mundelein ESD 75</t>
  </si>
  <si>
    <t>34-049-0760-02_AFR22 Diamond Lake SD 76</t>
  </si>
  <si>
    <t>34-049-0790-02_AFR22 Fremont SD 79</t>
  </si>
  <si>
    <t>34-049-0950-26_AFR22 Lake Zurich CUSD 95</t>
  </si>
  <si>
    <t>34-049-0960-04_AFR22 Kildeer Countryside CCSD 96</t>
  </si>
  <si>
    <t>34-049-1020-04_AFR22 Aptakisic-Tripp CCSD 102</t>
  </si>
  <si>
    <t>34-049-1030-02_AFR22 Lincolnshire-Prairieview SD 103</t>
  </si>
  <si>
    <t>34-049-1060-02_AFR22 Bannockburn SD 106</t>
  </si>
  <si>
    <t>34-049-1090-02_AFR22 Deerfield SD 109</t>
  </si>
  <si>
    <t>34-049-1120-02_AFR22 North Shore SD 112</t>
  </si>
  <si>
    <t>34-049-1130-17_AFR22 Twp HSD 113</t>
  </si>
  <si>
    <t>34-049-1140-02_AFR22 Fox Lake GSD 114</t>
  </si>
  <si>
    <t>34-049-1150-16_AFR22 Lake Forest CHSD 115</t>
  </si>
  <si>
    <t>34-049-1160-26_AFR22 Round Lake CUSD 116</t>
  </si>
  <si>
    <t>34-049-1170-16_AFR22 CHSD 117</t>
  </si>
  <si>
    <t>34-049-1180-26_AFR22 Wauconda CUSD 118</t>
  </si>
  <si>
    <t>34-049-1200-13_AFR22 Mundelein Cons HSD 120</t>
  </si>
  <si>
    <t>34-049-1210-17_AFR22 Warren Twp HSD 121</t>
  </si>
  <si>
    <t>34-049-1240-16_AFR22 Grant CHSD 124</t>
  </si>
  <si>
    <t>34-049-1250-13_AFR22 Adlai E Stevenson HSD 125</t>
  </si>
  <si>
    <t>34-049-1260-17_AFR22 Zion-Benton Twp HSD 126</t>
  </si>
  <si>
    <t>34-049-1270-16_AFR22 Grayslake CHSD 127</t>
  </si>
  <si>
    <t>34-049-1280-16_AFR22 CHSD 128</t>
  </si>
  <si>
    <t>34-049-1870-26_AFR22 North Chicago SD 187</t>
  </si>
  <si>
    <t>34-049-2200-26_AFR22 Barrington CUSD 220</t>
  </si>
  <si>
    <t>35-050-0010-26_AFR22 Leland CUSD 1</t>
  </si>
  <si>
    <t>35-050-0020-26_AFR22 Serena CUSD 2</t>
  </si>
  <si>
    <t>35-050-0090-26_AFR22 Earlville CUSD 9</t>
  </si>
  <si>
    <t>35-050-0400-17_AFR22 Streator Twp HSD 40</t>
  </si>
  <si>
    <t>35-050-0440-02_AFR22 Streator ESD 44</t>
  </si>
  <si>
    <t>35-050-0650-04_AFR22 Allen-Otter Creek CCSD 65</t>
  </si>
  <si>
    <t>35-050-0790-04_AFR22 Tonica CCSD 79</t>
  </si>
  <si>
    <t>35-050-0820-04_AFR22 Deer Park CCSD 82</t>
  </si>
  <si>
    <t>35-050-0950-04_AFR22 Grand Ridge CCSD 95</t>
  </si>
  <si>
    <t>35-050-1200-17_AFR22 La Salle-Peru Twp HSD 120</t>
  </si>
  <si>
    <t>35-050-1220-02_AFR22 La Salle ESD 122</t>
  </si>
  <si>
    <t>35-050-1240-02_AFR22 Peru ESD 124</t>
  </si>
  <si>
    <t>35-050-1250-02_AFR22 Oglesby ESD 125</t>
  </si>
  <si>
    <t>35-050-1400-17_AFR22 Ottawa Twp HSD 140</t>
  </si>
  <si>
    <t>35-050-1410-02_AFR22 Ottawa ESD 141</t>
  </si>
  <si>
    <t>35-050-1500-02_AFR22 Marseilles ESD 150</t>
  </si>
  <si>
    <t>35-050-1600-17_AFR22 Seneca Twp HSD 160</t>
  </si>
  <si>
    <t>35-050-1700-04_AFR22 Seneca CCSD 170</t>
  </si>
  <si>
    <t>35-050-0175-04_AFR22 Dimmick Community Consolidated SD #175</t>
  </si>
  <si>
    <t>35-050-1850-04_AFR22 Waltham CCSD 185</t>
  </si>
  <si>
    <t>35-050-1950-04_AFR22 Wallace CCSD 195</t>
  </si>
  <si>
    <t>35-050-2100-04_AFR22 Miller Twp CCSD 210</t>
  </si>
  <si>
    <t>35-050-2300-04_AFR22 Rutland CCSD 230</t>
  </si>
  <si>
    <t>35-050-2800-17_AFR22 Mendota Twp HSD 280</t>
  </si>
  <si>
    <t>35-050-2890-04_AFR22 Mendota CCSD 289</t>
  </si>
  <si>
    <t>35-050-4250-26_AFR22 Lostant CUSD 425</t>
  </si>
  <si>
    <t>35-059-0050-26_AFR22 Henry-Senachwine CUSD 5</t>
  </si>
  <si>
    <t>35-059-0070-26_AFR22 Midland CUSD 7</t>
  </si>
  <si>
    <t>35-078-5350-26_AFR22 Putnam County CUSD 535</t>
  </si>
  <si>
    <t>39-055-0010-26_AFR22 Argenta-Oreana CUSD 1</t>
  </si>
  <si>
    <t>39-055-0020-26_AFR22 Maroa Forsyth CUSD 2</t>
  </si>
  <si>
    <t>39-055-0030-26_AFR22 Mt Zion CUSD 3</t>
  </si>
  <si>
    <t>39-055-0090-26_AFR22 Sangamon Valley CUSD 9</t>
  </si>
  <si>
    <t>39-055-0110-26_AFR22 Warrensburg-Latham CUSD 11</t>
  </si>
  <si>
    <t>39-055-0150-26_AFR22 Meridian CUSD 15</t>
  </si>
  <si>
    <t>39-055-0610-25_AFR22 Decatur SD 61</t>
  </si>
  <si>
    <t>39-074-0050-26_AFR22 Bement CUSD 5</t>
  </si>
  <si>
    <t>39-074-0250-26_AFR22 Monticello CUSD 25</t>
  </si>
  <si>
    <t>39-074-0570-26_AFR22 Deland-Weldon CUSD 57</t>
  </si>
  <si>
    <t>39-074-1000-26_AFR22 Cerro Gordo CUSD 100</t>
  </si>
  <si>
    <t>40-007-0400-26_AFR22 Calhoun CUSD 40</t>
  </si>
  <si>
    <t>40-007-0420-26_AFR22 Brussels CUSD 42</t>
  </si>
  <si>
    <t>40-031-0010-26_AFR22 Carrollton CUSD 1</t>
  </si>
  <si>
    <t>40-031-0030-26_AFR22 North Greene CUSD 3</t>
  </si>
  <si>
    <t>40-031-0100-26_AFR22 Greenfield CUSD 10</t>
  </si>
  <si>
    <t>40-042-1000-26_AFR22 Jersey CUSD 100</t>
  </si>
  <si>
    <t>40-056-0010-26_AFR22 Carlinville CUSD 1</t>
  </si>
  <si>
    <t>40-056-0020-26_AFR22 Northwestern CUSD 2</t>
  </si>
  <si>
    <t>40-056-0050-26_AFR22 Mount Olive CUSD 5</t>
  </si>
  <si>
    <t>40-056-0060-26_AFR22 Staunton CUSD 6</t>
  </si>
  <si>
    <t>40-056-0070-26_AFR22 Gillespie CUSD 7</t>
  </si>
  <si>
    <t>40-056-0080-26_AFR22 Bunker Hill CUSD 8</t>
  </si>
  <si>
    <t>40-056-0090-26_AFR22 Southwestern CUSD 9</t>
  </si>
  <si>
    <t>40-056-0340-26_AFR22 North Mac CUSD 34</t>
  </si>
  <si>
    <t>41-057-0010-26_AFR22 Roxana CUSD 1</t>
  </si>
  <si>
    <t>41-057-0020-26_AFR22 Triad CUSD 2</t>
  </si>
  <si>
    <t>41-057-0030-26_AFR22 Venice CUSD 3</t>
  </si>
  <si>
    <t>41-057-0050-26_AFR22 Highland CUSD 5</t>
  </si>
  <si>
    <t>41-057-0070-26_AFR22 Edwardsville CUSD 7</t>
  </si>
  <si>
    <t>41-057-0080-26_AFR22 Bethalto CUSD 8</t>
  </si>
  <si>
    <t>41-057-0090-26_AFR22 Granite City CUSD 9</t>
  </si>
  <si>
    <t>41-057-0100-26_AFR22 Collinsville CUSD 10</t>
  </si>
  <si>
    <t>41-057-0110-26_AFR22 Alton CUSD 11</t>
  </si>
  <si>
    <t>41-057-0120-26_AFR22 Madison CUSD 12</t>
  </si>
  <si>
    <t>41-057-0130-02_AFR22 East Alton SD 13</t>
  </si>
  <si>
    <t>41-057-0140-16_AFR22 East Alton-Wood River CHSD 14</t>
  </si>
  <si>
    <t>41-057-0150-03_AFR22 Wood River-Hartford ESD 15</t>
  </si>
  <si>
    <t>44-063-0020-03_AFR22 Nippersink SD 2</t>
  </si>
  <si>
    <t>44-063-0030-03_AFR22 Fox River Grove Cons SD 3</t>
  </si>
  <si>
    <t>44-063-0120-26_AFR22 Johnsburg CUSD 12</t>
  </si>
  <si>
    <t>44-063-0150-04_AFR22 McHenry CCSD 15</t>
  </si>
  <si>
    <t>44-063-0180-04_AFR22 Riley CCSD 18</t>
  </si>
  <si>
    <t>44-063-0190-24_AFR22 Alden Hebron SD 19</t>
  </si>
  <si>
    <t>44-063-0260-04_AFR22 Cary CCSD 26</t>
  </si>
  <si>
    <t>44-063-0360-02_AFR22 Harrison SD 36</t>
  </si>
  <si>
    <t>44-063-0460-03_AFR22 Prairie Grove CSD 46</t>
  </si>
  <si>
    <t>44-063-0470-04_AFR22 Crystal Lake CCSD 47</t>
  </si>
  <si>
    <t>44-063-0500-26_AFR22 Harvard CUSD 50</t>
  </si>
  <si>
    <t>44-063-1540-16_AFR22 Marengo CHSD 154</t>
  </si>
  <si>
    <t>44-063-1550-16_AFR22 CHSD 155</t>
  </si>
  <si>
    <t>44-063-1560-16_AFR22 McHenry CHSD 156</t>
  </si>
  <si>
    <t>44-063-1570-16_AFR22 Richmond-Burton CHSD 157</t>
  </si>
  <si>
    <t>44-063-1580-22_AFR22 Huntley Community School District 158</t>
  </si>
  <si>
    <t>44-063-1650-03_AFR22 Marengo-Union E Cons D 165</t>
  </si>
  <si>
    <t>44-063-2000-26_AFR22 Woodstock CUSD 200</t>
  </si>
  <si>
    <t>45-067-0030-26_AFR22 Valmeyer CUSD 3</t>
  </si>
  <si>
    <t>45-067-0040-26_AFR22 Columbia CUSD 4</t>
  </si>
  <si>
    <t>45-067-0050-26_AFR22 Waterloo CUSD 5</t>
  </si>
  <si>
    <t>45-079-0010-22_AFR22 Coulterville USD 1</t>
  </si>
  <si>
    <t>45-079-1220-19_AFR22 Chester N HSD 122</t>
  </si>
  <si>
    <t>45-079-1320-26_AFR22 Red Bud CUSD 132</t>
  </si>
  <si>
    <t>45-079-1340-04_AFR22 Prairie Du Rocher CCSD 134</t>
  </si>
  <si>
    <t>45-079-1380-26_AFR22 Steeleville CUSD 138</t>
  </si>
  <si>
    <t>45-079-1390-26_AFR22 Chester CUSD 139</t>
  </si>
  <si>
    <t>45-079-1400-26_AFR22 Sparta CUSD 140</t>
  </si>
  <si>
    <t>47-052-1700-22_AFR22 Dixon USD 170</t>
  </si>
  <si>
    <t>47-052-2200-02_AFR22 Steward ESD 220</t>
  </si>
  <si>
    <t>47-052-2710-26_AFR22 Paw Paw CUSD 271</t>
  </si>
  <si>
    <t>47-052-2720-26_AFR22 Amboy CUSD 272</t>
  </si>
  <si>
    <t>47-052-2750-26_AFR22 Ashton-Franklin Center CUSD 275</t>
  </si>
  <si>
    <t>47-071-1440-03_AFR22 Kings Cons SD 144</t>
  </si>
  <si>
    <t>47-071-1610-04_AFR22 Creston CCSD 161</t>
  </si>
  <si>
    <t>47-071-2120-17_AFR22 Rochelle Twp HSD 212</t>
  </si>
  <si>
    <t>47-071-2200-26_AFR22 Oregon CUSD 220</t>
  </si>
  <si>
    <t>47-071-2210-26_AFR22 Forrestville Valley CUSD 221</t>
  </si>
  <si>
    <t>47-071-2220-26_AFR22 Polo CUSD 222</t>
  </si>
  <si>
    <t>47-071-2230-26_AFR22 Meridian CUSD 223</t>
  </si>
  <si>
    <t>47-071-2260-26_AFR22 Byron CUSD 226</t>
  </si>
  <si>
    <t>47-071-2310-04_AFR22 Rochelle CCSD 231</t>
  </si>
  <si>
    <t>47-071-2690-04_AFR22 Eswood CCSD 269</t>
  </si>
  <si>
    <t>47-098-0010-26_AFR22 Erie CUSD 1</t>
  </si>
  <si>
    <t>47-098-0020-26_AFR22 River Bend CUSD 2</t>
  </si>
  <si>
    <t>47-098-0030-26_AFR22 Prophetstown-Lyndon-Tampico CUSD3</t>
  </si>
  <si>
    <t>47-098-0050-26_AFR22 Sterling CUSD 5</t>
  </si>
  <si>
    <t>47-098-0060-26_AFR22 Morrison CUSD 6</t>
  </si>
  <si>
    <t>47-098-0130-02_AFR22 Rock Falls ESD 13</t>
  </si>
  <si>
    <t>47-098-0200-02_AFR22 East Coloma - Nelson CESD 20</t>
  </si>
  <si>
    <t>47-098-1450-04_AFR22 Montmorency CCSD 145</t>
  </si>
  <si>
    <t>47-098-3010-17_AFR22 Rock Falls Twp HSD 301</t>
  </si>
  <si>
    <t>48-072-0620-02_AFR22 Pleasant Valley SD 62</t>
  </si>
  <si>
    <t>48-072-0630-02_AFR22 Norwood ESD 63</t>
  </si>
  <si>
    <t>48-072-0660-02_AFR22 Bartonville SD 66</t>
  </si>
  <si>
    <t>48-072-0680-02_AFR22 Oak Grove SD 68  Bartonville</t>
  </si>
  <si>
    <t>48-072-0690-02_AFR22 Pleasant Hill SD 69</t>
  </si>
  <si>
    <t>48-072-0700-02_AFR22 Monroe SD 70</t>
  </si>
  <si>
    <t>48-072-1500-25_AFR22 Peoria SD 150</t>
  </si>
  <si>
    <t>48-072-2650-26_AFR22 Farmington Central CUSD 265</t>
  </si>
  <si>
    <t>48-072-3090-26_AFR22 Brimfield CUSD 309</t>
  </si>
  <si>
    <t>48-072-3100-16_AFR22 Limestone CHSD 310</t>
  </si>
  <si>
    <t>48-072-3160-04_AFR22 Limestone Walters CCSD 316</t>
  </si>
  <si>
    <t>48-072-3210-26_AFR22 Il Valley Central USD 321</t>
  </si>
  <si>
    <t>48-072-3220-26_AFR22 Elmwood CUSD 322</t>
  </si>
  <si>
    <t>48-072-3230-26_AFR22 Dunlap CUSD 323</t>
  </si>
  <si>
    <t>48-072-3250-26_AFR22 Peoria Heights CUSD 325</t>
  </si>
  <si>
    <t>48-072-3260-26_AFR22 Princeville CUSD 326</t>
  </si>
  <si>
    <t>48-072-3270-26_AFR22 Illini Bluffs CUSD 327</t>
  </si>
  <si>
    <t>48-072-3280-03_AFR22 Hollis Cons SD 328</t>
  </si>
  <si>
    <t>49-081-0290-02_AFR22 Hampton SD 29</t>
  </si>
  <si>
    <t>49-081-0300-17_AFR22 United Twp HSD 30</t>
  </si>
  <si>
    <t>49-081-0340-02_AFR22 Silvis SD 34</t>
  </si>
  <si>
    <t>49-081-0360-02_AFR22 Carbon Cliff-Barstow SD 36</t>
  </si>
  <si>
    <t>49-081-0370-02_AFR22 East Moline SD 37</t>
  </si>
  <si>
    <t>49-081-0400-22_AFR22 Moline-Coal Valley CUSD 40</t>
  </si>
  <si>
    <t>49-081-0410-25_AFR22 Rock Island SD 41</t>
  </si>
  <si>
    <t>49-081-1000-26_AFR22 Riverdale CUSD 100</t>
  </si>
  <si>
    <t>49-081-2000-26_AFR22 Sherrard CUSD 200</t>
  </si>
  <si>
    <t>49-081-3000-26_AFR22 Rockridge CUSD 300</t>
  </si>
  <si>
    <t>50-082-0090-26_AFR22 Lebanon CUSD 9</t>
  </si>
  <si>
    <t>50-082-0190-26_AFR22 Mascoutah CUD 19</t>
  </si>
  <si>
    <t>50-082-0300-03_AFR22 St Libory Cons SD 30</t>
  </si>
  <si>
    <t>50-082-0400-26_AFR22 Marissa CUSD 40</t>
  </si>
  <si>
    <t>50-082-0600-26_AFR22 New Athens CUSD 60</t>
  </si>
  <si>
    <t>50-082-0700-04_AFR22 Freeburg CCSD 70</t>
  </si>
  <si>
    <t>50-082-0770-16_AFR22 Freeburg CHSD 77</t>
  </si>
  <si>
    <t>50-082-0850-02_AFR22 Shiloh Village SD 85</t>
  </si>
  <si>
    <t>50-082-0900-04_AFR22 O Fallon CCSD 90</t>
  </si>
  <si>
    <t>50-082-1040-02_AFR22 Central SD 104</t>
  </si>
  <si>
    <t>50-082-1050-02_AFR22 Pontiac-W Holliday SD 105</t>
  </si>
  <si>
    <t>50-082-1100-04_AFR22 Grant CCSD 110</t>
  </si>
  <si>
    <t>50-082-1130-02_AFR22 Wolf Branch SD 113</t>
  </si>
  <si>
    <t>50-082-1150-02_AFR22 Whiteside SD 115</t>
  </si>
  <si>
    <t>50-082-1160-02_AFR22 High Mount SD 116</t>
  </si>
  <si>
    <t>50-082-1180-02_AFR22 Belleville SD 118</t>
  </si>
  <si>
    <t>50-082-1190-02_AFR22 Belle Valley SD 119</t>
  </si>
  <si>
    <t>50-082-1300-04_AFR22 Smithton CCSD 130</t>
  </si>
  <si>
    <t>50-082-1600-04_AFR22 Millstadt CCSD 160</t>
  </si>
  <si>
    <t>50-082-1750-02_AFR22 Harmony Emge SD 175</t>
  </si>
  <si>
    <t>50-082-1810-02_AFR22 Signal Hill SD 181</t>
  </si>
  <si>
    <t>50-082-1870-26_AFR22 Cahokia CUSD 187</t>
  </si>
  <si>
    <t>50-082-1880-22_AFR22 Brooklyn UD 188</t>
  </si>
  <si>
    <t>50-082-1890-22_AFR22 East St Louis SD 189</t>
  </si>
  <si>
    <t>50-082-1960-26_AFR22 Dupo CUSD 196</t>
  </si>
  <si>
    <t>50-082-2010-17_AFR22 Belleville Twp HSD 201</t>
  </si>
  <si>
    <t>50-082-2030-17_AFR22 O Fallon Twp HSD 203</t>
  </si>
  <si>
    <t>51-065-2000-26_AFR22 Greenview CUSD 200</t>
  </si>
  <si>
    <t>51-065-2020-26_AFR22 Porta CUSD 202</t>
  </si>
  <si>
    <t>51-065-2130-26_AFR22 Athens CUSD 213</t>
  </si>
  <si>
    <t>51-084-0010-26_AFR22 Tri City CUSD 1</t>
  </si>
  <si>
    <t>51-084-0050-26_AFR22 Ball Chatham CUSD 5</t>
  </si>
  <si>
    <t>51-084-0080-26_AFR22 Pleasant Plains CUSD 8</t>
  </si>
  <si>
    <t>51-084-0100-26_AFR22 Auburn CUSD 10</t>
  </si>
  <si>
    <t>51-084-0110-26_AFR22 Pawnee CUSD 11</t>
  </si>
  <si>
    <t>51-084-0140-26_AFR22 Riverton CUSD 14</t>
  </si>
  <si>
    <t>51-084-0150-26_AFR22 Williamsville CUSD 15</t>
  </si>
  <si>
    <t>51-084-0160-26_AFR22 New Berlin CUSD 16</t>
  </si>
  <si>
    <t>51-084-1860-25_AFR22 Springfield SD 186</t>
  </si>
  <si>
    <t>53-060-1260-26_AFR22 Havana CUSD 126</t>
  </si>
  <si>
    <t>53-060-1890-26_AFR22 Illini Central CUSD 189</t>
  </si>
  <si>
    <t>53-060-1910-26_AFR22 Midwest Central CUSD 191</t>
  </si>
  <si>
    <t>53-090-0500-02_AFR22 District 50 Schools</t>
  </si>
  <si>
    <t>53-090-0510-02_AFR22 Central SD 51</t>
  </si>
  <si>
    <t>53-090-0520-02_AFR22 Washington SD 52</t>
  </si>
  <si>
    <t>53-090-0760-02_AFR22 Creve Coeur SD 76</t>
  </si>
  <si>
    <t>53-090-0850-02_AFR22 Robein SD 85</t>
  </si>
  <si>
    <t>53-090-0860-02_AFR22 East Peoria SD 86</t>
  </si>
  <si>
    <t>53-090-0980-02_AFR22 Rankin CSD 98</t>
  </si>
  <si>
    <t>53-090-1020-02_AFR22 N Pekin &amp; Marquette Hght SD 102</t>
  </si>
  <si>
    <t>53-090-1080-02_AFR22 Pekin PSD 108</t>
  </si>
  <si>
    <t>53-090-1370-02_AFR22 South Pekin SD 137</t>
  </si>
  <si>
    <t>53-090-3030-16_AFR22 Pekin CSD 303</t>
  </si>
  <si>
    <t>53-090-3080-16_AFR22 Washington CHSD 308</t>
  </si>
  <si>
    <t>53-090-3090-16_AFR22 East Peoria CHSD 309</t>
  </si>
  <si>
    <t>53-090-6060-04_AFR22 Spring Lake CCSD 606</t>
  </si>
  <si>
    <t>53-090-7010-26_AFR22 Deer Creek-Mackinaw CUSD 701</t>
  </si>
  <si>
    <t>53-090-7020-26_AFR22 Tremont CUSD 702</t>
  </si>
  <si>
    <t>53-090-7030-26_AFR22 Delavan CUSD 703</t>
  </si>
  <si>
    <t>53-090-7090-26_AFR22 Morton CUSD 709</t>
  </si>
  <si>
    <t>53-102-0010-04_AFR22 Metamora CCSD 1</t>
  </si>
  <si>
    <t>53-102-0020-04_AFR22 Riverview CCSD 2</t>
  </si>
  <si>
    <t>53-102-0060-26_AFR22 Fieldcrest CUSD 6</t>
  </si>
  <si>
    <t>53-102-0110-26_AFR22 El Paso-Gridley CUSD 11</t>
  </si>
  <si>
    <t>53-102-0210-26_AFR22 Lowpoint-Washburn CUSD 21</t>
  </si>
  <si>
    <t>53-102-0600-26_AFR22 Roanoke Benson CUSD 60</t>
  </si>
  <si>
    <t>53-102-0690-02_AFR22 Germantown Hills SD 69</t>
  </si>
  <si>
    <t>53-102-1220-17_AFR22 County of Woodford School</t>
  </si>
  <si>
    <t>53-102-1400-26_AFR22 Eureka CUD 140</t>
  </si>
  <si>
    <t>54-092-0010-26_AFR22 Bismarck Henning CUSD</t>
  </si>
  <si>
    <t>54-092-0020-26_AFR22 Westville CUSD 2</t>
  </si>
  <si>
    <t>54-092-0040-26_AFR22 Georgetown-Ridge Farm CUD 4</t>
  </si>
  <si>
    <t>54-092-0070-26_AFR22 Rossville-Alvin CUSD 7</t>
  </si>
  <si>
    <t>54-092-0100-26_AFR22 Potomac CUSD 10</t>
  </si>
  <si>
    <t>54-092-0110-26_AFR22 Hoopeston Area CUSD 11</t>
  </si>
  <si>
    <t>54-092-0610-03_AFR22 Armstrong-Ellis Cons SD 61</t>
  </si>
  <si>
    <t>54-092-0760-26_AFR22 Oakwood CUSD 76</t>
  </si>
  <si>
    <t>54-092-1180-24_AFR22 Danville CCSD 118</t>
  </si>
  <si>
    <t>54-092-2250-17_AFR22 Armstrong Twp HSD 225</t>
  </si>
  <si>
    <t>54-092-5120-26_AFR22 Salt Fork Community Unit District  512</t>
  </si>
  <si>
    <t>56-099-0170-02_AFR22 Channahon SD 17</t>
  </si>
  <si>
    <t>56-099-0810-02_AFR22 Union SD 81</t>
  </si>
  <si>
    <t>56-099-0840-02_AFR22 Rockdale SD 84</t>
  </si>
  <si>
    <t>56-099-0860-05_AFR22 Joliet PSD 86</t>
  </si>
  <si>
    <t>56-099-0880-02_AFR22 Chaney-Monge SD 88</t>
  </si>
  <si>
    <t>56-099-0890-02_AFR22 Fairmont SD 89</t>
  </si>
  <si>
    <t>56-099-0900-02_AFR22 Taft SD 90</t>
  </si>
  <si>
    <t>56-099-0910-02_AFR22 Lockport SD 91</t>
  </si>
  <si>
    <t>56-099-0920-02_AFR22 Will County SD 92</t>
  </si>
  <si>
    <t>56-099-1140-02_AFR22 Manhattan SD 114</t>
  </si>
  <si>
    <t>56-099-1220-02_AFR22 New Lenox SD 122</t>
  </si>
  <si>
    <t>56-099-1590-02_AFR22 Mokena SD 159</t>
  </si>
  <si>
    <t>56-099-1610-02_AFR22 Summit Hill SD 161</t>
  </si>
  <si>
    <t>56-099-2020-22_AFR22 Plainfield SD 202</t>
  </si>
  <si>
    <t>56-099-2030-04_AFR22 Elwood CCSD 203</t>
  </si>
  <si>
    <t>56-099-2040-17_AFR22 Joliet Twp HSD 204</t>
  </si>
  <si>
    <t>56-099-2050-17_AFR22 Lockport Twp HSD 205</t>
  </si>
  <si>
    <t>56-099-2100-16_AFR22 Lincoln Way CHSD 210</t>
  </si>
  <si>
    <t>07-016-113A-02_AFR22 Lemont-Bromberek CSD 113A</t>
  </si>
  <si>
    <t>11-012-002C-26_AFR22 Marshall CUSD 2C</t>
  </si>
  <si>
    <t>11-012-003C-26_AFR22 Martinsville CUSD 3C</t>
  </si>
  <si>
    <t>11-012-004C-26_AFR22 Casey-Westfield CUSD 4C</t>
  </si>
  <si>
    <t>11-087-003A-26_AFR22 Cowden-Herrick CUSD 3A</t>
  </si>
  <si>
    <t>11-087-005A-26_AFR22 Stewardson-Strasburg CUD 5A</t>
  </si>
  <si>
    <t>17-053-006J-26_AFR22 Tri Point CUSD 6-J</t>
  </si>
  <si>
    <t>24-032-002C-02_AFR22 Mazon-Verona-Kinsman ESD 2C</t>
  </si>
  <si>
    <t>24-032-024C-04_AFR22 Nettle Creek CCSD 24C</t>
  </si>
  <si>
    <t>24-032-060C-04_AFR22 Saratoga CCSD 60C</t>
  </si>
  <si>
    <t>24-032-072C-04_AFR22 Gardner CCSD 72C</t>
  </si>
  <si>
    <t>51-084-003A-26_AFR22 Rochester CUSD 3A</t>
  </si>
  <si>
    <t>56-099-030C-04_AFR22 Troy CCSD 30C</t>
  </si>
  <si>
    <t>56-099-033C-04_AFR22 Homer CCSD 33C</t>
  </si>
  <si>
    <t>56-099-070C-04_AFR22 Laraway CCSD 70C</t>
  </si>
  <si>
    <t>56-099-088A-02_AFR22 Richland GSD 88A</t>
  </si>
  <si>
    <t>56-099-157C-04_AFR22 Frankfort CCSD 157C</t>
  </si>
  <si>
    <t>56-099-200U-26_AFR22 Beecher CUSD 200U</t>
  </si>
  <si>
    <t>56-099-201U-26_AFR22 Crete Monee CUSD 201U</t>
  </si>
  <si>
    <t>56-099-207U-26_AFR22 Peotone CUSD 207U</t>
  </si>
  <si>
    <t>56-099-209U-26_AFR22 Wilmington CUSD 209U</t>
  </si>
  <si>
    <t>56-099-255U-26_AFR22 Reed Custer CUSD 255U</t>
  </si>
  <si>
    <t>56-099-365U-26_AFR22 Valley View CUSD 365U</t>
  </si>
  <si>
    <t>01-001-1720-41_AFR22 Quincy Area Voc Ctr</t>
  </si>
  <si>
    <t>01-001-1720-46_AFR22 West Central Regional System</t>
  </si>
  <si>
    <t>01-001-1720-61_AFR22 Spec Educ Assoc of Adams County</t>
  </si>
  <si>
    <t>01-009-7000-45_AFR22 Two Rivers Career Educ System</t>
  </si>
  <si>
    <t>01-069-8010-60_AFR22 Four Rivers Spec Educ Dist</t>
  </si>
  <si>
    <t>03-011-8020-60_AFR22 NPT Special Education Coop</t>
  </si>
  <si>
    <t>03-011-8010-60_AFR22 Mid-State Spec Educ Jnt Agr</t>
  </si>
  <si>
    <t>03-026-2030-41_AFR22 Okaw Area Vocational Center</t>
  </si>
  <si>
    <t>03-026-7410-45_AFR22 Bond Fayette Effingham EFE 410</t>
  </si>
  <si>
    <t>04-000-0000-46_AFR22 Career Educ Assoc of N Central IL</t>
  </si>
  <si>
    <t>04-101-1400-61_AFR22 Winnebago County Spec Educ Coop</t>
  </si>
  <si>
    <t>05-016-0390-61_AFR22 Wilmette Community Sp Ed Agreement</t>
  </si>
  <si>
    <t>05-016-0650-61_AFR22 Evanston Dists 65/202 Jnt Agr</t>
  </si>
  <si>
    <t>05-016-2070-46_AFR22 North Suburban Educ Reg for Voc</t>
  </si>
  <si>
    <t>05-016-2140-46_AFR22 Northwest Educational Council for Student Success</t>
  </si>
  <si>
    <t>05-016-8050-60_AFR22 NW Suburban Spec Educ Org</t>
  </si>
  <si>
    <t>05-016-8070-60_AFR22 Niles Twp District for Spec Educ</t>
  </si>
  <si>
    <t>06-016-0830-61_AFR22 Leyden Area Spec Educ Coop</t>
  </si>
  <si>
    <t>06-016-2040-61_AFR22 Lagrange Area Dept Spec Ed-Ladse</t>
  </si>
  <si>
    <t>06-016-2120-46_AFR22 Des Plaines Valley EFE</t>
  </si>
  <si>
    <t>06-016-8030-60_AFR22 Proviso Area Exceptional Child</t>
  </si>
  <si>
    <t>07-016-1275-61_AFR22 Eisenhower Cooperative</t>
  </si>
  <si>
    <t>07-016-1420-61_AFR22 Southwest Cook Coop Spec Ed</t>
  </si>
  <si>
    <t>07-016-1500-61_AFR22 Exc Children Have Opportunities</t>
  </si>
  <si>
    <t>07-016-2180-46_AFR22 Moraine Area Career System</t>
  </si>
  <si>
    <t>07-016-2280-46_AFR22 Career Development System</t>
  </si>
  <si>
    <t>07-016-7900-45_AFR22 Career Preparation Network</t>
  </si>
  <si>
    <t>07-016-8020-60_AFR22 Speed SEJA #802</t>
  </si>
  <si>
    <t>07-016-8060-60_AFR22 A E R O  Spec Educ Coop</t>
  </si>
  <si>
    <t>08-000-0000-46_AFR22 Eagle Ridge Vocational Del Sys</t>
  </si>
  <si>
    <t>08-043-2100-61_AFR22 Northwest Sp Ed Cooperative</t>
  </si>
  <si>
    <t>08-043-7900-40_AFR22 Jo Daviess Carroll CTE Academy</t>
  </si>
  <si>
    <t>08-089-7230-45_AFR22 Career &amp; Tech Educ Consortium</t>
  </si>
  <si>
    <t>09-010-0080-46_AFR22 Educ for Employment Sys 330</t>
  </si>
  <si>
    <t>09-010-8010-60_AFR22 Rural Champaign Co Spec Ed Coop</t>
  </si>
  <si>
    <t>09-027-0050-61_AFR22 Ford Special Education Coop</t>
  </si>
  <si>
    <t>11-015-7350-45_AFR22 Eastern IL EFE System</t>
  </si>
  <si>
    <t>11-015-8010-60_AFR22 Eastern IL Area of Spec Educ</t>
  </si>
  <si>
    <t>11-023-8000-80_AFR22 Paris Cooperative High School</t>
  </si>
  <si>
    <t>12-000-0000-46_AFR22 Twin Rivers Career &amp; Tech Ed Sys</t>
  </si>
  <si>
    <t>12-013-0350-46_AFR22 Clay/Jasper/Richland/N Wayne RDS</t>
  </si>
  <si>
    <t>12-017-8010-60_AFR22 South Eastern Sp Ed Program</t>
  </si>
  <si>
    <t>13-000-0000-41_AFR22 Mt Vernon Area Voc Center</t>
  </si>
  <si>
    <t>13-000-0000-46_AFR22 Marion/Clinton/Wash Co CTES</t>
  </si>
  <si>
    <t>13-000-0000-47_AFR22 Rend Lake Area Reg Del System</t>
  </si>
  <si>
    <t>13-041-8010-60_AFR22 Franklin-Jefferson Co Sp Ed Dist</t>
  </si>
  <si>
    <t>13-058-8010-60_AFR22 Kaskaskia Spec Educ District</t>
  </si>
  <si>
    <t>15-016-2250-61_AFR22 IL Spec Ed Charter Coop</t>
  </si>
  <si>
    <t>16-000-0000-46_AFR22 Kishwaukee Educ Consortium</t>
  </si>
  <si>
    <t>16-019-4270-61_AFR22 Northwestern Illinois Assn</t>
  </si>
  <si>
    <t>16-019-4300-40_AFR22 Indian Valley Area Voc Ctr</t>
  </si>
  <si>
    <t>17-053-0000-61_AFR22 Livingston Co Spec Services Unit</t>
  </si>
  <si>
    <t>17-053-0900-41_AFR22 Livingston Area Career Cntr</t>
  </si>
  <si>
    <t>17-053-0900-46_AFR22 Livingston Area Educ for Employ</t>
  </si>
  <si>
    <t>17-054-4040-41_AFR22 Lincolnland Technical Ed Ctr</t>
  </si>
  <si>
    <t>17-054-4040-46_AFR22 Lincolnland Reg Del System</t>
  </si>
  <si>
    <t>17-064-0070-61_AFR22 Tri-County Spec Educ Assoc</t>
  </si>
  <si>
    <t>17-064-0870-41_AFR22 Bloomington Area Career Center</t>
  </si>
  <si>
    <t>17-064-0870-46_AFR22 McLean/Dewitt Reg Voc System</t>
  </si>
  <si>
    <t>19-022-0150-61_AFR22 Coop Assoc for Spec Educ</t>
  </si>
  <si>
    <t>19-022-5020-46_AFR22 DuPage Area Occup Educ Sys</t>
  </si>
  <si>
    <t>19-022-8020-60_AFR22 North DuPage Sp Ed Cooperative</t>
  </si>
  <si>
    <t>19-022-8030-60_AFR22 School Assn For Special Educ</t>
  </si>
  <si>
    <t>20-000-0000-46_AFR22 Ohio &amp; Wabash Valley Reg Voc Sys</t>
  </si>
  <si>
    <t>20-097-8010-60_AFR22 Wabash &amp; Ohio Valley Sp Ed Dist</t>
  </si>
  <si>
    <t>21-100-8010-46_AFR22 Williamson Co CTE System</t>
  </si>
  <si>
    <t>21-100-8010-60_AFR22 Williamson Co Spec Educ District</t>
  </si>
  <si>
    <t>24-032-1010-61_AFR22 Grundy County Spec Educ Coop</t>
  </si>
  <si>
    <t>24-032-7900-40_AFR22 Grundy Area Vocational Center</t>
  </si>
  <si>
    <t>24-047-0880-61_AFR22 Plano Area Special Ed Coop</t>
  </si>
  <si>
    <t>26-000-0000-46_AFR22 Western Area Career System 265</t>
  </si>
  <si>
    <t>26-062-0000-61_AFR22 West Central IL Spec Educ Coop</t>
  </si>
  <si>
    <t>28-037-8010-60_AFR22 Henry-Stark County Spec Ed Dist</t>
  </si>
  <si>
    <t>30-000-0000-46_AFR22 Jackson/Perry Co Reg Del System</t>
  </si>
  <si>
    <t>30-002-7480-45_AFR22 Five County Reg Voc System</t>
  </si>
  <si>
    <t>30-039-1860-61_AFR22 Tri-County Sp Ed Jnt Agreement</t>
  </si>
  <si>
    <t>30-077-8010-60_AFR22 Jamp Spec Educ Services</t>
  </si>
  <si>
    <t>31-000-0000-46_AFR22 Valley Educ for Employ System</t>
  </si>
  <si>
    <t>31-045-3010-46_AFR22 Northern Kane Co Reg Voc System</t>
  </si>
  <si>
    <t>31-045-3020-41_AFR22 Fox Valley Career Center</t>
  </si>
  <si>
    <t>31-045-3030-61_AFR22 Mid-Valley Special Ed Coop</t>
  </si>
  <si>
    <t>32-000-0000-40_AFR22 Kankakee Area Career Center</t>
  </si>
  <si>
    <t>32-000-0000-46_AFR22 Kankakee Area Reg Voc Ed System</t>
  </si>
  <si>
    <t>32-000-0000-47_AFR22 Iroquois Area Reg Del System</t>
  </si>
  <si>
    <t>32-038-8010-60_AFR22 Iroquois Special Education</t>
  </si>
  <si>
    <t>32-046-8500-60_AFR22 Kankakee Area Spec Educ Coop</t>
  </si>
  <si>
    <t>33-048-2050-41_AFR22 Galesburg Area Voc Ctr</t>
  </si>
  <si>
    <t>33-048-8010-60_AFR22 Knox Warren Special Education Districts</t>
  </si>
  <si>
    <t>33-094-7290-45_AFR22 Delabar CTE System</t>
  </si>
  <si>
    <t>34-049-7900-40_AFR22 Lake Co High Schools Tech Campus</t>
  </si>
  <si>
    <t>34-049-8010-60_AFR22 Exceptional Learners</t>
  </si>
  <si>
    <t>34-049-8040-60_AFR22 Northern Suburban Spec Ed Dist</t>
  </si>
  <si>
    <t>34-049-8250-60_AFR22 Spec Educ Dist Lake County/Sedol</t>
  </si>
  <si>
    <t>35-050-0000-61_AFR22 LaSalle Putnam Alliance</t>
  </si>
  <si>
    <t>35-050-1200-40_AFR22 La Salle-Peru Area Career Ctr</t>
  </si>
  <si>
    <t>35-050-7200-45_AFR22 Starved Rock for Voc Tech Ed</t>
  </si>
  <si>
    <t>35-059-0050-61_AFR22 BMP Tri County Special Ed Coop</t>
  </si>
  <si>
    <t>39-000-0000-46_AFR22 Heartland Region</t>
  </si>
  <si>
    <t>39-055-0610-61_AFR22 Macon-Piatt Spec Educ Jnt Agr</t>
  </si>
  <si>
    <t>40-000-0000-46_AFR22 Central Ill Rural Region</t>
  </si>
  <si>
    <t>40-056-8010-60_AFR22 South Macoupin Association</t>
  </si>
  <si>
    <t>41-057-0090-61_AFR22 Madison Co Reg I Spec Educ Coop</t>
  </si>
  <si>
    <t>41-057-0100-41_AFR22 Collinsville Area Career Ctr</t>
  </si>
  <si>
    <t>41-057-7450-45_AFR22 Madison Co Career &amp; Tech Ed Sys</t>
  </si>
  <si>
    <t>41-057-8010-60_AFR22 Region III Spec Ed Coop</t>
  </si>
  <si>
    <t>44-000-0000-46_AFR22 McHenry Co Coop for Employ Educ</t>
  </si>
  <si>
    <t>44-063-8010-60_AFR22 Spec Ed Dist of McHenry Co-Sedom</t>
  </si>
  <si>
    <t>45-000-0000-40_AFR22 Career Center of Southern IL</t>
  </si>
  <si>
    <t>45-000-0000-46_AFR22 Okaw Regional Voc System</t>
  </si>
  <si>
    <t>45-079-1320-61_AFR22 Perandoe Spec Educ District</t>
  </si>
  <si>
    <t>47-052-1700-61_AFR22 Lee County Spec Educ Assoc</t>
  </si>
  <si>
    <t>47-071-8010-60_AFR22 Ogle Co Education Cooperative</t>
  </si>
  <si>
    <t>47-098-0000-61_AFR22 Bi-County Special Educ Coop</t>
  </si>
  <si>
    <t>47-098-0050-46_AFR22 Whiteside Regional Voc System</t>
  </si>
  <si>
    <t>48-000-0000-46_AFR22 Peoria Educ Reg for Empl Traing</t>
  </si>
  <si>
    <t>48-072-0000-61_AFR22 Spec Educ Assoc of Peoria County</t>
  </si>
  <si>
    <t>49-081-0300-41_AFR22 United Twp Area Career Ctr</t>
  </si>
  <si>
    <t>49-081-0300-46_AFR22 Quad City Career and Tech Ed Cons</t>
  </si>
  <si>
    <t>49-081-8650-60_AFR22 Black Hawk Area Sp Ed District</t>
  </si>
  <si>
    <t>50-082-1890-61_AFR22 E St Louis Area Joint Agreement</t>
  </si>
  <si>
    <t>50-082-7460-45_AFR22 Southwestern Illinois Career &amp; Technical Education System</t>
  </si>
  <si>
    <t>50-082-7470-45_AFR22 ESL Regional Vocational System</t>
  </si>
  <si>
    <t>50-082-8010-60_AFR22 Belleville Area Special Services</t>
  </si>
  <si>
    <t>51-084-0100-61_AFR22 Sangamon Area Spec Ed Dist</t>
  </si>
  <si>
    <t>51-084-7310-45_AFR22 Regional Office of Car/Tech Educ</t>
  </si>
  <si>
    <t>51-084-7900-40_AFR22 Capital Area Career Center</t>
  </si>
  <si>
    <t>53-000-0000-46_AFR22 Tazewell Co Area EFE RDS</t>
  </si>
  <si>
    <t>53-090-3090-61_AFR22 Tazewell-Mason Cntys Sp Ed Assoc</t>
  </si>
  <si>
    <t>53-102-8010-60_AFR22 Woodford Cty Special Ed Assoc</t>
  </si>
  <si>
    <t>53-102-7210-45_AFR22 Central IL Voc Ed Coop</t>
  </si>
  <si>
    <t>54-092-7400-45_AFR22 Vermilion Voc Ed Deliver System</t>
  </si>
  <si>
    <t>54-092-8000-80_AFR22 Bismarck Henning Rossville Alvin Cooperative High School</t>
  </si>
  <si>
    <t>54-092-8010-60_AFR22 Vermilion Assoc for Spec Educ</t>
  </si>
  <si>
    <t>56-000-0000-40_AFR22 Wilco Area Career Center</t>
  </si>
  <si>
    <t>56-099-0880-61_AFR22 Lockport Area Spec Educ Coop</t>
  </si>
  <si>
    <t>56-099-7110-45_AFR22 Three Rivers EFE System</t>
  </si>
  <si>
    <t>56-099-8430-60_AFR22 Lincoln-Way Area Spec Ed JA Dist</t>
  </si>
  <si>
    <t>56-099-030C-61_AFR22 S Will Co Coop for Spec Ed</t>
  </si>
  <si>
    <t>04-004-0000-51_AFR22 Boone Winnebago Regional Alternative School</t>
  </si>
  <si>
    <t>28-006-0000-00_AFR22 Behavior Disorder Program</t>
  </si>
  <si>
    <t>31-045-1290-61_AFR22 Hope Wall Joint Agreement</t>
  </si>
  <si>
    <t>GEER II (only) (CRRSA) (FRIS SUBPROGRAM CODE: GO, RC, JK)</t>
  </si>
  <si>
    <t>ESSER II (only) (CRRSA Act) (FRIS SUB PROGRAM CODES: E2, FG, SE, PM, CP, D2)</t>
  </si>
  <si>
    <t>ESSER III (only) (ARP) (FRIS SUBPROGRAM CODE: E3, CO)</t>
  </si>
  <si>
    <t>ARP IDEA (ARP) (FRIS SUBPROGRAM CODE: ID, EI, PS)</t>
  </si>
  <si>
    <t>ARP Homeless I (ARP) (FRIS SUBPROGRAM CODE: HM, HL)</t>
  </si>
  <si>
    <t>CURES (Coronavirus State and Local Fiscal Recovery Funds) (FRIS PROGRAM CODE: BG, AP, FS)</t>
  </si>
  <si>
    <t xml:space="preserve">Note: A PDF (of the Audit Questionnaire) with signature is acceptable for this page. Enter the location on signature line e.g. PDF in Opinion Page with signature </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</si>
  <si>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</si>
  <si>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</si>
  <si>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</si>
  <si>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ARP Child Nutrition (ARP) (FRIS SUBPROGRAM CODE: BT, SC)</t>
  </si>
  <si>
    <t>Name of School District/Joint Agreement (use drop-down arrow to locate district, RCDT will populate):</t>
  </si>
  <si>
    <t>28-35</t>
  </si>
  <si>
    <t>37-39</t>
  </si>
  <si>
    <t xml:space="preserve">      Note:  In Windows 7 and above, files can be saved in Adobe Acrobat (*.pdf) and embedded even if you do not have the software. </t>
  </si>
  <si>
    <t xml:space="preserve">  •   The Annual Financial Reports (AFR) must be submitted directly through the School District Financial Reports system in IWAS by the Auditor (not from the school district) </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</si>
  <si>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</si>
  <si>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</si>
  <si>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</si>
  <si>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</si>
  <si>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</si>
  <si>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</si>
  <si>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</si>
  <si>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</si>
  <si>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</si>
  <si>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</si>
  <si>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</si>
  <si>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</si>
  <si>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</si>
  <si>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</si>
  <si>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</si>
  <si>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 xml:space="preserve">Page 28-35:  CARES CRRSA ARP Schedule - Revenue 4998 listed on schedule must equal Revenue 4998 listed on Revenue tab </t>
  </si>
  <si>
    <t>Page 28-35:  CARES CRRSA ARP Schedule -check box yes or no if district/joint agreement received/expended funds</t>
  </si>
  <si>
    <t>Annual Financial Report (AFR) Instructions</t>
  </si>
  <si>
    <t>Submit electronic AFR directly to ISBE via IWAS -School District Financial Reports system (for auditor use only)</t>
  </si>
  <si>
    <t>RCDT by Alphabetical Order</t>
  </si>
  <si>
    <t>FP Info 3</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</si>
  <si>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</si>
  <si>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</si>
  <si>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</si>
  <si>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</si>
  <si>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</si>
  <si>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</si>
  <si>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</si>
  <si>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</si>
  <si>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</si>
  <si>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</si>
  <si>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</si>
  <si>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</si>
  <si>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</si>
  <si>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</si>
  <si>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Revenues 10-15, L256, Col C,D,F,G</t>
  </si>
  <si>
    <t xml:space="preserve">Total Depreciation Allowance (from page 36, Line 18, Col I) </t>
  </si>
  <si>
    <t>If district is subject to PTELL on tab "Aud Quest 2", line 21 be sure to check the box and enter the effective date.</t>
  </si>
  <si>
    <t>Total Long-Term Debt (Principal) Retired (P19, Cell H174) must = Debt Service - Long-Term Debt (Principal) Retired (P26, Cell H49).</t>
  </si>
  <si>
    <t>Page 7: "On behalf" payments to the Educational Fund</t>
  </si>
  <si>
    <t xml:space="preserve">Page 27:  Rest Tax Levies-Tort Im 27, G31 (Total Tort Expenditures) minus (G36 through G45) must equal 0 </t>
  </si>
  <si>
    <t>School District Directory</t>
  </si>
  <si>
    <r>
      <t xml:space="preserve">Under Reports, open the FY 2022 Special Education Funding Allocation Calculation Details </t>
    </r>
    <r>
      <rPr>
        <b/>
        <sz val="8"/>
        <rFont val="Calibri"/>
        <family val="2"/>
      </rPr>
      <t>and</t>
    </r>
    <r>
      <rPr>
        <sz val="8"/>
        <rFont val="Calibri"/>
        <family val="2"/>
      </rPr>
      <t xml:space="preserve"> the FY 2022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192 and 193.</t>
    </r>
  </si>
  <si>
    <t>**Go to the Evidence-Based Funding Distribution Calculation webpage.</t>
  </si>
  <si>
    <t>Did the school district/joint agreement receive/expend CARES, CRRSA, or ARP Federal Stimulus Funds in FY 2022?</t>
  </si>
  <si>
    <r>
      <t xml:space="preserve">Section A is for revenue recognized in FY 2022 reported on the FY 2022 AFR for FY 2020 and/or FY 2021 EXPENDITURES claimed on July 1, 2021, through June 30, 2022, FRIS grant expenditure reports </t>
    </r>
    <r>
      <rPr>
        <b/>
        <sz val="11"/>
        <color rgb="FFFF0000"/>
        <rFont val="Calibri"/>
        <family val="2"/>
        <scheme val="minor"/>
      </rPr>
      <t>for expenditures reported in the prior year FY 2020 and/or FY 2021 AFR.</t>
    </r>
  </si>
  <si>
    <t>Section B is for revenue recognized in FY 2022 reported on the FY 2022 AFR and for FY 2022 EXPENDITURES claimed on July 1, 2021, through June 30, 2022, FRIS grant expenditure reports and reported in the FY 2022 AFR.</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</si>
  <si>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</si>
  <si>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</si>
  <si>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</si>
  <si>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</si>
  <si>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</si>
  <si>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</si>
  <si>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</si>
  <si>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</si>
  <si>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</si>
  <si>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</si>
  <si>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</si>
  <si>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7.  GASB 87 Leases </t>
  </si>
  <si>
    <t xml:space="preserve">Expenditures </t>
  </si>
  <si>
    <r>
      <t xml:space="preserve">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</si>
  <si>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</si>
  <si>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  School district/joint Agreement entities must verify the qualifications of the auditing firm by requesting the most current peer review report and the</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</si>
  <si>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</si>
  <si>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For the listed mandated categorical (Revenue Code (3100, 3120, 3500, 3510, 3950) that were vouchered prior to June 30, but not released until after year end</t>
  </si>
  <si>
    <t xml:space="preserve"> as reported in ISBE Financial Reimbursement Information System (FRIS), enter the amounts that were accrued in the chart below.</t>
  </si>
  <si>
    <t>•  School district/joint Agreement entities must verify the qualifications of the auditing firm by requesting the most current peer review report and the corresponding acceptance</t>
  </si>
  <si>
    <t>Required to be completed for school districts only.</t>
  </si>
  <si>
    <t xml:space="preserve">Information page 3 and by the timing of mandated categorical payments.  Final score </t>
  </si>
  <si>
    <t>CRRSA Child Nutrition (CRRSA) (FRIS SUBPROGRAM CODE: SN)</t>
  </si>
  <si>
    <t>CRRSA Child Nutrition (CRRSA)</t>
  </si>
  <si>
    <t xml:space="preserve">Expenditure Section O:    </t>
  </si>
  <si>
    <t>Baker Tilly US, LLP</t>
  </si>
  <si>
    <t>1301 West 22nd Street, Suite 400</t>
  </si>
  <si>
    <t>Oak Brook</t>
  </si>
  <si>
    <t>IL</t>
  </si>
  <si>
    <t>(630) 990-3131</t>
  </si>
  <si>
    <t>(630) 990-0039</t>
  </si>
  <si>
    <t>X</t>
  </si>
  <si>
    <t>No contracts</t>
  </si>
  <si>
    <t>Nick Cavaliere CPA CFE</t>
  </si>
  <si>
    <t>065-040118</t>
  </si>
  <si>
    <t>n.cavaliere@bakertilly.com</t>
  </si>
  <si>
    <t>Dr. Mary Furbush</t>
  </si>
  <si>
    <t>mfurbush@casedupage.com</t>
  </si>
  <si>
    <t>630-942-5600</t>
  </si>
  <si>
    <t>630-942-5601</t>
  </si>
  <si>
    <t>x</t>
  </si>
  <si>
    <t>Educational Benefit Cooperative</t>
  </si>
  <si>
    <t>SSCIP, SELF</t>
  </si>
  <si>
    <t>Illinois School District Liquid Asset Fund</t>
  </si>
  <si>
    <t>Outsourced</t>
  </si>
  <si>
    <t>Glenbard Township High School District 87</t>
  </si>
  <si>
    <t>All seven CASE member districts</t>
  </si>
  <si>
    <t>Solid State</t>
  </si>
  <si>
    <t>Page 12, Row 109 Other Local Revenues</t>
  </si>
  <si>
    <t>Ed Fund - Page 17, Row 85 Other Payments to In-State Govt. Units</t>
  </si>
  <si>
    <t>LEAs registration fees, SESED program revenues, other misc. revenues</t>
  </si>
  <si>
    <t>Refund of prior year expenditures to member districts</t>
  </si>
  <si>
    <t>ProvenIT - Copier lease</t>
  </si>
  <si>
    <t>CCSD 93 - Storage space lease</t>
  </si>
  <si>
    <t>SLJ Properties - Office space lease</t>
  </si>
  <si>
    <t>CCSD 89 - Office space lease</t>
  </si>
  <si>
    <t>Short-Term Long-Term Debt 26, Rows 31-34</t>
  </si>
  <si>
    <t>GASB 87 lease implementation, including new lease additions and principal payments incurred throughout the year</t>
  </si>
  <si>
    <t>Expenditures 16-24, row 113, Debt Services - Interest on Long-Term Debt</t>
  </si>
  <si>
    <t>Balance reported in cell H113 relates to principal and interest payments made on GASB 87 Leases, CASE does not present a Debt Service Fund and AFR does not present an option for Principal expenditure within the Educational Fund, principal expenditure of $101,464 is included within cell</t>
  </si>
  <si>
    <t>DuPage</t>
  </si>
  <si>
    <t>22W600 Butterfield Road</t>
  </si>
  <si>
    <t>Glen Ellyn</t>
  </si>
  <si>
    <t>SH:COVER</t>
  </si>
  <si>
    <t>$A$15</t>
  </si>
  <si>
    <t xml:space="preserve"> cw_clp("CLP149")</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</si>
  <si>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</si>
  <si>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</si>
  <si>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</si>
  <si>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</si>
  <si>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</si>
  <si>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</si>
  <si>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</si>
  <si>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</si>
  <si>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</si>
  <si>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</si>
  <si>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</si>
  <si>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</si>
  <si>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</si>
  <si>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</si>
  <si>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</si>
  <si>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</si>
  <si>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</si>
  <si>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</si>
  <si>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</si>
  <si>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</si>
  <si>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</si>
  <si>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</si>
  <si>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</si>
  <si>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</si>
  <si>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</si>
  <si>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</si>
  <si>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</si>
  <si>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</si>
  <si>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</si>
  <si>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</si>
  <si>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</si>
  <si>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</si>
  <si>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</si>
  <si>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</si>
  <si>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</si>
  <si>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</si>
  <si>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</si>
  <si>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</si>
  <si>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</si>
  <si>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</si>
  <si>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</si>
  <si>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</si>
  <si>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</si>
  <si>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</si>
  <si>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</si>
  <si>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</si>
  <si>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</si>
  <si>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</si>
  <si>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</si>
  <si>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</si>
  <si>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</si>
  <si>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</si>
  <si>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</si>
  <si>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</si>
  <si>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</si>
  <si>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</si>
  <si>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</si>
  <si>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</si>
  <si>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</si>
  <si>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</si>
  <si>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</si>
  <si>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</si>
  <si>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</si>
  <si>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</si>
  <si>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</si>
  <si>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</si>
  <si>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</si>
  <si>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</si>
  <si>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</si>
  <si>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</si>
  <si>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</si>
  <si>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</si>
  <si>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</si>
  <si>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</si>
  <si>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</si>
  <si>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</si>
  <si>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</si>
  <si>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</si>
  <si>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</si>
  <si>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</si>
  <si>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cw_map("BR","10-&gt;20.12500")+cw_map("BR","10-&gt;20.13000")+cw_map("BR","10-&gt;20.13100")+cw_map("BR","10-&gt;20.13200")++cw_map("BR","10-&gt;20.13300")+cw_map("BR","10-&gt;20.13500")+cw_map("BR","10-&gt;20.13600")</t>
  </si>
  <si>
    <t>$D$9</t>
  </si>
  <si>
    <t xml:space="preserve"> cw_map("BR","20-&gt;20.12500")+cw_map("BR","20-&gt;20.13000")+cw_map("BR","20-&gt;20.13100")+cw_map("BR","20-&gt;20.13200")++cw_map("BR","20-&gt;20.13300")+cw_map("BR","20-&gt;20.13500")+cw_map("BR","20-&gt;20.13600")</t>
  </si>
  <si>
    <t>$E$9</t>
  </si>
  <si>
    <t xml:space="preserve"> cw_map("BR","30-&gt;20.12500")+cw_map("BR","30-&gt;20.13000")+cw_map("BR","30-&gt;20.13100")+cw_map("BR","30-&gt;20.13200")++cw_map("BR","30-&gt;20.13300")+cw_map("BR","30-&gt;20.13500")+cw_map("BR","30-&gt;20.13600")</t>
  </si>
  <si>
    <t>$F$9</t>
  </si>
  <si>
    <t xml:space="preserve"> cw_map("BR","40-&gt;20.12500")+cw_map("BR","40-&gt;20.13000")+cw_map("BR","40-&gt;20.13100")+cw_map("BR","40-&gt;20.13200")++cw_map("BR","40-&gt;20.13300")+cw_map("BR","40-&gt;20.13500")+cw_map("BR","40-&gt;20.13600")</t>
  </si>
  <si>
    <t>$G$9</t>
  </si>
  <si>
    <t xml:space="preserve"> cw_map("BR","50-&gt;20.12500")+cw_map("BR","50-&gt;20.13000")+cw_map("BR","50-&gt;20.13100")+cw_map("BR","50-&gt;20.13200")++cw_map("BR","50-&gt;20.13300")+cw_map("BR","50-&gt;20.13500")+cw_map("BR","50-&gt;20.13600")</t>
  </si>
  <si>
    <t>$H$9</t>
  </si>
  <si>
    <t xml:space="preserve"> cw_map("BR","60-&gt;20.12500")+cw_map("BR","60-&gt;20.13000")+cw_map("BR","60-&gt;20.13100")+cw_map("BR","60-&gt;20.13200")++cw_map("BR","60-&gt;20.13300")+cw_map("BR","60-&gt;20.13500")+cw_map("BR","60-&gt;20.13600")</t>
  </si>
  <si>
    <t>$I$9</t>
  </si>
  <si>
    <t xml:space="preserve"> cw_map("BR","70-&gt;20.12500")+cw_map("BR","70-&gt;20.13000")+cw_map("BR","70-&gt;20.13100")+cw_map("BR","70-&gt;20.13200")++cw_map("BR","70-&gt;20.13300")+cw_map("BR","70-&gt;20.13500")+cw_map("BR","70-&gt;20.13600")</t>
  </si>
  <si>
    <t>$J$9</t>
  </si>
  <si>
    <t xml:space="preserve"> cw_map("BR","80-&gt;20.12500")+cw_map("BR","80-&gt;20.13000")+cw_map("BR","80-&gt;20.13100")+cw_map("BR","80-&gt;20.13200")++cw_map("BR","80-&gt;20.13300")+cw_map("BR","80-&gt;20.13500")+cw_map("BR","80-&gt;20.13600")</t>
  </si>
  <si>
    <t>$K$9</t>
  </si>
  <si>
    <t xml:space="preserve"> cw_map("BR","90-&gt;20.12500")+cw_map("BR","90-&gt;20.13000")+cw_map("BR","90-&gt;20.13100")+cw_map("BR","90-&gt;20.13200")++cw_map("BR","90-&gt;20.13300")+cw_map("BR","90-&gt;20.13500")+cw_map("BR","90-&gt;20.13600")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</si>
  <si>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</si>
  <si>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</si>
  <si>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</si>
  <si>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</si>
  <si>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</si>
  <si>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</si>
  <si>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</si>
  <si>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</si>
  <si>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</si>
  <si>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</si>
  <si>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</si>
  <si>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</si>
  <si>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</si>
  <si>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</si>
  <si>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</si>
  <si>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</si>
  <si>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</si>
  <si>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</si>
  <si>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</si>
  <si>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</si>
  <si>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</si>
  <si>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</si>
  <si>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</si>
  <si>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</si>
  <si>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</si>
  <si>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</si>
  <si>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</si>
  <si>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</si>
  <si>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</si>
  <si>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</si>
  <si>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</si>
  <si>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</si>
  <si>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</si>
  <si>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</si>
  <si>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</si>
  <si>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</si>
  <si>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</si>
  <si>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</si>
  <si>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</si>
  <si>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</si>
  <si>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</si>
  <si>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</si>
  <si>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</si>
  <si>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</si>
  <si>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</si>
  <si>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</si>
  <si>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</si>
  <si>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</si>
  <si>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</si>
  <si>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</si>
  <si>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</si>
  <si>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</si>
  <si>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</si>
  <si>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</si>
  <si>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</si>
  <si>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</si>
  <si>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</si>
  <si>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</si>
  <si>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</si>
  <si>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</si>
  <si>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</si>
  <si>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</si>
  <si>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</si>
  <si>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</si>
  <si>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</si>
  <si>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</si>
  <si>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</si>
  <si>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</si>
  <si>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</si>
  <si>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</si>
  <si>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</si>
  <si>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</si>
  <si>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</si>
  <si>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</si>
  <si>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</si>
  <si>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</si>
  <si>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</si>
  <si>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</si>
  <si>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</si>
  <si>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</si>
  <si>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</si>
  <si>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</si>
  <si>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</si>
  <si>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</si>
  <si>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</si>
  <si>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</si>
  <si>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</si>
  <si>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</si>
  <si>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</si>
  <si>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</si>
  <si>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</si>
  <si>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</si>
  <si>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</si>
  <si>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</si>
  <si>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</si>
  <si>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</si>
  <si>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</si>
  <si>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</si>
  <si>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</si>
  <si>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</si>
  <si>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</si>
  <si>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</si>
  <si>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</si>
  <si>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</si>
  <si>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</si>
  <si>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</si>
  <si>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</si>
  <si>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</si>
  <si>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</si>
  <si>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</si>
  <si>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</si>
  <si>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</si>
  <si>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</si>
  <si>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</si>
  <si>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</si>
  <si>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</si>
  <si>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</si>
  <si>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</si>
  <si>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</si>
  <si>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</si>
  <si>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</si>
  <si>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</si>
  <si>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</si>
  <si>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</si>
  <si>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</si>
  <si>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</si>
  <si>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</si>
  <si>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</si>
  <si>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</si>
  <si>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</si>
  <si>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</si>
  <si>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</si>
  <si>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</si>
  <si>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</si>
  <si>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</si>
  <si>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</si>
  <si>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</si>
  <si>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</si>
  <si>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</si>
  <si>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</si>
  <si>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</si>
  <si>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</si>
  <si>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</si>
  <si>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</si>
  <si>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</si>
  <si>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</si>
  <si>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</si>
  <si>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</si>
  <si>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</si>
  <si>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</si>
  <si>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</si>
  <si>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</si>
  <si>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</si>
  <si>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</si>
  <si>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</si>
  <si>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</si>
  <si>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</si>
  <si>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</si>
  <si>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</si>
  <si>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</si>
  <si>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</si>
  <si>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</si>
  <si>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</si>
  <si>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</si>
  <si>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</si>
  <si>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</si>
  <si>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</si>
  <si>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</si>
  <si>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</si>
  <si>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</si>
  <si>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</si>
  <si>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</si>
  <si>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</si>
  <si>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</si>
  <si>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</si>
  <si>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</si>
  <si>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</si>
  <si>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</si>
  <si>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</si>
  <si>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-cw_map("BR","10-&gt;20.34000.340*")-C49</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</si>
  <si>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</si>
  <si>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</si>
  <si>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</si>
  <si>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</si>
  <si>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</si>
  <si>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</si>
  <si>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</si>
  <si>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</si>
  <si>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</si>
  <si>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</si>
  <si>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</si>
  <si>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</si>
  <si>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</si>
  <si>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</si>
  <si>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</si>
  <si>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</si>
  <si>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</si>
  <si>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</si>
  <si>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</si>
  <si>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</si>
  <si>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</si>
  <si>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</si>
  <si>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</si>
  <si>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</si>
  <si>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</si>
  <si>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</si>
  <si>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</si>
  <si>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</si>
  <si>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</si>
  <si>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</si>
  <si>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</si>
  <si>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</si>
  <si>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</si>
  <si>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</si>
  <si>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$C$45</t>
  </si>
  <si>
    <t xml:space="preserve"> cw_map("BR","10-&gt;20.11000.12000")</t>
  </si>
  <si>
    <t>$C$48</t>
  </si>
  <si>
    <t xml:space="preserve"> -(cw_map("BR","10-&gt;20.24600"))</t>
  </si>
  <si>
    <t>SH:Acct Summary 7-9</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</si>
  <si>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</si>
  <si>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</si>
  <si>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</si>
  <si>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</si>
  <si>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</si>
  <si>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</si>
  <si>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</si>
  <si>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</si>
  <si>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</si>
  <si>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</si>
  <si>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</si>
  <si>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</si>
  <si>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</si>
  <si>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</si>
  <si>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</si>
  <si>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</si>
  <si>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</si>
  <si>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</si>
  <si>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</si>
  <si>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</si>
  <si>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</si>
  <si>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</si>
  <si>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</si>
  <si>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</si>
  <si>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</si>
  <si>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</si>
  <si>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</si>
  <si>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</si>
  <si>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</si>
  <si>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</si>
  <si>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</si>
  <si>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</si>
  <si>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</si>
  <si>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</si>
  <si>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</si>
  <si>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</si>
  <si>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</si>
  <si>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</si>
  <si>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</si>
  <si>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</si>
  <si>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</si>
  <si>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</si>
  <si>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</si>
  <si>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</si>
  <si>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</si>
  <si>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</si>
  <si>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</si>
  <si>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</si>
  <si>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</si>
  <si>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</si>
  <si>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</si>
  <si>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</si>
  <si>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</si>
  <si>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</si>
  <si>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</si>
  <si>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</si>
  <si>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</si>
  <si>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</si>
  <si>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</si>
  <si>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</si>
  <si>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</si>
  <si>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</si>
  <si>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</si>
  <si>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</si>
  <si>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</si>
  <si>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</si>
  <si>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</si>
  <si>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</si>
  <si>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</si>
  <si>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</si>
  <si>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</si>
  <si>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</si>
  <si>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</si>
  <si>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</si>
  <si>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</si>
  <si>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</si>
  <si>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</si>
  <si>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</si>
  <si>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</si>
  <si>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</si>
  <si>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</si>
  <si>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</si>
  <si>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</si>
  <si>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</si>
  <si>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</si>
  <si>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</si>
  <si>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</si>
  <si>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</si>
  <si>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</si>
  <si>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</si>
  <si>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</si>
  <si>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</si>
  <si>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</si>
  <si>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</si>
  <si>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</si>
  <si>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</si>
  <si>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</si>
  <si>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</si>
  <si>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</si>
  <si>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</si>
  <si>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</si>
  <si>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</si>
  <si>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</si>
  <si>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</si>
  <si>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</si>
  <si>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</si>
  <si>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</si>
  <si>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</si>
  <si>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</si>
  <si>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</si>
  <si>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</si>
  <si>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</si>
  <si>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</si>
  <si>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</si>
  <si>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</si>
  <si>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</si>
  <si>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</si>
  <si>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</si>
  <si>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</si>
  <si>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</si>
  <si>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</si>
  <si>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</si>
  <si>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</si>
  <si>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</si>
  <si>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</si>
  <si>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</si>
  <si>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</si>
  <si>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</si>
  <si>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</si>
  <si>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</si>
  <si>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</si>
  <si>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</si>
  <si>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</si>
  <si>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</si>
  <si>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</si>
  <si>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</si>
  <si>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</si>
  <si>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</si>
  <si>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</si>
  <si>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</si>
  <si>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</si>
  <si>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</si>
  <si>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</si>
  <si>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</si>
  <si>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</si>
  <si>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</si>
  <si>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</si>
  <si>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</si>
  <si>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</si>
  <si>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</si>
  <si>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</si>
  <si>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</si>
  <si>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</si>
  <si>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</si>
  <si>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</si>
  <si>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</si>
  <si>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</si>
  <si>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</si>
  <si>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</si>
  <si>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</si>
  <si>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</si>
  <si>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</si>
  <si>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</si>
  <si>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</si>
  <si>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</si>
  <si>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</si>
  <si>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</si>
  <si>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</si>
  <si>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</si>
  <si>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</si>
  <si>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</si>
  <si>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</si>
  <si>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</si>
  <si>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</si>
  <si>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</si>
  <si>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</si>
  <si>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</si>
  <si>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</si>
  <si>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</si>
  <si>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</si>
  <si>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</si>
  <si>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</si>
  <si>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</si>
  <si>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</si>
  <si>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</si>
  <si>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</si>
  <si>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</si>
  <si>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</si>
  <si>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</si>
  <si>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</si>
  <si>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</si>
  <si>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</si>
  <si>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</si>
  <si>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</si>
  <si>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</si>
  <si>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</si>
  <si>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</si>
  <si>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</si>
  <si>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</si>
  <si>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</si>
  <si>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</si>
  <si>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</si>
  <si>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</si>
  <si>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</si>
  <si>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</si>
  <si>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</si>
  <si>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</si>
  <si>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</si>
  <si>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</si>
  <si>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</si>
  <si>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</si>
  <si>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-cw_map("BR","10-&gt;20.34000.34120")-C85</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</si>
  <si>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</si>
  <si>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</si>
  <si>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</si>
  <si>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</si>
  <si>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</si>
  <si>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</si>
  <si>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</si>
  <si>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</si>
  <si>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</si>
  <si>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</si>
  <si>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</si>
  <si>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</si>
  <si>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</si>
  <si>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</si>
  <si>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</si>
  <si>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</si>
  <si>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10-15</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</si>
  <si>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</si>
  <si>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</si>
  <si>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</si>
  <si>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</si>
  <si>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</si>
  <si>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</si>
  <si>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</si>
  <si>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</si>
  <si>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</si>
  <si>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</si>
  <si>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</si>
  <si>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</si>
  <si>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</si>
  <si>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</si>
  <si>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</si>
  <si>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</si>
  <si>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</si>
  <si>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</si>
  <si>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</si>
  <si>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</si>
  <si>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</si>
  <si>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</si>
  <si>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</si>
  <si>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</si>
  <si>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</si>
  <si>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</si>
  <si>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</si>
  <si>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</si>
  <si>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</si>
  <si>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</si>
  <si>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</si>
  <si>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</si>
  <si>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</si>
  <si>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</si>
  <si>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</si>
  <si>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</si>
  <si>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</si>
  <si>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</si>
  <si>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</si>
  <si>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</si>
  <si>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</si>
  <si>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</si>
  <si>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</si>
  <si>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</si>
  <si>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</si>
  <si>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</si>
  <si>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</si>
  <si>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</si>
  <si>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</si>
  <si>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</si>
  <si>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</si>
  <si>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</si>
  <si>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</si>
  <si>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</si>
  <si>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</si>
  <si>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</si>
  <si>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</si>
  <si>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</si>
  <si>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</si>
  <si>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</si>
  <si>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</si>
  <si>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</si>
  <si>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</si>
  <si>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</si>
  <si>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</si>
  <si>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</si>
  <si>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</si>
  <si>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</si>
  <si>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</si>
  <si>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</si>
  <si>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</si>
  <si>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</si>
  <si>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</si>
  <si>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</si>
  <si>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</si>
  <si>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</si>
  <si>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</si>
  <si>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</si>
  <si>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</si>
  <si>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</si>
  <si>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</si>
  <si>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</si>
  <si>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</si>
  <si>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</si>
  <si>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</si>
  <si>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</si>
  <si>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</si>
  <si>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</si>
  <si>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</si>
  <si>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</si>
  <si>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</si>
  <si>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</si>
  <si>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</si>
  <si>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</si>
  <si>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</si>
  <si>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</si>
  <si>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</si>
  <si>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</si>
  <si>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</si>
  <si>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</si>
  <si>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</si>
  <si>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</si>
  <si>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</si>
  <si>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</si>
  <si>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</si>
  <si>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</si>
  <si>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</si>
  <si>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</si>
  <si>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</si>
  <si>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</si>
  <si>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</si>
  <si>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</si>
  <si>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</si>
  <si>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</si>
  <si>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</si>
  <si>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</si>
  <si>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</si>
  <si>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</si>
  <si>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</si>
  <si>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</si>
  <si>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</si>
  <si>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</si>
  <si>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</si>
  <si>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</si>
  <si>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</si>
  <si>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</si>
  <si>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</si>
  <si>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</si>
  <si>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</si>
  <si>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</si>
  <si>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</si>
  <si>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</si>
  <si>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</si>
  <si>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</si>
  <si>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</si>
  <si>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</si>
  <si>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</si>
  <si>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</si>
  <si>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</si>
  <si>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</si>
  <si>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</si>
  <si>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</si>
  <si>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</si>
  <si>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</si>
  <si>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</si>
  <si>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</si>
  <si>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</si>
  <si>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</si>
  <si>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</si>
  <si>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</si>
  <si>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</si>
  <si>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</si>
  <si>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</si>
  <si>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</si>
  <si>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</si>
  <si>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</si>
  <si>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</si>
  <si>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</si>
  <si>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</si>
  <si>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</si>
  <si>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</si>
  <si>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</si>
  <si>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</si>
  <si>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</si>
  <si>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</si>
  <si>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</si>
  <si>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</si>
  <si>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</si>
  <si>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</si>
  <si>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</si>
  <si>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</si>
  <si>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</si>
  <si>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</si>
  <si>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</si>
  <si>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</si>
  <si>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</si>
  <si>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</si>
  <si>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</si>
  <si>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</si>
  <si>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</si>
  <si>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</si>
  <si>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</si>
  <si>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</si>
  <si>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</si>
  <si>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</si>
  <si>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</si>
  <si>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</si>
  <si>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</si>
  <si>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</si>
  <si>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</si>
  <si>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</si>
  <si>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</si>
  <si>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</si>
  <si>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</si>
  <si>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</si>
  <si>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</si>
  <si>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</si>
  <si>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</si>
  <si>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</si>
  <si>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</si>
  <si>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</si>
  <si>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</si>
  <si>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</si>
  <si>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</si>
  <si>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</si>
  <si>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</si>
  <si>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</si>
  <si>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</si>
  <si>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</si>
  <si>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</si>
  <si>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</si>
  <si>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</si>
  <si>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</si>
  <si>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</si>
  <si>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</si>
  <si>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</si>
  <si>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</si>
  <si>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</si>
  <si>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</si>
  <si>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</si>
  <si>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</si>
  <si>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</si>
  <si>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</si>
  <si>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</si>
  <si>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</si>
  <si>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</si>
  <si>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</si>
  <si>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</si>
  <si>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</si>
  <si>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</si>
  <si>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</si>
  <si>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</si>
  <si>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</si>
  <si>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</si>
  <si>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</si>
  <si>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</si>
  <si>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$C$82</t>
  </si>
  <si>
    <t xml:space="preserve"> -(cw_map("BR","10-&gt;20.41799"))</t>
  </si>
  <si>
    <t>$C$86</t>
  </si>
  <si>
    <t xml:space="preserve"> -(cw_map("BR","10-&gt;20.41811"))</t>
  </si>
  <si>
    <t>$C$87</t>
  </si>
  <si>
    <t xml:space="preserve"> -(cw_map("BR","10-&gt;20.41812"))</t>
  </si>
  <si>
    <t>$C$88</t>
  </si>
  <si>
    <t xml:space="preserve"> -(cw_map("BR","10-&gt;20.41813"))</t>
  </si>
  <si>
    <t>$C$89</t>
  </si>
  <si>
    <t xml:space="preserve"> -(cw_map("BR","10-&gt;20.41819"))</t>
  </si>
  <si>
    <t>$C$90</t>
  </si>
  <si>
    <t xml:space="preserve"> -(cw_map("BR","10-&gt;20.41821"))</t>
  </si>
  <si>
    <t>$C$91</t>
  </si>
  <si>
    <t xml:space="preserve"> -(cw_map("BR","10-&gt;20.41822"))</t>
  </si>
  <si>
    <t>$C$92</t>
  </si>
  <si>
    <t xml:space="preserve"> -(cw_map("BR","10-&gt;20.41823"))</t>
  </si>
  <si>
    <t>$C$93</t>
  </si>
  <si>
    <t xml:space="preserve"> -(cw_map("BR","10-&gt;20.41829"))</t>
  </si>
  <si>
    <t>$C$94</t>
  </si>
  <si>
    <t xml:space="preserve"> -(cw_map("BR","10-&gt;20.41890"))</t>
  </si>
  <si>
    <t>$C$97</t>
  </si>
  <si>
    <t xml:space="preserve"> -(cw_map("BR","10-&gt;20.41910"))</t>
  </si>
  <si>
    <t>$D$97</t>
  </si>
  <si>
    <t xml:space="preserve"> -(cw_map("BR","20-&gt;20.41910"))</t>
  </si>
  <si>
    <t>$C$98</t>
  </si>
  <si>
    <t xml:space="preserve"> -(cw_map("BR","10-&gt;20.41920"))</t>
  </si>
  <si>
    <t>$D$98</t>
  </si>
  <si>
    <t xml:space="preserve"> -(cw_map("BR","20-&gt;20.41920"))</t>
  </si>
  <si>
    <t>$E$98</t>
  </si>
  <si>
    <t xml:space="preserve"> -(cw_map("BR","30-&gt;20.41920"))</t>
  </si>
  <si>
    <t>$F$98</t>
  </si>
  <si>
    <t xml:space="preserve"> -(cw_map("BR","40-&gt;20.41920"))</t>
  </si>
  <si>
    <t>$G$98</t>
  </si>
  <si>
    <t xml:space="preserve"> -(cw_map("BR","50-&gt;20.41920"))</t>
  </si>
  <si>
    <t>$H$98</t>
  </si>
  <si>
    <t xml:space="preserve"> -(cw_map("BR","60-&gt;20.41920"))</t>
  </si>
  <si>
    <t>$I$98</t>
  </si>
  <si>
    <t xml:space="preserve"> -(cw_map("BR","70-&gt;20.41920"))</t>
  </si>
  <si>
    <t>$J$98</t>
  </si>
  <si>
    <t xml:space="preserve"> -(cw_map("BR","80-&gt;20.41920"))</t>
  </si>
  <si>
    <t>$K$98</t>
  </si>
  <si>
    <t xml:space="preserve"> -(cw_map("BR","90-&gt;20.41920"))</t>
  </si>
  <si>
    <t>$C$99</t>
  </si>
  <si>
    <t xml:space="preserve"> -(cw_map("BR","10-&gt;20.41930"))</t>
  </si>
  <si>
    <t>$D$99</t>
  </si>
  <si>
    <t xml:space="preserve"> -(cw_map("BR","20-&gt;20.41930"))</t>
  </si>
  <si>
    <t>$E$99</t>
  </si>
  <si>
    <t xml:space="preserve"> -(cw_map("BR","30-&gt;20.41930"))</t>
  </si>
  <si>
    <t>$F$99</t>
  </si>
  <si>
    <t xml:space="preserve"> -(cw_map("BR","40-&gt;20.41930"))</t>
  </si>
  <si>
    <t>$G$99</t>
  </si>
  <si>
    <t xml:space="preserve"> -(cw_map("BR","50-&gt;20.41930"))</t>
  </si>
  <si>
    <t>$H$99</t>
  </si>
  <si>
    <t xml:space="preserve"> -(cw_map("BR","60-&gt;20.41930"))</t>
  </si>
  <si>
    <t>$I$99</t>
  </si>
  <si>
    <t xml:space="preserve"> -(cw_map("BR","70-&gt;20.41930"))</t>
  </si>
  <si>
    <t>$J$99</t>
  </si>
  <si>
    <t xml:space="preserve"> -(cw_map("BR","80-&gt;20.41930"))</t>
  </si>
  <si>
    <t>$K$99</t>
  </si>
  <si>
    <t xml:space="preserve"> -(cw_map("BR","90-&gt;20.41930"))</t>
  </si>
  <si>
    <t>$C$100</t>
  </si>
  <si>
    <t xml:space="preserve"> -(cw_map("BR","10-&gt;20.41940"))</t>
  </si>
  <si>
    <t>$D$100</t>
  </si>
  <si>
    <t xml:space="preserve"> -(cw_map("BR","20-&gt;20.41940"))</t>
  </si>
  <si>
    <t>$F$100</t>
  </si>
  <si>
    <t xml:space="preserve"> -(cw_map("BR","40-&gt;20.41940"))</t>
  </si>
  <si>
    <t>$C$101</t>
  </si>
  <si>
    <t xml:space="preserve"> -(cw_map("BR","10-&gt;20.41950"))</t>
  </si>
  <si>
    <t>$D$101</t>
  </si>
  <si>
    <t xml:space="preserve"> -(cw_map("BR","20-&gt;20.41950"))</t>
  </si>
  <si>
    <t>$E$101</t>
  </si>
  <si>
    <t xml:space="preserve"> -(cw_map("BR","30-&gt;20.41950"))</t>
  </si>
  <si>
    <t>$F$101</t>
  </si>
  <si>
    <t xml:space="preserve"> -(cw_map("BR","40-&gt;20.41950"))</t>
  </si>
  <si>
    <t>$G$101</t>
  </si>
  <si>
    <t xml:space="preserve"> -(cw_map("BR","50-&gt;20.41950"))</t>
  </si>
  <si>
    <t>$H$101</t>
  </si>
  <si>
    <t xml:space="preserve"> -(cw_map("BR","60-&gt;20.41950"))</t>
  </si>
  <si>
    <t>$J$101</t>
  </si>
  <si>
    <t xml:space="preserve"> -(cw_map("BR","80-&gt;20.41950"))</t>
  </si>
  <si>
    <t>$K$101</t>
  </si>
  <si>
    <t xml:space="preserve"> -(cw_map("BR","90-&gt;20.41950"))</t>
  </si>
  <si>
    <t>$C$102</t>
  </si>
  <si>
    <t xml:space="preserve"> -(cw_map("BR","10-&gt;20.41960"))</t>
  </si>
  <si>
    <t>$D$102</t>
  </si>
  <si>
    <t xml:space="preserve"> -(cw_map("BR","20-&gt;20.41960"))</t>
  </si>
  <si>
    <t>$E$102</t>
  </si>
  <si>
    <t xml:space="preserve"> -(cw_map("BR","30-&gt;20.41960"))</t>
  </si>
  <si>
    <t>$F$102</t>
  </si>
  <si>
    <t xml:space="preserve"> -(cw_map("BR","40-&gt;20.41960"))</t>
  </si>
  <si>
    <t>$G$102</t>
  </si>
  <si>
    <t xml:space="preserve"> -(cw_map("BR","50-&gt;20.41960"))</t>
  </si>
  <si>
    <t>$H$102</t>
  </si>
  <si>
    <t xml:space="preserve"> -(cw_map("BR","60-&gt;20.41960"))</t>
  </si>
  <si>
    <t>$I$102</t>
  </si>
  <si>
    <t xml:space="preserve"> -(cw_map("BR","70-&gt;20.41960"))</t>
  </si>
  <si>
    <t>$J$102</t>
  </si>
  <si>
    <t xml:space="preserve"> -(cw_map("BR","80-&gt;20.41960"))</t>
  </si>
  <si>
    <t>$K$102</t>
  </si>
  <si>
    <t xml:space="preserve"> -(cw_map("BR","90-&gt;20.41960"))</t>
  </si>
  <si>
    <t>$C$103</t>
  </si>
  <si>
    <t xml:space="preserve"> -(cw_map("BR","10-&gt;20.41970"))</t>
  </si>
  <si>
    <t>$C$104</t>
  </si>
  <si>
    <t xml:space="preserve"> -(cw_map("BR","10-&gt;20.41980"))</t>
  </si>
  <si>
    <t>$D$104</t>
  </si>
  <si>
    <t xml:space="preserve"> -(cw_map("BR","20-&gt;20.41980"))</t>
  </si>
  <si>
    <t>$E$104</t>
  </si>
  <si>
    <t xml:space="preserve"> -(cw_map("BR","30-&gt;20.41980"))</t>
  </si>
  <si>
    <t>$F$104</t>
  </si>
  <si>
    <t xml:space="preserve"> -(cw_map("BR","40-&gt;20.41980"))</t>
  </si>
  <si>
    <t>$G$104</t>
  </si>
  <si>
    <t xml:space="preserve"> -(cw_map("BR","50-&gt;20.41980"))</t>
  </si>
  <si>
    <t>$H$104</t>
  </si>
  <si>
    <t xml:space="preserve"> -(cw_map("BR","60-&gt;20.41980"))</t>
  </si>
  <si>
    <t>$I$104</t>
  </si>
  <si>
    <t xml:space="preserve"> -(cw_map("BR","70-&gt;20.41980"))</t>
  </si>
  <si>
    <t>$J$104</t>
  </si>
  <si>
    <t xml:space="preserve"> -(cw_map("BR","80-&gt;20.41980"))</t>
  </si>
  <si>
    <t>$K$104</t>
  </si>
  <si>
    <t xml:space="preserve"> -(cw_map("BR","90-&gt;20.41980"))</t>
  </si>
  <si>
    <t>$E$105</t>
  </si>
  <si>
    <t xml:space="preserve"> -(cw_map("BR","30-&gt;20.41983"))</t>
  </si>
  <si>
    <t>$H$105</t>
  </si>
  <si>
    <t xml:space="preserve"> -(cw_map("BR","60-&gt;20.41983"))</t>
  </si>
  <si>
    <t>$C$106</t>
  </si>
  <si>
    <t xml:space="preserve"> -(cw_map("BR","10-&gt;20.41991"))</t>
  </si>
  <si>
    <t>$D$106</t>
  </si>
  <si>
    <t xml:space="preserve"> -(cw_map("BR","20-&gt;20.41991"))</t>
  </si>
  <si>
    <t>$E$106</t>
  </si>
  <si>
    <t xml:space="preserve"> -(cw_map("BR","30-&gt;20.41991"))</t>
  </si>
  <si>
    <t>$F$106</t>
  </si>
  <si>
    <t xml:space="preserve"> -(cw_map("BR","40-&gt;20.41991"))</t>
  </si>
  <si>
    <t>$G$106</t>
  </si>
  <si>
    <t xml:space="preserve"> -(cw_map("BR","50-&gt;20.41991"))</t>
  </si>
  <si>
    <t>$H$106</t>
  </si>
  <si>
    <t xml:space="preserve"> -(cw_map("BR","60-&gt;20.41991"))</t>
  </si>
  <si>
    <t>$C$107</t>
  </si>
  <si>
    <t xml:space="preserve"> -(cw_map("BR","10-&gt;20.41992"))</t>
  </si>
  <si>
    <t>$C$108</t>
  </si>
  <si>
    <t xml:space="preserve"> -(cw_map("BR","10-&gt;20.41993"))</t>
  </si>
  <si>
    <t>$D$108</t>
  </si>
  <si>
    <t xml:space="preserve"> -(cw_map("BR","20-&gt;20.41993"))</t>
  </si>
  <si>
    <t>$E$108</t>
  </si>
  <si>
    <t xml:space="preserve"> -(cw_map("BR","30-&gt;20.41993"))</t>
  </si>
  <si>
    <t>$F$108</t>
  </si>
  <si>
    <t xml:space="preserve"> -(cw_map("BR","40-&gt;20.41993"))</t>
  </si>
  <si>
    <t>$G$108</t>
  </si>
  <si>
    <t xml:space="preserve"> -(cw_map("BR","50-&gt;20.41993"))</t>
  </si>
  <si>
    <t>$H$108</t>
  </si>
  <si>
    <t xml:space="preserve"> -(cw_map("BR","60-&gt;20.41993"))</t>
  </si>
  <si>
    <t>$J$108</t>
  </si>
  <si>
    <t xml:space="preserve"> -(cw_map("BR","80-&gt;20.41993"))</t>
  </si>
  <si>
    <t>$K$108</t>
  </si>
  <si>
    <t xml:space="preserve"> -(cw_map("BR","90-&gt;20.41993"))</t>
  </si>
  <si>
    <t>$C$109</t>
  </si>
  <si>
    <t xml:space="preserve"> -(cw_map("BR","10-&gt;20.41999"))</t>
  </si>
  <si>
    <t>$D$109</t>
  </si>
  <si>
    <t xml:space="preserve"> -(cw_map("BR","20-&gt;20.41999"))</t>
  </si>
  <si>
    <t>$E$109</t>
  </si>
  <si>
    <t xml:space="preserve"> -(cw_map("BR","30-&gt;20.41999"))</t>
  </si>
  <si>
    <t>$F$109</t>
  </si>
  <si>
    <t xml:space="preserve"> -(cw_map("BR","40-&gt;20.41999"))</t>
  </si>
  <si>
    <t>$G$109</t>
  </si>
  <si>
    <t xml:space="preserve"> -(cw_map("BR","50-&gt;20.41999"))</t>
  </si>
  <si>
    <t>$H$109</t>
  </si>
  <si>
    <t xml:space="preserve"> -(cw_map("BR","60-&gt;20.41999"))</t>
  </si>
  <si>
    <t>$I$109</t>
  </si>
  <si>
    <t xml:space="preserve"> -(cw_map("BR","70-&gt;20.41999"))</t>
  </si>
  <si>
    <t>$J$109</t>
  </si>
  <si>
    <t xml:space="preserve"> -(cw_map("BR","80-&gt;20.41999"))</t>
  </si>
  <si>
    <t>$K$109</t>
  </si>
  <si>
    <t xml:space="preserve"> -(cw_map("BR","90-&gt;20.41999"))</t>
  </si>
  <si>
    <t>$C$114</t>
  </si>
  <si>
    <t xml:space="preserve"> -(cw_map("BR","10-&gt;20.42100"))</t>
  </si>
  <si>
    <t>$D$114</t>
  </si>
  <si>
    <t xml:space="preserve"> -(cw_map("BR","20-&gt;20.42100"))</t>
  </si>
  <si>
    <t>$F$114</t>
  </si>
  <si>
    <t xml:space="preserve"> -(cw_map("BR","40-&gt;20.42100"))</t>
  </si>
  <si>
    <t>$G$114</t>
  </si>
  <si>
    <t xml:space="preserve"> -(cw_map("BR","50-&gt;20.42100"))</t>
  </si>
  <si>
    <t>$C$115</t>
  </si>
  <si>
    <t xml:space="preserve"> -(cw_map("BR","10-&gt;20.42200"))</t>
  </si>
  <si>
    <t>$D$115</t>
  </si>
  <si>
    <t xml:space="preserve"> -(cw_map("BR","20-&gt;20.42200"))</t>
  </si>
  <si>
    <t>$F$115</t>
  </si>
  <si>
    <t xml:space="preserve"> -(cw_map("BR","40-&gt;20.42200"))</t>
  </si>
  <si>
    <t>$G$115</t>
  </si>
  <si>
    <t xml:space="preserve"> -(cw_map("BR","50-&gt;20.42200"))</t>
  </si>
  <si>
    <t>$C$116</t>
  </si>
  <si>
    <t xml:space="preserve"> -(cw_map("BR","10-&gt;20.42300"))</t>
  </si>
  <si>
    <t>$D$116</t>
  </si>
  <si>
    <t xml:space="preserve"> -(cw_map("BR","20-&gt;20.42300"))</t>
  </si>
  <si>
    <t>$F$116</t>
  </si>
  <si>
    <t xml:space="preserve"> -(cw_map("BR","40-&gt;20.42300"))</t>
  </si>
  <si>
    <t>$G$116</t>
  </si>
  <si>
    <t xml:space="preserve"> -(cw_map("BR","50-&gt;20.42300"))</t>
  </si>
  <si>
    <t>$C$120</t>
  </si>
  <si>
    <t xml:space="preserve"> -(cw_map("BR","10-&gt;20.43001"))</t>
  </si>
  <si>
    <t>$D$120</t>
  </si>
  <si>
    <t xml:space="preserve"> -(cw_map("BR","20-&gt;20.43001"))</t>
  </si>
  <si>
    <t>$E$120</t>
  </si>
  <si>
    <t xml:space="preserve"> -(cw_map("BR","30-&gt;20.43001"))</t>
  </si>
  <si>
    <t>$F$120</t>
  </si>
  <si>
    <t xml:space="preserve"> -(cw_map("BR","40-&gt;20.43001"))</t>
  </si>
  <si>
    <t>$G$120</t>
  </si>
  <si>
    <t xml:space="preserve"> -(cw_map("BR","50-&gt;20.43001"))</t>
  </si>
  <si>
    <t>$H$120</t>
  </si>
  <si>
    <t xml:space="preserve"> -(cw_map("BR","60-&gt;20.43001"))</t>
  </si>
  <si>
    <t>$J$120</t>
  </si>
  <si>
    <t xml:space="preserve"> -(cw_map("BR","80-&gt;20.43001"))</t>
  </si>
  <si>
    <t>$K$120</t>
  </si>
  <si>
    <t xml:space="preserve"> -(cw_map("BR","90-&gt;20.43001"))</t>
  </si>
  <si>
    <t>$C$121</t>
  </si>
  <si>
    <t xml:space="preserve"> -(cw_map("BR","10-&gt;20.43005"))</t>
  </si>
  <si>
    <t>$D$121</t>
  </si>
  <si>
    <t xml:space="preserve"> -(cw_map("BR","20-&gt;20.43005"))</t>
  </si>
  <si>
    <t>$E$121</t>
  </si>
  <si>
    <t xml:space="preserve"> -(cw_map("BR","30-&gt;20.43005"))</t>
  </si>
  <si>
    <t>$F$121</t>
  </si>
  <si>
    <t xml:space="preserve"> -(cw_map("BR","40-&gt;20.43005"))</t>
  </si>
  <si>
    <t>$G$121</t>
  </si>
  <si>
    <t xml:space="preserve"> -(cw_map("BR","50-&gt;20.43005"))</t>
  </si>
  <si>
    <t>$H$121</t>
  </si>
  <si>
    <t xml:space="preserve"> -(cw_map("BR","60-&gt;20.43005"))</t>
  </si>
  <si>
    <t>$J$121</t>
  </si>
  <si>
    <t xml:space="preserve"> -(cw_map("BR","80-&gt;20.43005"))</t>
  </si>
  <si>
    <t>$K$121</t>
  </si>
  <si>
    <t xml:space="preserve"> -(cw_map("BR","90-&gt;20.43005"))</t>
  </si>
  <si>
    <t>$C$122</t>
  </si>
  <si>
    <t xml:space="preserve"> -(cw_map("BR","10-&gt;20.43030"))</t>
  </si>
  <si>
    <t>$D$122</t>
  </si>
  <si>
    <t xml:space="preserve"> -(cw_map("BR","20-&gt;20.43030"))</t>
  </si>
  <si>
    <t>$E$122</t>
  </si>
  <si>
    <t xml:space="preserve"> -(cw_map("BR","30-&gt;20.43030"))</t>
  </si>
  <si>
    <t>$F$122</t>
  </si>
  <si>
    <t xml:space="preserve"> -(cw_map("BR","40-&gt;20.43030"))</t>
  </si>
  <si>
    <t>$G$122</t>
  </si>
  <si>
    <t xml:space="preserve"> -(cw_map("BR","50-&gt;20.43030"))</t>
  </si>
  <si>
    <t>$H$122</t>
  </si>
  <si>
    <t xml:space="preserve"> -(cw_map("BR","60-&gt;20.43030"))</t>
  </si>
  <si>
    <t>$J$122</t>
  </si>
  <si>
    <t xml:space="preserve"> -(cw_map("BR","80-&gt;20.43030"))</t>
  </si>
  <si>
    <t>$K$122</t>
  </si>
  <si>
    <t xml:space="preserve"> -(cw_map("BR","90-&gt;20.43030"))</t>
  </si>
  <si>
    <t>$C$123</t>
  </si>
  <si>
    <t xml:space="preserve"> -(cw_map("BR","10-&gt;20.43099"))</t>
  </si>
  <si>
    <t>$D$123</t>
  </si>
  <si>
    <t xml:space="preserve"> -(cw_map("BR","20-&gt;20.43099"))</t>
  </si>
  <si>
    <t>$E$123</t>
  </si>
  <si>
    <t xml:space="preserve"> -(cw_map("BR","30-&gt;20.43099"))</t>
  </si>
  <si>
    <t>$F$123</t>
  </si>
  <si>
    <t xml:space="preserve"> -(cw_map("BR","40-&gt;20.43099"))</t>
  </si>
  <si>
    <t>$G$123</t>
  </si>
  <si>
    <t xml:space="preserve"> -(cw_map("BR","50-&gt;20.43099"))</t>
  </si>
  <si>
    <t>$H$123</t>
  </si>
  <si>
    <t xml:space="preserve"> -(cw_map("BR","60-&gt;20.43099"))</t>
  </si>
  <si>
    <t>$J$123</t>
  </si>
  <si>
    <t xml:space="preserve"> -(cw_map("BR","80-&gt;20.43099"))</t>
  </si>
  <si>
    <t>$K$123</t>
  </si>
  <si>
    <t xml:space="preserve"> -(cw_map("BR","90-&gt;20.43099"))</t>
  </si>
  <si>
    <t>$C$127</t>
  </si>
  <si>
    <t xml:space="preserve"> -(cw_map("BR","10-&gt;20.43100"))</t>
  </si>
  <si>
    <t>$F$127</t>
  </si>
  <si>
    <t xml:space="preserve"> -(cw_map("BR","40-&gt;20.43100"))</t>
  </si>
  <si>
    <t>$C$128</t>
  </si>
  <si>
    <t xml:space="preserve"> -(cw_map("BR","10-&gt;20.43105"))</t>
  </si>
  <si>
    <t>$F$128</t>
  </si>
  <si>
    <t xml:space="preserve"> -(cw_map("BR","40-&gt;20.43105"))</t>
  </si>
  <si>
    <t>$C$129</t>
  </si>
  <si>
    <t xml:space="preserve"> -(cw_map("BR","10-&gt;20.43110"))</t>
  </si>
  <si>
    <t>$D$129</t>
  </si>
  <si>
    <t xml:space="preserve"> -(cw_map("BR","20-&gt;20.43100"))</t>
  </si>
  <si>
    <t>$F$129</t>
  </si>
  <si>
    <t xml:space="preserve"> -(cw_map("BR","40-&gt;20.43110"))</t>
  </si>
  <si>
    <t>$C$130</t>
  </si>
  <si>
    <t xml:space="preserve"> -(cw_map("BR","10-&gt;20.43120"))</t>
  </si>
  <si>
    <t>$F$130</t>
  </si>
  <si>
    <t xml:space="preserve"> -(cw_map("BR","40-&gt;20.43120"))</t>
  </si>
  <si>
    <t>$C$131</t>
  </si>
  <si>
    <t xml:space="preserve"> -(cw_map("BR","10-&gt;20.43130"))</t>
  </si>
  <si>
    <t>$F$131</t>
  </si>
  <si>
    <t xml:space="preserve"> -(cw_map("BR","40-&gt;20.43130"))</t>
  </si>
  <si>
    <t>$C$132</t>
  </si>
  <si>
    <t xml:space="preserve"> -(cw_map("BR","10-&gt;20.43145"))</t>
  </si>
  <si>
    <t>$F$132</t>
  </si>
  <si>
    <t xml:space="preserve"> -(cw_map("BR","40-&gt;20.43145"))</t>
  </si>
  <si>
    <t>$C$133</t>
  </si>
  <si>
    <t xml:space="preserve"> -(cw_map("BR","10-&gt;20.43199"))</t>
  </si>
  <si>
    <t>$D$133</t>
  </si>
  <si>
    <t xml:space="preserve"> -(cw_map("BR","20-&gt;20.43199"))</t>
  </si>
  <si>
    <t>$F$133</t>
  </si>
  <si>
    <t xml:space="preserve"> -(cw_map("BR","40-&gt;20.43199"))</t>
  </si>
  <si>
    <t>$C$136</t>
  </si>
  <si>
    <t xml:space="preserve"> -(cw_map("BR","10-&gt;20.43200"))</t>
  </si>
  <si>
    <t>$D$136</t>
  </si>
  <si>
    <t xml:space="preserve"> -(cw_map("BR","20-&gt;20.43200"))</t>
  </si>
  <si>
    <t>$G$136</t>
  </si>
  <si>
    <t xml:space="preserve"> -(cw_map("BR","50-&gt;20.43200"))</t>
  </si>
  <si>
    <t>$C$137</t>
  </si>
  <si>
    <t xml:space="preserve"> -(cw_map("BR","10-&gt;20.43220"))</t>
  </si>
  <si>
    <t>$D$137</t>
  </si>
  <si>
    <t xml:space="preserve"> -(cw_map("BR","20-&gt;20.43220"))</t>
  </si>
  <si>
    <t>$G$137</t>
  </si>
  <si>
    <t xml:space="preserve"> -(cw_map("BR","50-&gt;20.43220"))</t>
  </si>
  <si>
    <t>$C$138</t>
  </si>
  <si>
    <t xml:space="preserve"> -(cw_map("BR","10-&gt;20.43225"))</t>
  </si>
  <si>
    <t>$D$138</t>
  </si>
  <si>
    <t xml:space="preserve"> -(cw_map("BR","20-&gt;20.43225"))</t>
  </si>
  <si>
    <t>$G$138</t>
  </si>
  <si>
    <t xml:space="preserve"> -(cw_map("BR","50-&gt;20.43225"))</t>
  </si>
  <si>
    <t>$C$139</t>
  </si>
  <si>
    <t xml:space="preserve"> -(cw_map("BR","10-&gt;20.43235"))</t>
  </si>
  <si>
    <t>$D$139</t>
  </si>
  <si>
    <t xml:space="preserve"> -(cw_map("BR","20-&gt;20.43235"))</t>
  </si>
  <si>
    <t>$G$139</t>
  </si>
  <si>
    <t xml:space="preserve"> -(cw_map("BR","50-&gt;20.43235"))</t>
  </si>
  <si>
    <t>$C$140</t>
  </si>
  <si>
    <t xml:space="preserve"> -(cw_map("BR","10-&gt;20.43240"))</t>
  </si>
  <si>
    <t>$D$140</t>
  </si>
  <si>
    <t xml:space="preserve"> -(cw_map("BR","20-&gt;20.43240"))</t>
  </si>
  <si>
    <t>$G$140</t>
  </si>
  <si>
    <t xml:space="preserve"> -(cw_map("BR","50-&gt;20.43240"))</t>
  </si>
  <si>
    <t>$C$141</t>
  </si>
  <si>
    <t xml:space="preserve"> -(cw_map("BR","10-&gt;20.43270"))</t>
  </si>
  <si>
    <t>$D$141</t>
  </si>
  <si>
    <t xml:space="preserve"> -(cw_map("BR","20-&gt;20.43270"))</t>
  </si>
  <si>
    <t>$G$141</t>
  </si>
  <si>
    <t xml:space="preserve"> -(cw_map("BR","50-&gt;20.43270"))</t>
  </si>
  <si>
    <t>$C$142</t>
  </si>
  <si>
    <t xml:space="preserve"> -(cw_map("BR","10-&gt;20.43299"))</t>
  </si>
  <si>
    <t>$D$142</t>
  </si>
  <si>
    <t xml:space="preserve"> -(cw_map("BR","20-&gt;20.43299"))</t>
  </si>
  <si>
    <t>$G$142</t>
  </si>
  <si>
    <t xml:space="preserve"> -(cw_map("BR","50-&gt;20.43299"))</t>
  </si>
  <si>
    <t>$C$145</t>
  </si>
  <si>
    <t xml:space="preserve"> -(cw_map("BR","10-&gt;20.43305"))</t>
  </si>
  <si>
    <t>$G$145</t>
  </si>
  <si>
    <t xml:space="preserve"> -(cw_map("BR","50-&gt;20.43305"))</t>
  </si>
  <si>
    <t>$C$146</t>
  </si>
  <si>
    <t xml:space="preserve"> -(cw_map("BR","10-&gt;20.43310"))</t>
  </si>
  <si>
    <t>$G$146</t>
  </si>
  <si>
    <t xml:space="preserve"> -(cw_map("BR","50-&gt;20.43310"))</t>
  </si>
  <si>
    <t>$C$148</t>
  </si>
  <si>
    <t xml:space="preserve"> -(cw_map("BR","10-&gt;20.43360"))</t>
  </si>
  <si>
    <t>$C$149</t>
  </si>
  <si>
    <t xml:space="preserve"> -(cw_map("BR","10-&gt;20.43365"))</t>
  </si>
  <si>
    <t>$D$149</t>
  </si>
  <si>
    <t xml:space="preserve"> -(cw_map("BR","20-&gt;20.43365"))</t>
  </si>
  <si>
    <t>$C$150</t>
  </si>
  <si>
    <t xml:space="preserve"> -(cw_map("BR","10-&gt;20.43370"))</t>
  </si>
  <si>
    <t>$D$150</t>
  </si>
  <si>
    <t xml:space="preserve"> -(cw_map("BR","20-&gt;20.43370"))</t>
  </si>
  <si>
    <t>$C$151</t>
  </si>
  <si>
    <t xml:space="preserve"> -(cw_map("BR","10-&gt;20.43410"))</t>
  </si>
  <si>
    <t>$D$151</t>
  </si>
  <si>
    <t xml:space="preserve"> -(cw_map("BR","20-&gt;20.43410"))</t>
  </si>
  <si>
    <t>$E$151</t>
  </si>
  <si>
    <t xml:space="preserve"> -(cw_map("BR","30-&gt;20.43410"))</t>
  </si>
  <si>
    <t>$F$151</t>
  </si>
  <si>
    <t xml:space="preserve"> -(cw_map("BR","40-&gt;20.43410"))</t>
  </si>
  <si>
    <t>$G$151</t>
  </si>
  <si>
    <t xml:space="preserve"> -(cw_map("BR","50-&gt;20.43410"))</t>
  </si>
  <si>
    <t>$H$151</t>
  </si>
  <si>
    <t xml:space="preserve"> -(cw_map("BR","60-&gt;20.43410"))</t>
  </si>
  <si>
    <t>$I$151</t>
  </si>
  <si>
    <t xml:space="preserve"> -(cw_map("BR","70-&gt;20.43410"))</t>
  </si>
  <si>
    <t>$J$151</t>
  </si>
  <si>
    <t xml:space="preserve"> -(cw_map("BR","80-&gt;20.43410"))</t>
  </si>
  <si>
    <t>$K$151</t>
  </si>
  <si>
    <t xml:space="preserve"> -(cw_map("BR","90-&gt;20.43410"))</t>
  </si>
  <si>
    <t>$C$152</t>
  </si>
  <si>
    <t xml:space="preserve"> -(cw_map("BR","10-&gt;20.43499"))</t>
  </si>
  <si>
    <t>$D$152</t>
  </si>
  <si>
    <t xml:space="preserve"> -(cw_map("BR","20-&gt;20.43499"))</t>
  </si>
  <si>
    <t>$E$152</t>
  </si>
  <si>
    <t xml:space="preserve"> -(cw_map("BR","30-&gt;20.43499"))</t>
  </si>
  <si>
    <t>$F$152</t>
  </si>
  <si>
    <t xml:space="preserve"> -(cw_map("BR","40-&gt;20.43499"))</t>
  </si>
  <si>
    <t>$G$152</t>
  </si>
  <si>
    <t xml:space="preserve"> -(cw_map("BR","50-&gt;20.43499"))</t>
  </si>
  <si>
    <t>$H$152</t>
  </si>
  <si>
    <t xml:space="preserve"> -(cw_map("BR","60-&gt;20.43499"))</t>
  </si>
  <si>
    <t>$I$152</t>
  </si>
  <si>
    <t xml:space="preserve"> -(cw_map("BR","70-&gt;20.43499"))</t>
  </si>
  <si>
    <t>$J$152</t>
  </si>
  <si>
    <t xml:space="preserve"> -(cw_map("BR","80-&gt;20.43499"))</t>
  </si>
  <si>
    <t>$K$152</t>
  </si>
  <si>
    <t xml:space="preserve"> -(cw_map("BR","90-&gt;20.43499"))</t>
  </si>
  <si>
    <t>$C$154</t>
  </si>
  <si>
    <t xml:space="preserve"> -(cw_map("BR","10-&gt;20.43500"))</t>
  </si>
  <si>
    <t>$D$154</t>
  </si>
  <si>
    <t xml:space="preserve"> -(cw_map("BR","20-&gt;20.43500"))</t>
  </si>
  <si>
    <t>$F$154</t>
  </si>
  <si>
    <t xml:space="preserve"> -(cw_map("BR","40-&gt;20.43500"))</t>
  </si>
  <si>
    <t>$G$154</t>
  </si>
  <si>
    <t xml:space="preserve"> -(cw_map("BR","50-&gt;20.43500"))</t>
  </si>
  <si>
    <t>$C$155</t>
  </si>
  <si>
    <t xml:space="preserve"> -(cw_map("BR","10-&gt;20.43510"))</t>
  </si>
  <si>
    <t>$D$155</t>
  </si>
  <si>
    <t xml:space="preserve"> -(cw_map("BR","20-&gt;20.43510"))</t>
  </si>
  <si>
    <t>$F$155</t>
  </si>
  <si>
    <t xml:space="preserve"> -(cw_map("BR","40-&gt;20.43510"))</t>
  </si>
  <si>
    <t>$G$155</t>
  </si>
  <si>
    <t xml:space="preserve"> -(cw_map("BR","50-&gt;20.43510"))</t>
  </si>
  <si>
    <t>$C$156</t>
  </si>
  <si>
    <t xml:space="preserve"> -(cw_map("BR","10-&gt;20.43599"))</t>
  </si>
  <si>
    <t>$D$156</t>
  </si>
  <si>
    <t xml:space="preserve"> -(cw_map("BR","20-&gt;20.43599"))</t>
  </si>
  <si>
    <t>$F$156</t>
  </si>
  <si>
    <t xml:space="preserve"> -(cw_map("BR","40-&gt;20.43599"))</t>
  </si>
  <si>
    <t>$G$156</t>
  </si>
  <si>
    <t xml:space="preserve"> -(cw_map("BR","50-&gt;20.43599"))</t>
  </si>
  <si>
    <t>$C$158</t>
  </si>
  <si>
    <t xml:space="preserve"> -(cw_map("BR","10-&gt;20.43610"))</t>
  </si>
  <si>
    <t>$C$159</t>
  </si>
  <si>
    <t xml:space="preserve"> -(cw_map("BR","10-&gt;20.43660"))</t>
  </si>
  <si>
    <t>$D$159</t>
  </si>
  <si>
    <t xml:space="preserve"> -(cw_map("BR","20-&gt;20.43660"))</t>
  </si>
  <si>
    <t>$F$159</t>
  </si>
  <si>
    <t xml:space="preserve"> -(cw_map("BR","40-&gt;20.43660"))</t>
  </si>
  <si>
    <t>$G$159</t>
  </si>
  <si>
    <t xml:space="preserve"> -(cw_map("BR","50-&gt;20.43660"))</t>
  </si>
  <si>
    <t>$C$160</t>
  </si>
  <si>
    <t xml:space="preserve"> -(cw_map("BR","10-&gt;20.43695"))</t>
  </si>
  <si>
    <t>$F$160</t>
  </si>
  <si>
    <t xml:space="preserve"> -(cw_map("BR","40-&gt;20.43695"))</t>
  </si>
  <si>
    <t>$G$160</t>
  </si>
  <si>
    <t xml:space="preserve"> -(cw_map("BR","50-&gt;20.43695"))</t>
  </si>
  <si>
    <t>$C$161</t>
  </si>
  <si>
    <t xml:space="preserve"> -(cw_map("BR","10-&gt;20.43705"))</t>
  </si>
  <si>
    <t>$D$161</t>
  </si>
  <si>
    <t xml:space="preserve"> -(cw_map("BR","20-&gt;20.43705"))</t>
  </si>
  <si>
    <t>$F$161</t>
  </si>
  <si>
    <t xml:space="preserve"> -(cw_map("BR","40-&gt;20.43705"))</t>
  </si>
  <si>
    <t>$G$161</t>
  </si>
  <si>
    <t xml:space="preserve"> -(cw_map("BR","50-&gt;20.43705"))</t>
  </si>
  <si>
    <t>$C$162</t>
  </si>
  <si>
    <t xml:space="preserve"> -(cw_map("BR","10-&gt;20.43766"))</t>
  </si>
  <si>
    <t>$D$162</t>
  </si>
  <si>
    <t xml:space="preserve"> -(cw_map("BR","20-&gt;20.43766"))</t>
  </si>
  <si>
    <t>$F$162</t>
  </si>
  <si>
    <t xml:space="preserve"> -(cw_map("BR","40-&gt;20.43766"))</t>
  </si>
  <si>
    <t>$G$162</t>
  </si>
  <si>
    <t xml:space="preserve"> -(cw_map("BR","50-&gt;20.43766"))</t>
  </si>
  <si>
    <t>$C$163</t>
  </si>
  <si>
    <t xml:space="preserve"> -(cw_map("BR","10-&gt;20.43767"))</t>
  </si>
  <si>
    <t>$D$163</t>
  </si>
  <si>
    <t xml:space="preserve"> -(cw_map("BR","20-&gt;20.43767"))</t>
  </si>
  <si>
    <t>$F$163</t>
  </si>
  <si>
    <t xml:space="preserve"> -(cw_map("BR","40-&gt;20.43767"))</t>
  </si>
  <si>
    <t>$G$163</t>
  </si>
  <si>
    <t xml:space="preserve"> -(cw_map("BR","50-&gt;20.43767"))</t>
  </si>
  <si>
    <t>$C$164</t>
  </si>
  <si>
    <t xml:space="preserve"> -(cw_map("BR","10-&gt;20.43775"))</t>
  </si>
  <si>
    <t>$D$164</t>
  </si>
  <si>
    <t xml:space="preserve"> -(cw_map("BR","20-&gt;20.43775"))</t>
  </si>
  <si>
    <t>$E$164</t>
  </si>
  <si>
    <t xml:space="preserve"> -(cw_map("BR","30-&gt;20.43775"))</t>
  </si>
  <si>
    <t>$F$164</t>
  </si>
  <si>
    <t xml:space="preserve"> -(cw_map("BR","40-&gt;20.43775"))</t>
  </si>
  <si>
    <t>$G$164</t>
  </si>
  <si>
    <t xml:space="preserve"> -(cw_map("BR","50-&gt;20.43775"))</t>
  </si>
  <si>
    <t>$H$164</t>
  </si>
  <si>
    <t xml:space="preserve"> -(cw_map("BR","60-&gt;20.43775"))</t>
  </si>
  <si>
    <t>$K$164</t>
  </si>
  <si>
    <t xml:space="preserve"> -(cw_map("BR","90-&gt;20.43775"))</t>
  </si>
  <si>
    <t>$C$165</t>
  </si>
  <si>
    <t xml:space="preserve"> -(cw_map("BR","10-&gt;20.43780"))</t>
  </si>
  <si>
    <t>$D$165</t>
  </si>
  <si>
    <t xml:space="preserve"> -(cw_map("BR","20-&gt;20.43780"))</t>
  </si>
  <si>
    <t>$E$165</t>
  </si>
  <si>
    <t xml:space="preserve"> -(cw_map("BR","30-&gt;20.43780"))</t>
  </si>
  <si>
    <t>$F$165</t>
  </si>
  <si>
    <t xml:space="preserve"> -(cw_map("BR","40-&gt;20.43780"))</t>
  </si>
  <si>
    <t>$G$165</t>
  </si>
  <si>
    <t xml:space="preserve"> -(cw_map("BR","50-&gt;20.43780"))</t>
  </si>
  <si>
    <t>$H$165</t>
  </si>
  <si>
    <t xml:space="preserve"> -(cw_map("BR","60-&gt;20.43780"))</t>
  </si>
  <si>
    <t>$K$165</t>
  </si>
  <si>
    <t xml:space="preserve"> -(cw_map("BR","90-&gt;20.43780"))</t>
  </si>
  <si>
    <t>$C$166</t>
  </si>
  <si>
    <t xml:space="preserve"> -(cw_map("BR","10-&gt;20.43815"))</t>
  </si>
  <si>
    <t>$F$166</t>
  </si>
  <si>
    <t xml:space="preserve"> -(cw_map("BR","40-&gt;20.43815"))</t>
  </si>
  <si>
    <t>$C$167</t>
  </si>
  <si>
    <t xml:space="preserve"> -(cw_map("BR","10-&gt;20.43825"))</t>
  </si>
  <si>
    <t>$F$167</t>
  </si>
  <si>
    <t xml:space="preserve"> -(cw_map("BR","40-&gt;20.43825"))</t>
  </si>
  <si>
    <t>$D$168</t>
  </si>
  <si>
    <t xml:space="preserve"> -(cw_map("BR","20-&gt;20.43920"))</t>
  </si>
  <si>
    <t>$H$168</t>
  </si>
  <si>
    <t xml:space="preserve"> -(cw_map("BR","60-&gt;20.43920"))</t>
  </si>
  <si>
    <t>$D$169</t>
  </si>
  <si>
    <t xml:space="preserve"> -(cw_map("BR","20-&gt;20.43925"))</t>
  </si>
  <si>
    <t>$H$169</t>
  </si>
  <si>
    <t xml:space="preserve"> -(cw_map("BR","60-&gt;20.43925"))</t>
  </si>
  <si>
    <t>$C$170</t>
  </si>
  <si>
    <t xml:space="preserve"> -(cw_map("BR","10-&gt;20.43999"))</t>
  </si>
  <si>
    <t>$D$170</t>
  </si>
  <si>
    <t xml:space="preserve"> -(cw_map("BR","20-&gt;20.43999"))</t>
  </si>
  <si>
    <t>$E$170</t>
  </si>
  <si>
    <t xml:space="preserve"> -(cw_map("BR","30-&gt;20.43999"))</t>
  </si>
  <si>
    <t>$F$170</t>
  </si>
  <si>
    <t xml:space="preserve"> -(cw_map("BR","40-&gt;20.43999"))</t>
  </si>
  <si>
    <t>$G$170</t>
  </si>
  <si>
    <t xml:space="preserve"> -(cw_map("BR","50-&gt;20.43999"))</t>
  </si>
  <si>
    <t>$H$170</t>
  </si>
  <si>
    <t xml:space="preserve"> -(cw_map("BR","60-&gt;20.43999"))</t>
  </si>
  <si>
    <t>$I$170</t>
  </si>
  <si>
    <t xml:space="preserve"> -(cw_map("BR","70-&gt;20.43999"))</t>
  </si>
  <si>
    <t>$J$170</t>
  </si>
  <si>
    <t xml:space="preserve"> -(cw_map("BR","80-&gt;20.43999"))</t>
  </si>
  <si>
    <t>$K$170</t>
  </si>
  <si>
    <t xml:space="preserve"> -(cw_map("BR","90-&gt;20.43999"))</t>
  </si>
  <si>
    <t>$C$175</t>
  </si>
  <si>
    <t xml:space="preserve"> -(cw_map("BR","10-&gt;20.44001"))</t>
  </si>
  <si>
    <t>$D$175</t>
  </si>
  <si>
    <t xml:space="preserve"> -(cw_map("BR","20-&gt;20.44001"))</t>
  </si>
  <si>
    <t>$E$175</t>
  </si>
  <si>
    <t xml:space="preserve"> -(cw_map("BR","30-&gt;20.44001"))</t>
  </si>
  <si>
    <t>$F$175</t>
  </si>
  <si>
    <t xml:space="preserve"> -(cw_map("BR","40-&gt;20.44001"))</t>
  </si>
  <si>
    <t>$G$175</t>
  </si>
  <si>
    <t xml:space="preserve"> -(cw_map("BR","50-&gt;20.44001"))</t>
  </si>
  <si>
    <t>$H$175</t>
  </si>
  <si>
    <t xml:space="preserve"> -(cw_map("BR","60-&gt;20.44001"))</t>
  </si>
  <si>
    <t>$I$175</t>
  </si>
  <si>
    <t xml:space="preserve"> -(cw_map("BR","70-&gt;20.44001"))</t>
  </si>
  <si>
    <t>$J$175</t>
  </si>
  <si>
    <t xml:space="preserve"> -(cw_map("BR","80-&gt;20.44001"))</t>
  </si>
  <si>
    <t>$K$175</t>
  </si>
  <si>
    <t xml:space="preserve"> -(cw_map("BR","90-&gt;20.44001"))</t>
  </si>
  <si>
    <t>$C$176</t>
  </si>
  <si>
    <t xml:space="preserve"> -(cw_map("BR","10-&gt;20.44009"))</t>
  </si>
  <si>
    <t>$D$176</t>
  </si>
  <si>
    <t xml:space="preserve"> -(cw_map("BR","20-&gt;20.44009"))</t>
  </si>
  <si>
    <t>$E$176</t>
  </si>
  <si>
    <t xml:space="preserve"> -(cw_map("BR","30-&gt;20.44009"))</t>
  </si>
  <si>
    <t>$F$176</t>
  </si>
  <si>
    <t xml:space="preserve"> -(cw_map("BR","40-&gt;20.44009"))</t>
  </si>
  <si>
    <t>$G$176</t>
  </si>
  <si>
    <t xml:space="preserve"> -(cw_map("BR","50-&gt;20.44009"))</t>
  </si>
  <si>
    <t>$H$176</t>
  </si>
  <si>
    <t xml:space="preserve"> -(cw_map("BR","60-&gt;20.44009"))</t>
  </si>
  <si>
    <t>$I$176</t>
  </si>
  <si>
    <t xml:space="preserve"> -(cw_map("BR","70-&gt;20.44009"))</t>
  </si>
  <si>
    <t>$J$176</t>
  </si>
  <si>
    <t xml:space="preserve"> -(cw_map("BR","80-&gt;20.44009"))</t>
  </si>
  <si>
    <t>$K$176</t>
  </si>
  <si>
    <t xml:space="preserve"> -(cw_map("BR","90-&gt;20.44009"))</t>
  </si>
  <si>
    <t>$C$179</t>
  </si>
  <si>
    <t xml:space="preserve"> -(cw_map("BR","10-&gt;20.44045"))</t>
  </si>
  <si>
    <t>$C$180</t>
  </si>
  <si>
    <t xml:space="preserve"> -(cw_map("BR","10-&gt;20.44050"))</t>
  </si>
  <si>
    <t>$D$180</t>
  </si>
  <si>
    <t xml:space="preserve"> -(cw_map("BR","20-&gt;20.44050"))</t>
  </si>
  <si>
    <t>$H$180</t>
  </si>
  <si>
    <t xml:space="preserve"> -(cw_map("BR","40-&gt;20.44090"))</t>
  </si>
  <si>
    <t>$C$181</t>
  </si>
  <si>
    <t xml:space="preserve"> -(cw_map("BR","10-&gt;20.44060"))</t>
  </si>
  <si>
    <t>$D$181</t>
  </si>
  <si>
    <t xml:space="preserve"> -(cw_map("BR","20-&gt;20.44060"))</t>
  </si>
  <si>
    <t>$F$181</t>
  </si>
  <si>
    <t xml:space="preserve"> -(cw_map("BR","40-&gt;20.44060"))</t>
  </si>
  <si>
    <t>$G$181</t>
  </si>
  <si>
    <t xml:space="preserve"> -(cw_map("BR","50-&gt;20.44060"))</t>
  </si>
  <si>
    <t>$H$181</t>
  </si>
  <si>
    <t xml:space="preserve"> -(cw_map("BR","60-&gt;20.44060"))</t>
  </si>
  <si>
    <t>$C$182</t>
  </si>
  <si>
    <t xml:space="preserve"> -(cw_map("BR","10-&gt;20.44090"))</t>
  </si>
  <si>
    <t>$D$182</t>
  </si>
  <si>
    <t xml:space="preserve"> -(cw_map("BR","20-&gt;20.44090"))</t>
  </si>
  <si>
    <t>$F$182</t>
  </si>
  <si>
    <t>$G$182</t>
  </si>
  <si>
    <t xml:space="preserve"> -(cw_map("BR","50-&gt;20.44090"))</t>
  </si>
  <si>
    <t>$H$182</t>
  </si>
  <si>
    <t xml:space="preserve"> -(cw_map("BR","60-&gt;20.44090"))</t>
  </si>
  <si>
    <t>$K$182</t>
  </si>
  <si>
    <t xml:space="preserve"> -(cw_map("BR","90-&gt;20.44090"))</t>
  </si>
  <si>
    <t>$C$186</t>
  </si>
  <si>
    <t xml:space="preserve"> -(cw_map("BR","10-&gt;20.44100"))</t>
  </si>
  <si>
    <t>$D$186</t>
  </si>
  <si>
    <t xml:space="preserve"> -(cw_map("BR","20-&gt;20.44100"))</t>
  </si>
  <si>
    <t>$F$186</t>
  </si>
  <si>
    <t>$G$186</t>
  </si>
  <si>
    <t>$C$187</t>
  </si>
  <si>
    <t xml:space="preserve"> -(cw_map("BR","10-&gt;20.44105"))</t>
  </si>
  <si>
    <t>$D$187</t>
  </si>
  <si>
    <t xml:space="preserve"> -(cw_map("BR","20-&gt;20.44105"))</t>
  </si>
  <si>
    <t>$F$187</t>
  </si>
  <si>
    <t>$G$187</t>
  </si>
  <si>
    <t>$C$188</t>
  </si>
  <si>
    <t xml:space="preserve"> -(cw_map("BR","10-&gt;20.44107"))</t>
  </si>
  <si>
    <t>$D$188</t>
  </si>
  <si>
    <t xml:space="preserve"> -(cw_map("BR","20-&gt;20.44107"))</t>
  </si>
  <si>
    <t>$F$188</t>
  </si>
  <si>
    <t>$G$188</t>
  </si>
  <si>
    <t>$C$189</t>
  </si>
  <si>
    <t xml:space="preserve"> -(cw_map("BR","10-&gt;20.44199"))</t>
  </si>
  <si>
    <t>$D$189</t>
  </si>
  <si>
    <t xml:space="preserve"> -(cw_map("BR","20-&gt;20.44199"))</t>
  </si>
  <si>
    <t>$F$189</t>
  </si>
  <si>
    <t>$G$189</t>
  </si>
  <si>
    <t>$C$192</t>
  </si>
  <si>
    <t xml:space="preserve"> -(cw_map("BR","10-&gt;20.44200"))</t>
  </si>
  <si>
    <t>$G$192</t>
  </si>
  <si>
    <t xml:space="preserve"> -(cw_map("BR","50-&gt;20.44200"))</t>
  </si>
  <si>
    <t>$C$193</t>
  </si>
  <si>
    <t xml:space="preserve"> -(cw_map("BR","10-&gt;20.44210"))</t>
  </si>
  <si>
    <t>$G$193</t>
  </si>
  <si>
    <t xml:space="preserve"> -(cw_map("BR","50-&gt;20.44210"))</t>
  </si>
  <si>
    <t>$C$194</t>
  </si>
  <si>
    <t xml:space="preserve"> -(cw_map("BR","10-&gt;20.44215"))</t>
  </si>
  <si>
    <t>$G$194</t>
  </si>
  <si>
    <t xml:space="preserve"> -(cw_map("BR","50-&gt;20.44215"))</t>
  </si>
  <si>
    <t>$C$195</t>
  </si>
  <si>
    <t xml:space="preserve"> -(cw_map("BR","10-&gt;20.44220"))</t>
  </si>
  <si>
    <t>$G$195</t>
  </si>
  <si>
    <t xml:space="preserve"> -(cw_map("BR","50-&gt;20.44220"))</t>
  </si>
  <si>
    <t>$C$196</t>
  </si>
  <si>
    <t xml:space="preserve"> -(cw_map("BR","10-&gt;20.44225"))</t>
  </si>
  <si>
    <t>$G$196</t>
  </si>
  <si>
    <t xml:space="preserve"> -(cw_map("BR","50-&gt;20.44225"))</t>
  </si>
  <si>
    <t>$C$197</t>
  </si>
  <si>
    <t xml:space="preserve"> -(cw_map("BR","10-&gt;20.44226"))</t>
  </si>
  <si>
    <t>$G$197</t>
  </si>
  <si>
    <t xml:space="preserve"> -(cw_map("BR","50-&gt;20.44226"))</t>
  </si>
  <si>
    <t>$C$198</t>
  </si>
  <si>
    <t xml:space="preserve"> -(cw_map("BR","10-&gt;20.44240"))</t>
  </si>
  <si>
    <t>$C$199</t>
  </si>
  <si>
    <t xml:space="preserve"> -(cw_map("BR","10-&gt;20.44299"))</t>
  </si>
  <si>
    <t>$G$199</t>
  </si>
  <si>
    <t xml:space="preserve"> -(cw_map("BR","50-&gt;20.44299"))</t>
  </si>
  <si>
    <t>$C$202</t>
  </si>
  <si>
    <t xml:space="preserve"> -(cw_map("BR","10-&gt;20.44300"))</t>
  </si>
  <si>
    <t>$D$202</t>
  </si>
  <si>
    <t xml:space="preserve"> -(cw_map("BR","20-&gt;20.44300"))</t>
  </si>
  <si>
    <t>$F$202</t>
  </si>
  <si>
    <t xml:space="preserve"> -(cw_map("BR","40-&gt;20.44300"))</t>
  </si>
  <si>
    <t>$G$202</t>
  </si>
  <si>
    <t xml:space="preserve"> -(cw_map("BR","50-&gt;20.44300"))</t>
  </si>
  <si>
    <t>$C$203</t>
  </si>
  <si>
    <t xml:space="preserve"> -(cw_map("BR","10-&gt;20.44305"))</t>
  </si>
  <si>
    <t>$D$203</t>
  </si>
  <si>
    <t xml:space="preserve"> -(cw_map("BR","20-&gt;20.44305"))</t>
  </si>
  <si>
    <t>$F$203</t>
  </si>
  <si>
    <t xml:space="preserve"> -(cw_map("BR","40-&gt;20.44305"))</t>
  </si>
  <si>
    <t>$G$203</t>
  </si>
  <si>
    <t xml:space="preserve"> -(cw_map("BR","50-&gt;20.44305"))</t>
  </si>
  <si>
    <t>$C$204</t>
  </si>
  <si>
    <t xml:space="preserve"> -(cw_map("BR","10-&gt;20.44340"))</t>
  </si>
  <si>
    <t>$D$204</t>
  </si>
  <si>
    <t xml:space="preserve"> -(cw_map("BR","20-&gt;20.44340"))</t>
  </si>
  <si>
    <t>$F$204</t>
  </si>
  <si>
    <t xml:space="preserve"> -(cw_map("BR","40-&gt;20.44340"))</t>
  </si>
  <si>
    <t>$G$204</t>
  </si>
  <si>
    <t xml:space="preserve"> -(cw_map("BR","50-&gt;20.44340"))</t>
  </si>
  <si>
    <t>$C$205</t>
  </si>
  <si>
    <t xml:space="preserve"> -(cw_map("BR","10-&gt;20.44399"))</t>
  </si>
  <si>
    <t>$D$205</t>
  </si>
  <si>
    <t xml:space="preserve"> -(cw_map("BR","20-&gt;20.44399"))</t>
  </si>
  <si>
    <t>$F$205</t>
  </si>
  <si>
    <t xml:space="preserve"> -(cw_map("BR","40-&gt;20.44399"))</t>
  </si>
  <si>
    <t>$G$205</t>
  </si>
  <si>
    <t xml:space="preserve"> -(cw_map("BR","50-&gt;20.44399"))</t>
  </si>
  <si>
    <t>$C$208</t>
  </si>
  <si>
    <t xml:space="preserve"> -(cw_map("BR","10-&gt;20.44400"))</t>
  </si>
  <si>
    <t>$D$208</t>
  </si>
  <si>
    <t xml:space="preserve"> -(cw_map("BR","20-&gt;20.44400"))</t>
  </si>
  <si>
    <t>$F$208</t>
  </si>
  <si>
    <t xml:space="preserve"> -(cw_map("BR","40-&gt;20.44400"))</t>
  </si>
  <si>
    <t>$G$208</t>
  </si>
  <si>
    <t xml:space="preserve"> -(cw_map("BR","50-&gt;20.44400"))</t>
  </si>
  <si>
    <t>$C$209</t>
  </si>
  <si>
    <t xml:space="preserve"> -(cw_map("BR","10-&gt;20.44421"))</t>
  </si>
  <si>
    <t>$D$209</t>
  </si>
  <si>
    <t xml:space="preserve"> -(cw_map("BR","20-&gt;20.44421"))</t>
  </si>
  <si>
    <t>$F$209</t>
  </si>
  <si>
    <t xml:space="preserve"> -(cw_map("BR","40-&gt;20.44421"))</t>
  </si>
  <si>
    <t>$G$209</t>
  </si>
  <si>
    <t xml:space="preserve"> -(cw_map("BR","50-&gt;20.44421"))</t>
  </si>
  <si>
    <t>$C$210</t>
  </si>
  <si>
    <t xml:space="preserve"> -(cw_map("BR","10-&gt;20.44499"))</t>
  </si>
  <si>
    <t>$D$210</t>
  </si>
  <si>
    <t xml:space="preserve"> -(cw_map("BR","20-&gt;20.44499"))</t>
  </si>
  <si>
    <t>$F$210</t>
  </si>
  <si>
    <t xml:space="preserve"> -(cw_map("BR","40-&gt;20.44499"))</t>
  </si>
  <si>
    <t>$G$210</t>
  </si>
  <si>
    <t xml:space="preserve"> -(cw_map("BR","50-&gt;20.44499"))</t>
  </si>
  <si>
    <t>$C$213</t>
  </si>
  <si>
    <t xml:space="preserve"> -(cw_map("BR","10-&gt;20.44600"))</t>
  </si>
  <si>
    <t>$D$213</t>
  </si>
  <si>
    <t xml:space="preserve"> -(cw_map("BR","20-&gt;20.44600"))</t>
  </si>
  <si>
    <t>$F$213</t>
  </si>
  <si>
    <t xml:space="preserve"> -(cw_map("BR","40-&gt;20.44600"))</t>
  </si>
  <si>
    <t>$G$213</t>
  </si>
  <si>
    <t xml:space="preserve"> -(cw_map("BR","50-&gt;20.44600"))</t>
  </si>
  <si>
    <t>$C$214</t>
  </si>
  <si>
    <t xml:space="preserve"> -(cw_map("BR","10-&gt;20.44605"))</t>
  </si>
  <si>
    <t>$D$214</t>
  </si>
  <si>
    <t xml:space="preserve"> -(cw_map("BR","20-&gt;20.44605"))</t>
  </si>
  <si>
    <t>$F$214</t>
  </si>
  <si>
    <t xml:space="preserve"> -(cw_map("BR","40-&gt;20.44605"))</t>
  </si>
  <si>
    <t>$G$214</t>
  </si>
  <si>
    <t xml:space="preserve"> -(cw_map("BR","50-&gt;20.44605"))</t>
  </si>
  <si>
    <t>$C$215</t>
  </si>
  <si>
    <t xml:space="preserve"> -(cw_map("BR","10-&gt;20.44620"))</t>
  </si>
  <si>
    <t>$D$215</t>
  </si>
  <si>
    <t xml:space="preserve"> -(cw_map("BR","20-&gt;20.44620"))</t>
  </si>
  <si>
    <t>$F$215</t>
  </si>
  <si>
    <t xml:space="preserve"> -(cw_map("BR","40-&gt;20.44620"))</t>
  </si>
  <si>
    <t>$G$215</t>
  </si>
  <si>
    <t xml:space="preserve"> -(cw_map("BR","50-&gt;20.44620"))</t>
  </si>
  <si>
    <t>$C$216</t>
  </si>
  <si>
    <t xml:space="preserve"> -(cw_map("BR","10-&gt;20.44625"))</t>
  </si>
  <si>
    <t>$D$216</t>
  </si>
  <si>
    <t xml:space="preserve"> -(cw_map("BR","20-&gt;20.44625"))</t>
  </si>
  <si>
    <t>$F$216</t>
  </si>
  <si>
    <t xml:space="preserve"> -(cw_map("BR","40-&gt;20.44625"))</t>
  </si>
  <si>
    <t>$G$216</t>
  </si>
  <si>
    <t xml:space="preserve"> -(cw_map("BR","50-&gt;20.44625"))</t>
  </si>
  <si>
    <t>$C$217</t>
  </si>
  <si>
    <t xml:space="preserve"> -(cw_map("BR","10-&gt;20.44630"))</t>
  </si>
  <si>
    <t>$D$217</t>
  </si>
  <si>
    <t xml:space="preserve"> -(cw_map("BR","20-&gt;20.44630"))</t>
  </si>
  <si>
    <t>$F$217</t>
  </si>
  <si>
    <t xml:space="preserve"> -(cw_map("BR","40-&gt;20.44630"))</t>
  </si>
  <si>
    <t>$G$217</t>
  </si>
  <si>
    <t xml:space="preserve"> -(cw_map("BR","50-&gt;20.44630"))</t>
  </si>
  <si>
    <t>$C$218</t>
  </si>
  <si>
    <t xml:space="preserve"> -(cw_map("BR","10-&gt;20.44699"))</t>
  </si>
  <si>
    <t>$D$218</t>
  </si>
  <si>
    <t>$F$218</t>
  </si>
  <si>
    <t xml:space="preserve"> -(cw_map("BR","40-&gt;20.44699"))</t>
  </si>
  <si>
    <t>$G$218</t>
  </si>
  <si>
    <t xml:space="preserve"> -(cw_map("BR","50-&gt;20.44699"))</t>
  </si>
  <si>
    <t>$C$221</t>
  </si>
  <si>
    <t xml:space="preserve"> -(cw_map("BR","10-&gt;20.44770"))</t>
  </si>
  <si>
    <t>$D$221</t>
  </si>
  <si>
    <t xml:space="preserve"> -(cw_map("BR","20-&gt;20.44770"))</t>
  </si>
  <si>
    <t>$G$221</t>
  </si>
  <si>
    <t xml:space="preserve"> -(cw_map("BR","50-&gt;20.44770"))</t>
  </si>
  <si>
    <t>$C$222</t>
  </si>
  <si>
    <t xml:space="preserve"> -(cw_map("BR","10-&gt;20.44799"))</t>
  </si>
  <si>
    <t>$D$222</t>
  </si>
  <si>
    <t xml:space="preserve"> -(cw_map("BR","20-&gt;20.44799"))</t>
  </si>
  <si>
    <t>$G$222</t>
  </si>
  <si>
    <t xml:space="preserve"> -(cw_map("BR","50-&gt;20.44799"))</t>
  </si>
  <si>
    <t>$C$224</t>
  </si>
  <si>
    <t xml:space="preserve"> -(cw_map("BR","10-&gt;20.44810"))</t>
  </si>
  <si>
    <t>$D$224</t>
  </si>
  <si>
    <t xml:space="preserve"> -(cw_map("BR","20-&gt;20.44810"))</t>
  </si>
  <si>
    <t>$C$225</t>
  </si>
  <si>
    <t xml:space="preserve"> -(cw_map("BR","10-&gt;20.44850"))</t>
  </si>
  <si>
    <t>$D$225</t>
  </si>
  <si>
    <t xml:space="preserve"> -(cw_map("BR","20-&gt;20.44850"))</t>
  </si>
  <si>
    <t>$E$225</t>
  </si>
  <si>
    <t xml:space="preserve"> -(cw_map("BR","30-&gt;20.44850"))</t>
  </si>
  <si>
    <t>$F$225</t>
  </si>
  <si>
    <t xml:space="preserve"> -(cw_map("BR","40-&gt;20.44850"))</t>
  </si>
  <si>
    <t>$G$225</t>
  </si>
  <si>
    <t xml:space="preserve"> -(cw_map("BR","50-&gt;20.44850"))</t>
  </si>
  <si>
    <t>$H$225</t>
  </si>
  <si>
    <t xml:space="preserve"> -(cw_map("BR","60-&gt;20.44850"))</t>
  </si>
  <si>
    <t>$J$225</t>
  </si>
  <si>
    <t xml:space="preserve"> -(cw_map("BR","80-&gt;20.44850"))</t>
  </si>
  <si>
    <t>$K$225</t>
  </si>
  <si>
    <t xml:space="preserve"> -(cw_map("BR","90-&gt;20.44850"))</t>
  </si>
  <si>
    <t>$C$226</t>
  </si>
  <si>
    <t xml:space="preserve"> -(cw_map("BR","10-&gt;20.44851"))</t>
  </si>
  <si>
    <t>$D$226</t>
  </si>
  <si>
    <t xml:space="preserve"> -(cw_map("BR","20-&gt;20.44851"))</t>
  </si>
  <si>
    <t>$F$226</t>
  </si>
  <si>
    <t xml:space="preserve"> -(cw_map("BR","30-&gt;20.44851"))</t>
  </si>
  <si>
    <t>$G$226</t>
  </si>
  <si>
    <t xml:space="preserve"> -(cw_map("BR","40-&gt;20.44851"))</t>
  </si>
  <si>
    <t>$C$227</t>
  </si>
  <si>
    <t xml:space="preserve"> -(cw_map("BR","10-&gt;20.44852"))</t>
  </si>
  <si>
    <t>$D$227</t>
  </si>
  <si>
    <t xml:space="preserve"> -(cw_map("BR","20-&gt;20.44852"))</t>
  </si>
  <si>
    <t>$E$227</t>
  </si>
  <si>
    <t>$F$227</t>
  </si>
  <si>
    <t>$G$227</t>
  </si>
  <si>
    <t>$H$227</t>
  </si>
  <si>
    <t>$J$227</t>
  </si>
  <si>
    <t xml:space="preserve"> -(cw_map("BR","80-&gt;20.44852"))</t>
  </si>
  <si>
    <t>$K$227</t>
  </si>
  <si>
    <t xml:space="preserve"> -(cw_map("BR","90-&gt;20.44852"))</t>
  </si>
  <si>
    <t>$C$228</t>
  </si>
  <si>
    <t xml:space="preserve"> -(cw_map("BR","10-&gt;20.44853"))</t>
  </si>
  <si>
    <t>$D$228</t>
  </si>
  <si>
    <t xml:space="preserve"> -(cw_map("BR","20-&gt;20.44853"))</t>
  </si>
  <si>
    <t>$E$228</t>
  </si>
  <si>
    <t xml:space="preserve"> -(cw_map("BR","30-&gt;20.44853"))</t>
  </si>
  <si>
    <t>$F$228</t>
  </si>
  <si>
    <t xml:space="preserve"> -(cw_map("BR","40-&gt;20.44853"))</t>
  </si>
  <si>
    <t>$G$228</t>
  </si>
  <si>
    <t xml:space="preserve"> -(cw_map("BR","50-&gt;20.44853"))</t>
  </si>
  <si>
    <t>$H$228</t>
  </si>
  <si>
    <t xml:space="preserve"> -(cw_map("BR","60-&gt;20.44853"))</t>
  </si>
  <si>
    <t>$J$228</t>
  </si>
  <si>
    <t xml:space="preserve"> -(cw_map("BR","80-&gt;20.44853"))</t>
  </si>
  <si>
    <t>$K$228</t>
  </si>
  <si>
    <t xml:space="preserve"> -(cw_map("BR","90-&gt;20.44853"))</t>
  </si>
  <si>
    <t>$C$229</t>
  </si>
  <si>
    <t xml:space="preserve"> -(cw_map("BR","10-&gt;20.44854"))</t>
  </si>
  <si>
    <t>$D$229</t>
  </si>
  <si>
    <t xml:space="preserve"> -(cw_map("BR","20-&gt;20.44854"))</t>
  </si>
  <si>
    <t>$E$229</t>
  </si>
  <si>
    <t xml:space="preserve"> -(cw_map("BR","30-&gt;20.44854"))</t>
  </si>
  <si>
    <t>$F$229</t>
  </si>
  <si>
    <t xml:space="preserve"> -(cw_map("BR","40-&gt;20.44854"))</t>
  </si>
  <si>
    <t>$G$229</t>
  </si>
  <si>
    <t xml:space="preserve"> -(cw_map("BR","50-&gt;20.44854"))</t>
  </si>
  <si>
    <t>$H$229</t>
  </si>
  <si>
    <t xml:space="preserve"> -(cw_map("BR","60-&gt;20.44854"))</t>
  </si>
  <si>
    <t>$J$229</t>
  </si>
  <si>
    <t xml:space="preserve"> -(cw_map("BR","80-&gt;20.44854"))</t>
  </si>
  <si>
    <t>$K$229</t>
  </si>
  <si>
    <t xml:space="preserve"> -(cw_map("BR","90-&gt;20.44854"))</t>
  </si>
  <si>
    <t>$C$230</t>
  </si>
  <si>
    <t xml:space="preserve"> -(cw_map("BR","10-&gt;20.44855"))</t>
  </si>
  <si>
    <t>$D$230</t>
  </si>
  <si>
    <t xml:space="preserve"> -(cw_map("BR","20-&gt;20.44855"))</t>
  </si>
  <si>
    <t>$E$230</t>
  </si>
  <si>
    <t xml:space="preserve"> -(cw_map("BR","30-&gt;20.44855"))</t>
  </si>
  <si>
    <t>$F$230</t>
  </si>
  <si>
    <t xml:space="preserve"> -(cw_map("BR","40-&gt;20.44855"))</t>
  </si>
  <si>
    <t>$G$230</t>
  </si>
  <si>
    <t xml:space="preserve"> -(cw_map("BR","50-&gt;20.44855"))</t>
  </si>
  <si>
    <t>$H$230</t>
  </si>
  <si>
    <t xml:space="preserve"> -(cw_map("BR","60-&gt;20.44855"))</t>
  </si>
  <si>
    <t>$J$230</t>
  </si>
  <si>
    <t xml:space="preserve"> -(cw_map("BR","80-&gt;20.44855"))</t>
  </si>
  <si>
    <t>$K$230</t>
  </si>
  <si>
    <t xml:space="preserve"> -(cw_map("BR","90-&gt;20.44855"))</t>
  </si>
  <si>
    <t>$C$231</t>
  </si>
  <si>
    <t xml:space="preserve"> -(cw_map("BR","10-&gt;20.44856"))</t>
  </si>
  <si>
    <t>$D$231</t>
  </si>
  <si>
    <t xml:space="preserve"> -(cw_map("BR","20-&gt;20.44856"))</t>
  </si>
  <si>
    <t>$E$231</t>
  </si>
  <si>
    <t xml:space="preserve"> -(cw_map("BR","30-&gt;20.44856"))</t>
  </si>
  <si>
    <t>$F$231</t>
  </si>
  <si>
    <t xml:space="preserve"> -(cw_map("BR","40-&gt;20.44856"))</t>
  </si>
  <si>
    <t>$G$231</t>
  </si>
  <si>
    <t xml:space="preserve"> -(cw_map("BR","50-&gt;20.44856"))</t>
  </si>
  <si>
    <t>$H$231</t>
  </si>
  <si>
    <t xml:space="preserve"> -(cw_map("BR","60-&gt;20.44856"))</t>
  </si>
  <si>
    <t>$J$231</t>
  </si>
  <si>
    <t xml:space="preserve"> -(cw_map("BR","80-&gt;20.44856"))</t>
  </si>
  <si>
    <t>$K$231</t>
  </si>
  <si>
    <t xml:space="preserve"> -(cw_map("BR","90-&gt;20.44856"))</t>
  </si>
  <si>
    <t>$C$232</t>
  </si>
  <si>
    <t xml:space="preserve"> -(cw_map("BR","10-&gt;20.44857"))</t>
  </si>
  <si>
    <t>$D$232</t>
  </si>
  <si>
    <t xml:space="preserve"> -(cw_map("BR","20-&gt;20.44857"))</t>
  </si>
  <si>
    <t>$E$232</t>
  </si>
  <si>
    <t xml:space="preserve"> -(cw_map("BR","30-&gt;20.44857"))</t>
  </si>
  <si>
    <t>$F$232</t>
  </si>
  <si>
    <t xml:space="preserve"> -(cw_map("BR","40-&gt;20.44857"))</t>
  </si>
  <si>
    <t>$G$232</t>
  </si>
  <si>
    <t xml:space="preserve"> -(cw_map("BR","50-&gt;20.44857"))</t>
  </si>
  <si>
    <t>$H$232</t>
  </si>
  <si>
    <t xml:space="preserve"> -(cw_map("BR","60-&gt;20.44857"))</t>
  </si>
  <si>
    <t>$J$232</t>
  </si>
  <si>
    <t xml:space="preserve"> -(cw_map("BR","80-&gt;20.44857"))</t>
  </si>
  <si>
    <t>$K$232</t>
  </si>
  <si>
    <t xml:space="preserve"> -(cw_map("BR","90-&gt;20.44857"))</t>
  </si>
  <si>
    <t>$C$233</t>
  </si>
  <si>
    <t xml:space="preserve"> -(cw_map("BR","10-&gt;20.44860"))</t>
  </si>
  <si>
    <t>$D$233</t>
  </si>
  <si>
    <t xml:space="preserve"> -(cw_map("BR","20-&gt;20.44860"))</t>
  </si>
  <si>
    <t>$E$233</t>
  </si>
  <si>
    <t xml:space="preserve"> -(cw_map("BR","30-&gt;20.44860"))</t>
  </si>
  <si>
    <t>$F$233</t>
  </si>
  <si>
    <t xml:space="preserve"> -(cw_map("BR","40-&gt;20.44860"))</t>
  </si>
  <si>
    <t>$G$233</t>
  </si>
  <si>
    <t xml:space="preserve"> -(cw_map("BR","50-&gt;20.44860"))</t>
  </si>
  <si>
    <t>$H$233</t>
  </si>
  <si>
    <t xml:space="preserve"> -(cw_map("BR","60-&gt;20.44860"))</t>
  </si>
  <si>
    <t>$J$233</t>
  </si>
  <si>
    <t xml:space="preserve"> -(cw_map("BR","80-&gt;20.44860"))</t>
  </si>
  <si>
    <t>$K$233</t>
  </si>
  <si>
    <t xml:space="preserve"> -(cw_map("BR","90-&gt;20.44860"))</t>
  </si>
  <si>
    <t>$C$234</t>
  </si>
  <si>
    <t xml:space="preserve"> -(cw_map("BR","10-&gt;20.44861"))</t>
  </si>
  <si>
    <t>$D$234</t>
  </si>
  <si>
    <t xml:space="preserve"> -(cw_map("BR","20-&gt;20.44861"))</t>
  </si>
  <si>
    <t>$E$234</t>
  </si>
  <si>
    <t xml:space="preserve"> -(cw_map("BR","30-&gt;20.44861"))</t>
  </si>
  <si>
    <t>$F$234</t>
  </si>
  <si>
    <t xml:space="preserve"> -(cw_map("BR","40-&gt;20.44861"))</t>
  </si>
  <si>
    <t>$G$234</t>
  </si>
  <si>
    <t xml:space="preserve"> -(cw_map("BR","50-&gt;20.44861"))</t>
  </si>
  <si>
    <t>$H$234</t>
  </si>
  <si>
    <t xml:space="preserve"> -(cw_map("BR","60-&gt;20.44861"))</t>
  </si>
  <si>
    <t>$J$234</t>
  </si>
  <si>
    <t xml:space="preserve"> -(cw_map("BR","80-&gt;20.44861"))</t>
  </si>
  <si>
    <t>$K$234</t>
  </si>
  <si>
    <t xml:space="preserve"> -(cw_map("BR","90-&gt;20.44861"))</t>
  </si>
  <si>
    <t>$C$235</t>
  </si>
  <si>
    <t xml:space="preserve"> -(cw_map("BR","10-&gt;20.44862"))</t>
  </si>
  <si>
    <t>$D$235</t>
  </si>
  <si>
    <t xml:space="preserve"> -(cw_map("BR","20-&gt;20.44862"))</t>
  </si>
  <si>
    <t>$F$235</t>
  </si>
  <si>
    <t xml:space="preserve"> -(cw_map("BR","40-&gt;20.44862"))</t>
  </si>
  <si>
    <t>$G$235</t>
  </si>
  <si>
    <t xml:space="preserve"> -(cw_map("BR","50-&gt;20.44862"))</t>
  </si>
  <si>
    <t>$C$236</t>
  </si>
  <si>
    <t xml:space="preserve"> -(cw_map("BR","10-&gt;20.44863"))</t>
  </si>
  <si>
    <t>$D$236</t>
  </si>
  <si>
    <t xml:space="preserve"> -(cw_map("BR","20-&gt;20.44863"))</t>
  </si>
  <si>
    <t>$C$237</t>
  </si>
  <si>
    <t xml:space="preserve"> -(cw_map("BR","10-&gt;20.44864"))</t>
  </si>
  <si>
    <t>$D$237</t>
  </si>
  <si>
    <t xml:space="preserve"> -(cw_map("BR","20-&gt;20.44864"))</t>
  </si>
  <si>
    <t>$E$237</t>
  </si>
  <si>
    <t xml:space="preserve"> -(cw_map("BR","30-&gt;20.44864"))</t>
  </si>
  <si>
    <t>$F$237</t>
  </si>
  <si>
    <t xml:space="preserve"> -(cw_map("BR","40-&gt;20.44864"))</t>
  </si>
  <si>
    <t>$G$237</t>
  </si>
  <si>
    <t xml:space="preserve"> -(cw_map("BR","50-&gt;20.44864"))</t>
  </si>
  <si>
    <t>$H$237</t>
  </si>
  <si>
    <t xml:space="preserve"> -(cw_map("BR","60-&gt;20.44864"))</t>
  </si>
  <si>
    <t>$J$237</t>
  </si>
  <si>
    <t xml:space="preserve"> -(cw_map("BR","80-&gt;20.44864"))</t>
  </si>
  <si>
    <t>$K$237</t>
  </si>
  <si>
    <t xml:space="preserve"> -(cw_map("BR","90-&gt;20.44864"))</t>
  </si>
  <si>
    <t>$C$238</t>
  </si>
  <si>
    <t xml:space="preserve"> -(cw_map("BR","10-&gt;20.44865"))</t>
  </si>
  <si>
    <t>$D$238</t>
  </si>
  <si>
    <t xml:space="preserve"> -(cw_map("BR","20-&gt;20.44865"))</t>
  </si>
  <si>
    <t>$E$238</t>
  </si>
  <si>
    <t xml:space="preserve"> -(cw_map("BR","30-&gt;20.44865"))</t>
  </si>
  <si>
    <t>$F$238</t>
  </si>
  <si>
    <t xml:space="preserve"> -(cw_map("BR","40-&gt;20.44865"))</t>
  </si>
  <si>
    <t>$G$238</t>
  </si>
  <si>
    <t xml:space="preserve"> -(cw_map("BR","50-&gt;20.44865"))</t>
  </si>
  <si>
    <t>$H$238</t>
  </si>
  <si>
    <t xml:space="preserve"> -(cw_map("BR","60-&gt;20.44865"))</t>
  </si>
  <si>
    <t>$J$238</t>
  </si>
  <si>
    <t xml:space="preserve"> -(cw_map("BR","80-&gt;20.44865"))</t>
  </si>
  <si>
    <t>$K$238</t>
  </si>
  <si>
    <t xml:space="preserve"> -(cw_map("BR","90-&gt;20.44865"))</t>
  </si>
  <si>
    <t>$C$239</t>
  </si>
  <si>
    <t xml:space="preserve"> -(cw_map("BR","10-&gt;20.44866"))</t>
  </si>
  <si>
    <t>$D$239</t>
  </si>
  <si>
    <t xml:space="preserve"> -(cw_map("BR","20-&gt;20.44866"))</t>
  </si>
  <si>
    <t>$E$239</t>
  </si>
  <si>
    <t xml:space="preserve"> -(cw_map("BR","30-&gt;20.44866"))</t>
  </si>
  <si>
    <t>$F$239</t>
  </si>
  <si>
    <t xml:space="preserve"> -(cw_map("BR","40-&gt;20.44866"))</t>
  </si>
  <si>
    <t>$G$239</t>
  </si>
  <si>
    <t xml:space="preserve"> -(cw_map("BR","50-&gt;20.44866"))</t>
  </si>
  <si>
    <t>$H$239</t>
  </si>
  <si>
    <t xml:space="preserve"> -(cw_map("BR","60-&gt;20.44866"))</t>
  </si>
  <si>
    <t>$J$239</t>
  </si>
  <si>
    <t xml:space="preserve"> -(cw_map("BR","80-&gt;20.44866"))</t>
  </si>
  <si>
    <t>$K$239</t>
  </si>
  <si>
    <t xml:space="preserve"> -(cw_map("BR","90-&gt;20.44866"))</t>
  </si>
  <si>
    <t>$C$240</t>
  </si>
  <si>
    <t xml:space="preserve"> -(cw_map("BR","10-&gt;20.44867"))</t>
  </si>
  <si>
    <t>$D$240</t>
  </si>
  <si>
    <t xml:space="preserve"> -(cw_map("BR","20-&gt;20.44867"))</t>
  </si>
  <si>
    <t>$E$240</t>
  </si>
  <si>
    <t xml:space="preserve"> -(cw_map("BR","30-&gt;20.44867"))</t>
  </si>
  <si>
    <t>$F$240</t>
  </si>
  <si>
    <t xml:space="preserve"> -(cw_map("BR","40-&gt;20.44867"))</t>
  </si>
  <si>
    <t>$G$240</t>
  </si>
  <si>
    <t xml:space="preserve"> -(cw_map("BR","50-&gt;20.44867"))</t>
  </si>
  <si>
    <t>$H$240</t>
  </si>
  <si>
    <t xml:space="preserve"> -(cw_map("BR","60-&gt;20.44867"))</t>
  </si>
  <si>
    <t>$J$240</t>
  </si>
  <si>
    <t xml:space="preserve"> -(cw_map("BR","80-&gt;20.44867"))</t>
  </si>
  <si>
    <t>$K$240</t>
  </si>
  <si>
    <t xml:space="preserve"> -(cw_map("BR","90-&gt;20.44867"))</t>
  </si>
  <si>
    <t>$C$241</t>
  </si>
  <si>
    <t xml:space="preserve"> -(cw_map("BR","10-&gt;20.44868"))</t>
  </si>
  <si>
    <t>$D$241</t>
  </si>
  <si>
    <t xml:space="preserve"> -(cw_map("BR","20-&gt;20.44868"))</t>
  </si>
  <si>
    <t>$E$241</t>
  </si>
  <si>
    <t xml:space="preserve"> -(cw_map("BR","30-&gt;20.44868"))</t>
  </si>
  <si>
    <t>$F$241</t>
  </si>
  <si>
    <t xml:space="preserve"> -(cw_map("BR","40-&gt;20.44868"))</t>
  </si>
  <si>
    <t>$G$241</t>
  </si>
  <si>
    <t xml:space="preserve"> -(cw_map("BR","50-&gt;20.44868"))</t>
  </si>
  <si>
    <t>$H$241</t>
  </si>
  <si>
    <t xml:space="preserve"> -(cw_map("BR","60-&gt;20.44868"))</t>
  </si>
  <si>
    <t>$J$241</t>
  </si>
  <si>
    <t xml:space="preserve"> -(cw_map("BR","80-&gt;20.44868"))</t>
  </si>
  <si>
    <t>$K$241</t>
  </si>
  <si>
    <t xml:space="preserve"> -(cw_map("BR","90-&gt;20.44868"))</t>
  </si>
  <si>
    <t>$C$242</t>
  </si>
  <si>
    <t xml:space="preserve"> -(cw_map("BR","10-&gt;20.44869"))</t>
  </si>
  <si>
    <t>$D$242</t>
  </si>
  <si>
    <t xml:space="preserve"> -(cw_map("BR","20-&gt;20.44869"))</t>
  </si>
  <si>
    <t>$E$242</t>
  </si>
  <si>
    <t xml:space="preserve"> -(cw_map("BR","30-&gt;20.44869"))</t>
  </si>
  <si>
    <t>$F$242</t>
  </si>
  <si>
    <t xml:space="preserve"> -(cw_map("BR","40-&gt;20.44869"))</t>
  </si>
  <si>
    <t>$G$242</t>
  </si>
  <si>
    <t xml:space="preserve"> -(cw_map("BR","50-&gt;20.44869"))</t>
  </si>
  <si>
    <t>$H$242</t>
  </si>
  <si>
    <t xml:space="preserve"> -(cw_map("BR","60-&gt;20.44869"))</t>
  </si>
  <si>
    <t>$J$242</t>
  </si>
  <si>
    <t xml:space="preserve"> -(cw_map("BR","80-&gt;20.44869"))</t>
  </si>
  <si>
    <t>$K$242</t>
  </si>
  <si>
    <t xml:space="preserve"> -(cw_map("BR","90-&gt;20.44869"))</t>
  </si>
  <si>
    <t>$C$243</t>
  </si>
  <si>
    <t xml:space="preserve"> -(cw_map("BR","10-&gt;20.44870"))</t>
  </si>
  <si>
    <t>$D$243</t>
  </si>
  <si>
    <t xml:space="preserve"> -(cw_map("BR","20-&gt;20.44870"))</t>
  </si>
  <si>
    <t>$E$243</t>
  </si>
  <si>
    <t xml:space="preserve"> -(cw_map("BR","30-&gt;20.44870"))</t>
  </si>
  <si>
    <t>$F$243</t>
  </si>
  <si>
    <t xml:space="preserve"> -(cw_map("BR","40-&gt;20.44870"))</t>
  </si>
  <si>
    <t>$G$243</t>
  </si>
  <si>
    <t xml:space="preserve"> -(cw_map("BR","50-&gt;20.44870"))</t>
  </si>
  <si>
    <t>$H$243</t>
  </si>
  <si>
    <t xml:space="preserve"> -(cw_map("BR","60-&gt;20.44870"))</t>
  </si>
  <si>
    <t>$J$243</t>
  </si>
  <si>
    <t xml:space="preserve"> -(cw_map("BR","80-&gt;20.44870"))</t>
  </si>
  <si>
    <t>$K$243</t>
  </si>
  <si>
    <t xml:space="preserve"> -(cw_map("BR","90-&gt;20.44870"))</t>
  </si>
  <si>
    <t>$C$244</t>
  </si>
  <si>
    <t xml:space="preserve"> -(cw_map("BR","10-&gt;20.44871"))</t>
  </si>
  <si>
    <t>$D$244</t>
  </si>
  <si>
    <t xml:space="preserve"> -(cw_map("BR","20-&gt;20.44871"))</t>
  </si>
  <si>
    <t>$E$244</t>
  </si>
  <si>
    <t xml:space="preserve"> -(cw_map("BR","30-&gt;20.44871"))</t>
  </si>
  <si>
    <t>$F$244</t>
  </si>
  <si>
    <t xml:space="preserve"> -(cw_map("BR","40-&gt;20.44871"))</t>
  </si>
  <si>
    <t>$G$244</t>
  </si>
  <si>
    <t xml:space="preserve"> -(cw_map("BR","50-&gt;20.44871"))</t>
  </si>
  <si>
    <t>$H$244</t>
  </si>
  <si>
    <t xml:space="preserve"> -(cw_map("BR","60-&gt;20.44871"))</t>
  </si>
  <si>
    <t>$J$244</t>
  </si>
  <si>
    <t xml:space="preserve"> -(cw_map("BR","80-&gt;20.44871"))</t>
  </si>
  <si>
    <t>$K$244</t>
  </si>
  <si>
    <t xml:space="preserve"> -(cw_map("BR","90-&gt;20.44871"))</t>
  </si>
  <si>
    <t>$C$245</t>
  </si>
  <si>
    <t xml:space="preserve"> -(cw_map("BR","10-&gt;20.44872"))</t>
  </si>
  <si>
    <t>$D$245</t>
  </si>
  <si>
    <t xml:space="preserve"> -(cw_map("BR","20-&gt;20.44872"))</t>
  </si>
  <si>
    <t>$E$245</t>
  </si>
  <si>
    <t xml:space="preserve"> -(cw_map("BR","30-&gt;20.44872"))</t>
  </si>
  <si>
    <t>$F$245</t>
  </si>
  <si>
    <t xml:space="preserve"> -(cw_map("BR","40-&gt;20.44872"))</t>
  </si>
  <si>
    <t>$G$245</t>
  </si>
  <si>
    <t xml:space="preserve"> -(cw_map("BR","50-&gt;20.44872"))</t>
  </si>
  <si>
    <t>$H$245</t>
  </si>
  <si>
    <t xml:space="preserve"> -(cw_map("BR","60-&gt;20.44872"))</t>
  </si>
  <si>
    <t>$J$245</t>
  </si>
  <si>
    <t xml:space="preserve"> -(cw_map("BR","80-&gt;20.44872"))</t>
  </si>
  <si>
    <t>$K$245</t>
  </si>
  <si>
    <t xml:space="preserve"> -(cw_map("BR","90-&gt;20.44872"))</t>
  </si>
  <si>
    <t>$C$246</t>
  </si>
  <si>
    <t xml:space="preserve"> -(cw_map("BR","10-&gt;20.44873"))</t>
  </si>
  <si>
    <t>$D$246</t>
  </si>
  <si>
    <t xml:space="preserve"> -(cw_map("BR","20-&gt;20.44873"))</t>
  </si>
  <si>
    <t>$E$246</t>
  </si>
  <si>
    <t xml:space="preserve"> -(cw_map("BR","30-&gt;20.44873"))</t>
  </si>
  <si>
    <t>$F$246</t>
  </si>
  <si>
    <t xml:space="preserve"> -(cw_map("BR","40-&gt;20.44873"))</t>
  </si>
  <si>
    <t>$G$246</t>
  </si>
  <si>
    <t xml:space="preserve"> -(cw_map("BR","50-&gt;20.44873"))</t>
  </si>
  <si>
    <t>$H$246</t>
  </si>
  <si>
    <t xml:space="preserve"> -(cw_map("BR","60-&gt;20.44873"))</t>
  </si>
  <si>
    <t>$J$246</t>
  </si>
  <si>
    <t xml:space="preserve"> -(cw_map("BR","80-&gt;20.44873"))</t>
  </si>
  <si>
    <t>$K$246</t>
  </si>
  <si>
    <t xml:space="preserve"> -(cw_map("BR","90-&gt;20.44873"))</t>
  </si>
  <si>
    <t>$C$247</t>
  </si>
  <si>
    <t xml:space="preserve"> -(cw_map("BR","10-&gt;20.44874"))</t>
  </si>
  <si>
    <t>$D$247</t>
  </si>
  <si>
    <t xml:space="preserve"> -(cw_map("BR","20-&gt;20.44874"))</t>
  </si>
  <si>
    <t>$E$247</t>
  </si>
  <si>
    <t xml:space="preserve"> -(cw_map("BR","30-&gt;20.44874"))</t>
  </si>
  <si>
    <t>$F$247</t>
  </si>
  <si>
    <t xml:space="preserve"> -(cw_map("BR","40-&gt;20.44874"))</t>
  </si>
  <si>
    <t>$G$247</t>
  </si>
  <si>
    <t xml:space="preserve"> -(cw_map("BR","50-&gt;20.44874"))</t>
  </si>
  <si>
    <t>$H$247</t>
  </si>
  <si>
    <t xml:space="preserve"> -(cw_map("BR","60-&gt;20.44874"))</t>
  </si>
  <si>
    <t>$J$247</t>
  </si>
  <si>
    <t xml:space="preserve"> -(cw_map("BR","80-&gt;20.44874"))</t>
  </si>
  <si>
    <t>$K$247</t>
  </si>
  <si>
    <t xml:space="preserve"> -(cw_map("BR","90-&gt;20.44874"))</t>
  </si>
  <si>
    <t>$C$248</t>
  </si>
  <si>
    <t xml:space="preserve"> -(cw_map("BR","10-&gt;20.44875"))</t>
  </si>
  <si>
    <t>$D$248</t>
  </si>
  <si>
    <t xml:space="preserve"> -(cw_map("BR","20-&gt;20.44875"))</t>
  </si>
  <si>
    <t>$E$248</t>
  </si>
  <si>
    <t xml:space="preserve"> -(cw_map("BR","30-&gt;20.44875"))</t>
  </si>
  <si>
    <t>$F$248</t>
  </si>
  <si>
    <t xml:space="preserve"> -(cw_map("BR","40-&gt;20.44875"))</t>
  </si>
  <si>
    <t>$G$248</t>
  </si>
  <si>
    <t xml:space="preserve"> -(cw_map("BR","50-&gt;20.44875"))</t>
  </si>
  <si>
    <t>$H$248</t>
  </si>
  <si>
    <t xml:space="preserve"> -(cw_map("BR","60-&gt;20.44875"))</t>
  </si>
  <si>
    <t>$J$248</t>
  </si>
  <si>
    <t xml:space="preserve"> -(cw_map("BR","80-&gt;20.44875"))</t>
  </si>
  <si>
    <t>$K$248</t>
  </si>
  <si>
    <t xml:space="preserve"> -(cw_map("BR","90-&gt;20.44875"))</t>
  </si>
  <si>
    <t>$C$249</t>
  </si>
  <si>
    <t xml:space="preserve"> -(cw_map("BR","10-&gt;20.44876"))</t>
  </si>
  <si>
    <t>$D$249</t>
  </si>
  <si>
    <t xml:space="preserve"> -(cw_map("BR","20-&gt;20.44876"))</t>
  </si>
  <si>
    <t>$E$249</t>
  </si>
  <si>
    <t xml:space="preserve"> -(cw_map("BR","30-&gt;20.44876"))</t>
  </si>
  <si>
    <t>$F$249</t>
  </si>
  <si>
    <t xml:space="preserve"> -(cw_map("BR","40-&gt;20.44876"))</t>
  </si>
  <si>
    <t>$G$249</t>
  </si>
  <si>
    <t xml:space="preserve"> -(cw_map("BR","50-&gt;20.44876"))</t>
  </si>
  <si>
    <t>$H$249</t>
  </si>
  <si>
    <t xml:space="preserve"> -(cw_map("BR","60-&gt;20.44876"))</t>
  </si>
  <si>
    <t>$J$249</t>
  </si>
  <si>
    <t xml:space="preserve"> -(cw_map("BR","80-&gt;20.44876"))</t>
  </si>
  <si>
    <t>$K$249</t>
  </si>
  <si>
    <t xml:space="preserve"> -(cw_map("BR","90-&gt;20.44876"))</t>
  </si>
  <si>
    <t>$C$250</t>
  </si>
  <si>
    <t xml:space="preserve"> -(cw_map("BR","10-&gt;20.44877"))</t>
  </si>
  <si>
    <t>$D$250</t>
  </si>
  <si>
    <t xml:space="preserve"> -(cw_map("BR","20-&gt;20.44877"))</t>
  </si>
  <si>
    <t>$E$250</t>
  </si>
  <si>
    <t xml:space="preserve"> -(cw_map("BR","30-&gt;20.44877"))</t>
  </si>
  <si>
    <t>$F$250</t>
  </si>
  <si>
    <t xml:space="preserve"> -(cw_map("BR","40-&gt;20.44877"))</t>
  </si>
  <si>
    <t>$G$250</t>
  </si>
  <si>
    <t xml:space="preserve"> -(cw_map("BR","50-&gt;20.44877"))</t>
  </si>
  <si>
    <t>$H$250</t>
  </si>
  <si>
    <t xml:space="preserve"> -(cw_map("BR","60-&gt;20.44877"))</t>
  </si>
  <si>
    <t>$J$250</t>
  </si>
  <si>
    <t xml:space="preserve"> -(cw_map("BR","80-&gt;20.44877"))</t>
  </si>
  <si>
    <t>$K$250</t>
  </si>
  <si>
    <t xml:space="preserve"> -(cw_map("BR","90-&gt;20.44877"))</t>
  </si>
  <si>
    <t>$C$251</t>
  </si>
  <si>
    <t xml:space="preserve"> -(cw_map("BR","10-&gt;20.44878"))</t>
  </si>
  <si>
    <t>$D$251</t>
  </si>
  <si>
    <t xml:space="preserve"> -(cw_map("BR","20-&gt;20.44878"))</t>
  </si>
  <si>
    <t>$E$251</t>
  </si>
  <si>
    <t xml:space="preserve"> -(cw_map("BR","30-&gt;20.44878"))</t>
  </si>
  <si>
    <t>$F$251</t>
  </si>
  <si>
    <t xml:space="preserve"> -(cw_map("BR","40-&gt;20.44878"))</t>
  </si>
  <si>
    <t>$G$251</t>
  </si>
  <si>
    <t xml:space="preserve"> -(cw_map("BR","50-&gt;20.44878"))</t>
  </si>
  <si>
    <t>$H$251</t>
  </si>
  <si>
    <t xml:space="preserve"> -(cw_map("BR","60-&gt;20.44878"))</t>
  </si>
  <si>
    <t>$J$251</t>
  </si>
  <si>
    <t xml:space="preserve"> -(cw_map("BR","80-&gt;20.44878"))</t>
  </si>
  <si>
    <t>$K$251</t>
  </si>
  <si>
    <t xml:space="preserve"> -(cw_map("BR","90-&gt;20.44878"))</t>
  </si>
  <si>
    <t>$C$252</t>
  </si>
  <si>
    <t xml:space="preserve"> -(cw_map("BR","10-&gt;20.44879"))</t>
  </si>
  <si>
    <t>$D$252</t>
  </si>
  <si>
    <t xml:space="preserve"> -(cw_map("BR","20-&gt;20.44879"))</t>
  </si>
  <si>
    <t>$E$252</t>
  </si>
  <si>
    <t xml:space="preserve"> -(cw_map("BR","30-&gt;20.44879"))</t>
  </si>
  <si>
    <t>$F$252</t>
  </si>
  <si>
    <t xml:space="preserve"> -(cw_map("BR","40-&gt;20.44879"))</t>
  </si>
  <si>
    <t>$G$252</t>
  </si>
  <si>
    <t xml:space="preserve"> -(cw_map("BR","50-&gt;20.44879"))</t>
  </si>
  <si>
    <t>$H$252</t>
  </si>
  <si>
    <t xml:space="preserve"> -(cw_map("BR","60-&gt;20.44879"))</t>
  </si>
  <si>
    <t>$J$252</t>
  </si>
  <si>
    <t xml:space="preserve"> -(cw_map("BR","80-&gt;20.44879"))</t>
  </si>
  <si>
    <t>$K$252</t>
  </si>
  <si>
    <t xml:space="preserve"> -(cw_map("BR","90-&gt;20.44879"))</t>
  </si>
  <si>
    <t>$C$253</t>
  </si>
  <si>
    <t xml:space="preserve"> -(cw_map("BR","10-&gt;20.44880"))</t>
  </si>
  <si>
    <t>$D$253</t>
  </si>
  <si>
    <t xml:space="preserve"> -(cw_map("BR","20-&gt;20.44880"))</t>
  </si>
  <si>
    <t>$E$253</t>
  </si>
  <si>
    <t xml:space="preserve"> -(cw_map("BR","30-&gt;20.44880"))</t>
  </si>
  <si>
    <t>$F$253</t>
  </si>
  <si>
    <t xml:space="preserve"> -(cw_map("BR","40-&gt;20.44880"))</t>
  </si>
  <si>
    <t>$G$253</t>
  </si>
  <si>
    <t xml:space="preserve"> -(cw_map("BR","50-&gt;20.44880"))</t>
  </si>
  <si>
    <t>$H$253</t>
  </si>
  <si>
    <t xml:space="preserve"> -(cw_map("BR","60-&gt;20.44880"))</t>
  </si>
  <si>
    <t>$J$253</t>
  </si>
  <si>
    <t xml:space="preserve"> -(cw_map("BR","80-&gt;20.44880"))</t>
  </si>
  <si>
    <t>$K$253</t>
  </si>
  <si>
    <t xml:space="preserve"> -(cw_map("BR","90-&gt;20.44880"))</t>
  </si>
  <si>
    <t>$C$255</t>
  </si>
  <si>
    <t xml:space="preserve"> -(cw_map("BR","10-&gt;20.44901"))</t>
  </si>
  <si>
    <t>$C$256</t>
  </si>
  <si>
    <t xml:space="preserve"> -(cw_map("BR","10-&gt;20.44902"))</t>
  </si>
  <si>
    <t>$D$256</t>
  </si>
  <si>
    <t xml:space="preserve"> -(cw_map("BR","20-&gt;20.44902"))</t>
  </si>
  <si>
    <t>$F$256</t>
  </si>
  <si>
    <t xml:space="preserve"> -(cw_map("BR","40-&gt;20.44902"))</t>
  </si>
  <si>
    <t>$G$256</t>
  </si>
  <si>
    <t xml:space="preserve"> -(cw_map("BR","50-&gt;20.44902"))</t>
  </si>
  <si>
    <t>$C$257</t>
  </si>
  <si>
    <t xml:space="preserve"> -(cw_map("BR","10-&gt;20.44905"))</t>
  </si>
  <si>
    <t>$F$257</t>
  </si>
  <si>
    <t xml:space="preserve"> -(cw_map("BR","40-&gt;20.44905"))</t>
  </si>
  <si>
    <t>$G$257</t>
  </si>
  <si>
    <t xml:space="preserve"> -(cw_map("BR","50-&gt;20.44905"))</t>
  </si>
  <si>
    <t>$C$258</t>
  </si>
  <si>
    <t xml:space="preserve"> -(cw_map("BR","10-&gt;20.44909"))</t>
  </si>
  <si>
    <t>$F$258</t>
  </si>
  <si>
    <t xml:space="preserve"> -(cw_map("BR","40-&gt;20.44909"))</t>
  </si>
  <si>
    <t>$G$258</t>
  </si>
  <si>
    <t xml:space="preserve"> -(cw_map("BR","50-&gt;20.44909"))</t>
  </si>
  <si>
    <t>$C$259</t>
  </si>
  <si>
    <t xml:space="preserve"> -(cw_map("BR","10-&gt;20.44920"))</t>
  </si>
  <si>
    <t>$D$259</t>
  </si>
  <si>
    <t xml:space="preserve"> -(cw_map("BR","20-&gt;20.44920"))</t>
  </si>
  <si>
    <t>$F$259</t>
  </si>
  <si>
    <t xml:space="preserve"> -(cw_map("BR","40-&gt;20.44920"))</t>
  </si>
  <si>
    <t>$G$259</t>
  </si>
  <si>
    <t xml:space="preserve"> -(cw_map("BR","50-&gt;20.44920"))</t>
  </si>
  <si>
    <t>$C$260</t>
  </si>
  <si>
    <t xml:space="preserve"> -(cw_map("BR","10-&gt;20.44930"))</t>
  </si>
  <si>
    <t>$D$260</t>
  </si>
  <si>
    <t xml:space="preserve"> -(cw_map("BR","20-&gt;20.44930"))</t>
  </si>
  <si>
    <t>$F$260</t>
  </si>
  <si>
    <t xml:space="preserve"> -(cw_map("BR","40-&gt;20.44930"))</t>
  </si>
  <si>
    <t>$G$260</t>
  </si>
  <si>
    <t xml:space="preserve"> -(cw_map("BR","50-&gt;20.44930"))</t>
  </si>
  <si>
    <t>$C$261</t>
  </si>
  <si>
    <t xml:space="preserve"> -(cw_map("BR","10-&gt;20.44932"))</t>
  </si>
  <si>
    <t>$D$261</t>
  </si>
  <si>
    <t xml:space="preserve"> -(cw_map("BR","20-&gt;20.44932"))</t>
  </si>
  <si>
    <t>$F$261</t>
  </si>
  <si>
    <t xml:space="preserve"> -(cw_map("BR","40-&gt;20.44932"))</t>
  </si>
  <si>
    <t>$G$261</t>
  </si>
  <si>
    <t xml:space="preserve"> -(cw_map("BR","50-&gt;20.44932"))</t>
  </si>
  <si>
    <t>$C$262</t>
  </si>
  <si>
    <t xml:space="preserve"> -(cw_map("BR","10-&gt;20.44960"))</t>
  </si>
  <si>
    <t>$D$262</t>
  </si>
  <si>
    <t xml:space="preserve"> -(cw_map("BR","20-&gt;20.44960"))</t>
  </si>
  <si>
    <t>$F$262</t>
  </si>
  <si>
    <t xml:space="preserve"> -(cw_map("BR","40-&gt;20.44960"))</t>
  </si>
  <si>
    <t>$G$262</t>
  </si>
  <si>
    <t xml:space="preserve"> -(cw_map("BR","50-&gt;20.44960"))</t>
  </si>
  <si>
    <t>$C$263</t>
  </si>
  <si>
    <t xml:space="preserve"> -(cw_map("BR","10-&gt;20.44981"))</t>
  </si>
  <si>
    <t>$D$263</t>
  </si>
  <si>
    <t xml:space="preserve"> -(cw_map("BR","20-&gt;20.44981"))</t>
  </si>
  <si>
    <t>$F$263</t>
  </si>
  <si>
    <t xml:space="preserve"> -(cw_map("BR","40-&gt;20.44981"))</t>
  </si>
  <si>
    <t>$G$263</t>
  </si>
  <si>
    <t xml:space="preserve"> -(cw_map("BR","50-&gt;20.44981"))</t>
  </si>
  <si>
    <t>$C$264</t>
  </si>
  <si>
    <t xml:space="preserve"> -(cw_map("BR","10-&gt;20.44982"))</t>
  </si>
  <si>
    <t>$D$264</t>
  </si>
  <si>
    <t xml:space="preserve"> -(cw_map("BR","20-&gt;20.44982"))</t>
  </si>
  <si>
    <t>$F$264</t>
  </si>
  <si>
    <t xml:space="preserve"> -(cw_map("BR","40-&gt;20.44982"))</t>
  </si>
  <si>
    <t>$G$264</t>
  </si>
  <si>
    <t xml:space="preserve"> -(cw_map("BR","50-&gt;20.44982"))</t>
  </si>
  <si>
    <t>$C$265</t>
  </si>
  <si>
    <t xml:space="preserve"> -(cw_map("BR","10-&gt;20.44991"))</t>
  </si>
  <si>
    <t>$D$265</t>
  </si>
  <si>
    <t xml:space="preserve"> -(cw_map("BR","20-&gt;20.44991"))</t>
  </si>
  <si>
    <t>$F$265</t>
  </si>
  <si>
    <t xml:space="preserve"> -(cw_map("BR","40-&gt;20.44991"))</t>
  </si>
  <si>
    <t>$G$265</t>
  </si>
  <si>
    <t xml:space="preserve"> -(cw_map("BR","50-&gt;20.44991"))</t>
  </si>
  <si>
    <t>$C$266</t>
  </si>
  <si>
    <t xml:space="preserve"> -(cw_map("BR","10-&gt;20.44992"))</t>
  </si>
  <si>
    <t>$D$266</t>
  </si>
  <si>
    <t xml:space="preserve"> -(cw_map("BR","20-&gt;20.44992"))</t>
  </si>
  <si>
    <t>$F$266</t>
  </si>
  <si>
    <t xml:space="preserve"> -(cw_map("BR","40-&gt;20.44992"))</t>
  </si>
  <si>
    <t>$G$266</t>
  </si>
  <si>
    <t xml:space="preserve"> -(cw_map("BR","50-&gt;20.44992"))</t>
  </si>
  <si>
    <t>$C$267</t>
  </si>
  <si>
    <t xml:space="preserve"> -(cw_map("BR","10-&gt;20.44999"))</t>
  </si>
  <si>
    <t>$D$267</t>
  </si>
  <si>
    <t xml:space="preserve"> -(cw_map("BR","20-&gt;20.44999"))</t>
  </si>
  <si>
    <t>$F$267</t>
  </si>
  <si>
    <t xml:space="preserve"> -(cw_map("BR","40-&gt;20.44999"))</t>
  </si>
  <si>
    <t>$G$267</t>
  </si>
  <si>
    <t xml:space="preserve"> -(cw_map("BR","50-&gt;20.44999"))</t>
  </si>
  <si>
    <t>$H$267</t>
  </si>
  <si>
    <t xml:space="preserve"> -(cw_map("BR","60-&gt;20.44999"))</t>
  </si>
  <si>
    <t>$K$267</t>
  </si>
  <si>
    <t xml:space="preserve"> -(cw_map("BR","90-&gt;20.44999"))</t>
  </si>
  <si>
    <t>SH:Expenditures 16-24</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</si>
  <si>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</si>
  <si>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</si>
  <si>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</si>
  <si>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</si>
  <si>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</si>
  <si>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</si>
  <si>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</si>
  <si>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</si>
  <si>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</si>
  <si>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</si>
  <si>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</si>
  <si>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</si>
  <si>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</si>
  <si>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</si>
  <si>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</si>
  <si>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</si>
  <si>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</si>
  <si>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</si>
  <si>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</si>
  <si>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</si>
  <si>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</si>
  <si>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</si>
  <si>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</si>
  <si>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</si>
  <si>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</si>
  <si>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</si>
  <si>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</si>
  <si>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</si>
  <si>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</si>
  <si>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</si>
  <si>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</si>
  <si>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</si>
  <si>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</si>
  <si>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</si>
  <si>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</si>
  <si>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</si>
  <si>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</si>
  <si>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</si>
  <si>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</si>
  <si>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</si>
  <si>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</si>
  <si>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</si>
  <si>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</si>
  <si>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</si>
  <si>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</si>
  <si>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</si>
  <si>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</si>
  <si>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</si>
  <si>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</si>
  <si>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</si>
  <si>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</si>
  <si>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</si>
  <si>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</si>
  <si>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</si>
  <si>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</si>
  <si>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</si>
  <si>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</si>
  <si>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</si>
  <si>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</si>
  <si>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</si>
  <si>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</si>
  <si>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</si>
  <si>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</si>
  <si>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</si>
  <si>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</si>
  <si>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</si>
  <si>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</si>
  <si>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</si>
  <si>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</si>
  <si>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</si>
  <si>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</si>
  <si>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</si>
  <si>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</si>
  <si>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</si>
  <si>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</si>
  <si>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</si>
  <si>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</si>
  <si>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</si>
  <si>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</si>
  <si>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</si>
  <si>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</si>
  <si>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</si>
  <si>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</si>
  <si>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</si>
  <si>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</si>
  <si>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</si>
  <si>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</si>
  <si>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</si>
  <si>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</si>
  <si>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</si>
  <si>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</si>
  <si>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</si>
  <si>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</si>
  <si>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</si>
  <si>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</si>
  <si>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</si>
  <si>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</si>
  <si>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</si>
  <si>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</si>
  <si>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</si>
  <si>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</si>
  <si>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</si>
  <si>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</si>
  <si>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</si>
  <si>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</si>
  <si>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</si>
  <si>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</si>
  <si>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</si>
  <si>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</si>
  <si>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</si>
  <si>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</si>
  <si>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</si>
  <si>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</si>
  <si>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</si>
  <si>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</si>
  <si>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</si>
  <si>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</si>
  <si>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</si>
  <si>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</si>
  <si>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</si>
  <si>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</si>
  <si>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</si>
  <si>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</si>
  <si>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</si>
  <si>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</si>
  <si>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</si>
  <si>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</si>
  <si>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</si>
  <si>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</si>
  <si>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</si>
  <si>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</si>
  <si>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</si>
  <si>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</si>
  <si>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</si>
  <si>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</si>
  <si>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</si>
  <si>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</si>
  <si>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</si>
  <si>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</si>
  <si>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</si>
  <si>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</si>
  <si>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</si>
  <si>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</si>
  <si>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</si>
  <si>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</si>
  <si>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</si>
  <si>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</si>
  <si>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</si>
  <si>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</si>
  <si>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</si>
  <si>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</si>
  <si>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</si>
  <si>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</si>
  <si>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</si>
  <si>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</si>
  <si>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</si>
  <si>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</si>
  <si>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</si>
  <si>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</si>
  <si>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</si>
  <si>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</si>
  <si>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</si>
  <si>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</si>
  <si>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</si>
  <si>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</si>
  <si>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</si>
  <si>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</si>
  <si>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</si>
  <si>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</si>
  <si>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</si>
  <si>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</si>
  <si>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</si>
  <si>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</si>
  <si>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</si>
  <si>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</si>
  <si>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</si>
  <si>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</si>
  <si>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</si>
  <si>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</si>
  <si>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</si>
  <si>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</si>
  <si>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</si>
  <si>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</si>
  <si>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</si>
  <si>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</si>
  <si>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</si>
  <si>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</si>
  <si>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</si>
  <si>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</si>
  <si>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</si>
  <si>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</si>
  <si>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</si>
  <si>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</si>
  <si>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</si>
  <si>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</si>
  <si>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</si>
  <si>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</si>
  <si>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</si>
  <si>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</si>
  <si>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</si>
  <si>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</si>
  <si>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</si>
  <si>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</si>
  <si>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</si>
  <si>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</si>
  <si>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</si>
  <si>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</si>
  <si>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</si>
  <si>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</si>
  <si>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</si>
  <si>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</si>
  <si>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cw_map("BR","10-&gt;20.51999.60000")</t>
  </si>
  <si>
    <t>$L$33</t>
  </si>
  <si>
    <t xml:space="preserve"> cw_map("BB","10-&gt;20.51999*")</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</si>
  <si>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</si>
  <si>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</si>
  <si>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</si>
  <si>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</si>
  <si>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</si>
  <si>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</si>
  <si>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 xml:space="preserve"> cw_map("BR","10-&gt;20.52110.70000")</t>
  </si>
  <si>
    <t xml:space="preserve"> cw_map("BR","10-&gt;20.52110.80000")</t>
  </si>
  <si>
    <t>$L$38</t>
  </si>
  <si>
    <t xml:space="preserve"> cw_map("BB","10-&gt;20.52110*")</t>
  </si>
  <si>
    <t xml:space="preserve"> cw_map("BR","10-&gt;20.52120.10000")</t>
  </si>
  <si>
    <t xml:space="preserve"> cw_map("BR","10-&gt;20.52120.20000")</t>
  </si>
  <si>
    <t xml:space="preserve"> cw_map("BR","10-&gt;20.52120.30000")</t>
  </si>
  <si>
    <t xml:space="preserve"> cw_map("BR","10-&gt;20.52120.40000")</t>
  </si>
  <si>
    <t xml:space="preserve"> cw_map("BR","10-&gt;20.52120.50000")</t>
  </si>
  <si>
    <t xml:space="preserve"> cw_map("BR","10-&gt;20.52120.60000")</t>
  </si>
  <si>
    <t xml:space="preserve"> cw_map("BR","10-&gt;20.52120.70000")</t>
  </si>
  <si>
    <t xml:space="preserve"> cw_map("BR","10-&gt;20.52120.80000")</t>
  </si>
  <si>
    <t>$L$39</t>
  </si>
  <si>
    <t xml:space="preserve"> cw_map("BB","10-&gt;20.52120*")</t>
  </si>
  <si>
    <t>$C$40</t>
  </si>
  <si>
    <t xml:space="preserve"> cw_map("BR","10-&gt;20.52130.10000")</t>
  </si>
  <si>
    <t>$D$40</t>
  </si>
  <si>
    <t xml:space="preserve"> cw_map("BR","10-&gt;20.52130.20000")</t>
  </si>
  <si>
    <t>$E$40</t>
  </si>
  <si>
    <t xml:space="preserve"> cw_map("BR","10-&gt;20.52130.30000")</t>
  </si>
  <si>
    <t>$F$40</t>
  </si>
  <si>
    <t xml:space="preserve"> cw_map("BR","10-&gt;20.52130.40000")</t>
  </si>
  <si>
    <t>$G$40</t>
  </si>
  <si>
    <t xml:space="preserve"> cw_map("BR","10-&gt;20.52130.50000")</t>
  </si>
  <si>
    <t>$H$40</t>
  </si>
  <si>
    <t xml:space="preserve"> cw_map("BR","10-&gt;20.52130.60000")</t>
  </si>
  <si>
    <t>$I$40</t>
  </si>
  <si>
    <t xml:space="preserve"> cw_map("BR","10-&gt;20.52130.70000")</t>
  </si>
  <si>
    <t>$J$40</t>
  </si>
  <si>
    <t xml:space="preserve"> cw_map("BR","10-&gt;20.52130.80000")</t>
  </si>
  <si>
    <t>$L$40</t>
  </si>
  <si>
    <t xml:space="preserve"> cw_map("BB","10-&gt;20.52130*")</t>
  </si>
  <si>
    <t>$C$41</t>
  </si>
  <si>
    <t xml:space="preserve"> cw_map("BR","10-&gt;20.52140.10000")</t>
  </si>
  <si>
    <t>$D$41</t>
  </si>
  <si>
    <t xml:space="preserve"> cw_map("BR","10-&gt;20.52140.20000")</t>
  </si>
  <si>
    <t>$E$41</t>
  </si>
  <si>
    <t xml:space="preserve"> cw_map("BR","10-&gt;20.52140.30000")</t>
  </si>
  <si>
    <t>$F$41</t>
  </si>
  <si>
    <t xml:space="preserve"> cw_map("BR","10-&gt;20.52140.40000")</t>
  </si>
  <si>
    <t>$G$41</t>
  </si>
  <si>
    <t xml:space="preserve"> cw_map("BR","10-&gt;20.52140.50000")</t>
  </si>
  <si>
    <t>$H$41</t>
  </si>
  <si>
    <t xml:space="preserve"> cw_map("BR","10-&gt;20.52140.60000")</t>
  </si>
  <si>
    <t>$I$41</t>
  </si>
  <si>
    <t xml:space="preserve"> cw_map("BR","10-&gt;20.52140.70000")</t>
  </si>
  <si>
    <t>$J$41</t>
  </si>
  <si>
    <t xml:space="preserve"> cw_map("BR","10-&gt;20.52140.80000")</t>
  </si>
  <si>
    <t>$L$41</t>
  </si>
  <si>
    <t xml:space="preserve"> cw_map("BB","10-&gt;20.52140*")</t>
  </si>
  <si>
    <t xml:space="preserve"> cw_map("BR","10-&gt;20.52150.10000")</t>
  </si>
  <si>
    <t xml:space="preserve"> cw_map("BR","10-&gt;20.52150.20000")</t>
  </si>
  <si>
    <t xml:space="preserve"> cw_map("BR","10-&gt;20.52150.30000")</t>
  </si>
  <si>
    <t xml:space="preserve"> cw_map("BR","10-&gt;20.52150.40000")</t>
  </si>
  <si>
    <t xml:space="preserve"> cw_map("BR","10-&gt;20.52150.50000")</t>
  </si>
  <si>
    <t xml:space="preserve"> cw_map("BR","10-&gt;20.52150.60000")</t>
  </si>
  <si>
    <t>$I$42</t>
  </si>
  <si>
    <t xml:space="preserve"> cw_map("BR","10-&gt;20.52150.70000")</t>
  </si>
  <si>
    <t>$J$42</t>
  </si>
  <si>
    <t xml:space="preserve"> cw_map("BR","10-&gt;20.52150.80000")</t>
  </si>
  <si>
    <t>$L$42</t>
  </si>
  <si>
    <t xml:space="preserve"> cw_map("BB","10-&gt;20.52150*")</t>
  </si>
  <si>
    <t xml:space="preserve"> cw_map("BR","10-&gt;20.52190.10000")</t>
  </si>
  <si>
    <t xml:space="preserve"> cw_map("BR","10-&gt;20.52190.20000")</t>
  </si>
  <si>
    <t xml:space="preserve"> cw_map("BR","10-&gt;20.52190.30000")</t>
  </si>
  <si>
    <t xml:space="preserve"> cw_map("BR","10-&gt;20.52190.40000")</t>
  </si>
  <si>
    <t xml:space="preserve"> cw_map("BR","10-&gt;20.52190.50000")</t>
  </si>
  <si>
    <t xml:space="preserve"> cw_map("BR","10-&gt;20.52190.60000")</t>
  </si>
  <si>
    <t xml:space="preserve"> cw_map("BR","10-&gt;20.52190.70000")</t>
  </si>
  <si>
    <t xml:space="preserve"> cw_map("BR","10-&gt;20.52190.80000")</t>
  </si>
  <si>
    <t>$L$43</t>
  </si>
  <si>
    <t xml:space="preserve"> cw_map("BB","10-&gt;20.52190*")</t>
  </si>
  <si>
    <t>$C$46</t>
  </si>
  <si>
    <t xml:space="preserve"> cw_map("BR","10-&gt;20.52210.10000")</t>
  </si>
  <si>
    <t>$D$46</t>
  </si>
  <si>
    <t xml:space="preserve"> cw_map("BR","10-&gt;20.52210.20000")</t>
  </si>
  <si>
    <t>$E$46</t>
  </si>
  <si>
    <t xml:space="preserve"> cw_map("BR","10-&gt;20.52210.30000")</t>
  </si>
  <si>
    <t xml:space="preserve"> cw_map("BR","10-&gt;20.52210.40000")</t>
  </si>
  <si>
    <t>$G$46</t>
  </si>
  <si>
    <t xml:space="preserve"> cw_map("BR","10-&gt;20.52210.50000")</t>
  </si>
  <si>
    <t>$H$46</t>
  </si>
  <si>
    <t xml:space="preserve"> cw_map("BR","10-&gt;20.52210.60000")</t>
  </si>
  <si>
    <t>$I$46</t>
  </si>
  <si>
    <t xml:space="preserve"> cw_map("BR","10-&gt;20.52210.70000")</t>
  </si>
  <si>
    <t>$J$46</t>
  </si>
  <si>
    <t xml:space="preserve"> cw_map("BR","10-&gt;20.52210.80000")</t>
  </si>
  <si>
    <t>$L$46</t>
  </si>
  <si>
    <t xml:space="preserve"> cw_map("BB","10-&gt;20.52210*")</t>
  </si>
  <si>
    <t>$C$47</t>
  </si>
  <si>
    <t xml:space="preserve"> cw_map("BR","10-&gt;20.52220.10000")</t>
  </si>
  <si>
    <t>$D$47</t>
  </si>
  <si>
    <t xml:space="preserve"> cw_map("BR","10-&gt;20.52220.20000")</t>
  </si>
  <si>
    <t>$E$47</t>
  </si>
  <si>
    <t xml:space="preserve"> cw_map("BR","10-&gt;20.52220.30000")</t>
  </si>
  <si>
    <t xml:space="preserve"> cw_map("BR","10-&gt;20.52220.40000")</t>
  </si>
  <si>
    <t>$G$47</t>
  </si>
  <si>
    <t xml:space="preserve"> cw_map("BR","10-&gt;20.52220.50000")</t>
  </si>
  <si>
    <t>$H$47</t>
  </si>
  <si>
    <t xml:space="preserve"> cw_map("BR","10-&gt;20.52220.60000")</t>
  </si>
  <si>
    <t>$I$47</t>
  </si>
  <si>
    <t xml:space="preserve"> cw_map("BR","10-&gt;20.52220.70000")</t>
  </si>
  <si>
    <t>$J$47</t>
  </si>
  <si>
    <t xml:space="preserve"> cw_map("BR","10-&gt;20.52220.80000")</t>
  </si>
  <si>
    <t>$L$47</t>
  </si>
  <si>
    <t xml:space="preserve"> cw_map("BB","10-&gt;20.52220*")</t>
  </si>
  <si>
    <t xml:space="preserve"> cw_map("BR","10-&gt;20.52230.10000")</t>
  </si>
  <si>
    <t>$D$48</t>
  </si>
  <si>
    <t xml:space="preserve"> cw_map("BR","10-&gt;20.52230.20000")</t>
  </si>
  <si>
    <t>$E$48</t>
  </si>
  <si>
    <t xml:space="preserve"> cw_map("BR","10-&gt;20.52230.30000")</t>
  </si>
  <si>
    <t xml:space="preserve"> cw_map("BR","10-&gt;20.52230.40000")</t>
  </si>
  <si>
    <t>$G$48</t>
  </si>
  <si>
    <t xml:space="preserve"> cw_map("BR","10-&gt;20.52230.50000")</t>
  </si>
  <si>
    <t>$H$48</t>
  </si>
  <si>
    <t xml:space="preserve"> cw_map("BR","10-&gt;20.52230.60000")</t>
  </si>
  <si>
    <t>$I$48</t>
  </si>
  <si>
    <t xml:space="preserve"> cw_map("BR","10-&gt;20.52230.70000")</t>
  </si>
  <si>
    <t>$J$48</t>
  </si>
  <si>
    <t xml:space="preserve"> cw_map("BR","10-&gt;20.52230.80000")</t>
  </si>
  <si>
    <t>$L$48</t>
  </si>
  <si>
    <t xml:space="preserve"> cw_map("BB","10-&gt;20.52230*")</t>
  </si>
  <si>
    <t>$C$51</t>
  </si>
  <si>
    <t xml:space="preserve"> cw_map("BR","10-&gt;20.52310.10000")</t>
  </si>
  <si>
    <t>$D$51</t>
  </si>
  <si>
    <t xml:space="preserve"> cw_map("BR","10-&gt;20.52310.20000")</t>
  </si>
  <si>
    <t>$E$51</t>
  </si>
  <si>
    <t xml:space="preserve"> cw_map("BR","10-&gt;20.52310.30000")</t>
  </si>
  <si>
    <t xml:space="preserve"> cw_map("BR","10-&gt;20.52310.40000")</t>
  </si>
  <si>
    <t>$G$51</t>
  </si>
  <si>
    <t xml:space="preserve"> cw_map("BR","10-&gt;20.52310.50000")</t>
  </si>
  <si>
    <t>$H$51</t>
  </si>
  <si>
    <t xml:space="preserve"> cw_map("BR","10-&gt;20.52310.60000")</t>
  </si>
  <si>
    <t>$I$51</t>
  </si>
  <si>
    <t xml:space="preserve"> cw_map("BR","10-&gt;20.52310.70000")</t>
  </si>
  <si>
    <t>$J$51</t>
  </si>
  <si>
    <t xml:space="preserve"> cw_map("BR","10-&gt;20.52310.80000")</t>
  </si>
  <si>
    <t>$L$51</t>
  </si>
  <si>
    <t xml:space="preserve"> cw_map("BB","10-&gt;20.52310*")</t>
  </si>
  <si>
    <t>$C$52</t>
  </si>
  <si>
    <t xml:space="preserve"> cw_map("BR","10-&gt;20.52320.10000")</t>
  </si>
  <si>
    <t>$D$52</t>
  </si>
  <si>
    <t xml:space="preserve"> cw_map("BR","10-&gt;20.52320.20000")</t>
  </si>
  <si>
    <t>$E$52</t>
  </si>
  <si>
    <t xml:space="preserve"> cw_map("BR","10-&gt;20.52320.30000")</t>
  </si>
  <si>
    <t xml:space="preserve"> cw_map("BR","10-&gt;20.52320.40000")</t>
  </si>
  <si>
    <t>$G$52</t>
  </si>
  <si>
    <t xml:space="preserve"> cw_map("BR","10-&gt;20.52320.50000")</t>
  </si>
  <si>
    <t>$H$52</t>
  </si>
  <si>
    <t xml:space="preserve"> cw_map("BR","10-&gt;20.52320.60000")</t>
  </si>
  <si>
    <t>$I$52</t>
  </si>
  <si>
    <t xml:space="preserve"> cw_map("BR","10-&gt;20.52320.70000")</t>
  </si>
  <si>
    <t>$J$52</t>
  </si>
  <si>
    <t xml:space="preserve"> cw_map("BR","10-&gt;20.52320.80000")</t>
  </si>
  <si>
    <t>$L$52</t>
  </si>
  <si>
    <t xml:space="preserve"> cw_map("BB","10-&gt;20.52320*")</t>
  </si>
  <si>
    <t>$C$53</t>
  </si>
  <si>
    <t xml:space="preserve"> cw_map("BR","10-&gt;20.52330.10000")</t>
  </si>
  <si>
    <t>$D$53</t>
  </si>
  <si>
    <t xml:space="preserve"> cw_map("BR","10-&gt;20.52330.20000")</t>
  </si>
  <si>
    <t>$E$53</t>
  </si>
  <si>
    <t xml:space="preserve"> cw_map("BR","10-&gt;20.52330.30000")</t>
  </si>
  <si>
    <t xml:space="preserve"> cw_map("BR","10-&gt;20.52330.40000")</t>
  </si>
  <si>
    <t>$G$53</t>
  </si>
  <si>
    <t xml:space="preserve"> cw_map("BR","10-&gt;20.52330.50000")</t>
  </si>
  <si>
    <t>$H$53</t>
  </si>
  <si>
    <t xml:space="preserve"> cw_map("BR","10-&gt;20.52330.60000")</t>
  </si>
  <si>
    <t>$I$53</t>
  </si>
  <si>
    <t xml:space="preserve"> cw_map("BR","10-&gt;20.52330.70000")</t>
  </si>
  <si>
    <t>$J$53</t>
  </si>
  <si>
    <t xml:space="preserve"> cw_map("BR","10-&gt;20.52330.80000")</t>
  </si>
  <si>
    <t>$L$53</t>
  </si>
  <si>
    <t xml:space="preserve"> cw_map("BB","10-&gt;20.52330*")</t>
  </si>
  <si>
    <t>$C$54</t>
  </si>
  <si>
    <t xml:space="preserve"> cw_map("BR","10-&gt;20.5236?.10000")</t>
  </si>
  <si>
    <t>$D$54</t>
  </si>
  <si>
    <t xml:space="preserve"> cw_map("BR","10-&gt;20.5236?.20000")</t>
  </si>
  <si>
    <t>$E$54</t>
  </si>
  <si>
    <t xml:space="preserve"> cw_map("BR","10-&gt;20.5236?.30000")</t>
  </si>
  <si>
    <t xml:space="preserve"> cw_map("BR","10-&gt;20.5236?.40000")</t>
  </si>
  <si>
    <t>$G$54</t>
  </si>
  <si>
    <t xml:space="preserve"> cw_map("BR","10-&gt;20.5236?.50000")</t>
  </si>
  <si>
    <t>$H$54</t>
  </si>
  <si>
    <t xml:space="preserve"> cw_map("BR","10-&gt;20.5236?.60000")</t>
  </si>
  <si>
    <t>$I$54</t>
  </si>
  <si>
    <t xml:space="preserve"> cw_map("BR","10-&gt;20.5236?.70000")</t>
  </si>
  <si>
    <t>$J$54</t>
  </si>
  <si>
    <t xml:space="preserve"> cw_map("BR","10-&gt;20.5236?.80000")</t>
  </si>
  <si>
    <t>$L$54</t>
  </si>
  <si>
    <t xml:space="preserve"> cw_map("BB","10-&gt;20.5236?*")</t>
  </si>
  <si>
    <t xml:space="preserve"> cw_map("BR","10-&gt;20.52410.10000")</t>
  </si>
  <si>
    <t xml:space="preserve"> cw_map("BR","10-&gt;20.52410.20000")</t>
  </si>
  <si>
    <t>$E$57</t>
  </si>
  <si>
    <t xml:space="preserve"> cw_map("BR","10-&gt;20.52410.30000")</t>
  </si>
  <si>
    <t xml:space="preserve"> cw_map("BR","10-&gt;20.52410.40000")</t>
  </si>
  <si>
    <t>$G$57</t>
  </si>
  <si>
    <t xml:space="preserve"> cw_map("BR","10-&gt;20.52410.50000")</t>
  </si>
  <si>
    <t xml:space="preserve"> cw_map("BR","10-&gt;20.52410.60000")</t>
  </si>
  <si>
    <t>$I$57</t>
  </si>
  <si>
    <t xml:space="preserve"> cw_map("BR","10-&gt;20.52410.70000")</t>
  </si>
  <si>
    <t>$J$57</t>
  </si>
  <si>
    <t xml:space="preserve"> cw_map("BR","10-&gt;20.52410.80000")</t>
  </si>
  <si>
    <t>$L$57</t>
  </si>
  <si>
    <t xml:space="preserve"> cw_map("BB","10-&gt;20.52410*")</t>
  </si>
  <si>
    <t>$C$58</t>
  </si>
  <si>
    <t xml:space="preserve"> cw_map("BR","10-&gt;20.52490.10000")</t>
  </si>
  <si>
    <t>$D$58</t>
  </si>
  <si>
    <t xml:space="preserve"> cw_map("BR","10-&gt;20.52490.20000")</t>
  </si>
  <si>
    <t>$E$58</t>
  </si>
  <si>
    <t xml:space="preserve"> cw_map("BR","10-&gt;20.52490.30000")</t>
  </si>
  <si>
    <t xml:space="preserve"> cw_map("BR","10-&gt;20.52490.40000")</t>
  </si>
  <si>
    <t>$G$58</t>
  </si>
  <si>
    <t xml:space="preserve"> cw_map("BR","10-&gt;20.52490.50000")</t>
  </si>
  <si>
    <t>$H$58</t>
  </si>
  <si>
    <t xml:space="preserve"> cw_map("BR","10-&gt;20.52490.60000")</t>
  </si>
  <si>
    <t>$I$58</t>
  </si>
  <si>
    <t xml:space="preserve"> cw_map("BR","10-&gt;20.52490.70000")</t>
  </si>
  <si>
    <t>$J$58</t>
  </si>
  <si>
    <t xml:space="preserve"> cw_map("BR","10-&gt;20.52490.80000")</t>
  </si>
  <si>
    <t>$L$58</t>
  </si>
  <si>
    <t xml:space="preserve"> cw_map("BB","10-&gt;20.52490*")</t>
  </si>
  <si>
    <t xml:space="preserve"> cw_map("BR","10-&gt;20.52510.10000")</t>
  </si>
  <si>
    <t xml:space="preserve"> cw_map("BR","10-&gt;20.52510.20000")</t>
  </si>
  <si>
    <t>$E$61</t>
  </si>
  <si>
    <t xml:space="preserve"> cw_map("BR","10-&gt;20.52510.30000")</t>
  </si>
  <si>
    <t xml:space="preserve"> cw_map("BR","10-&gt;20.52510.40000")</t>
  </si>
  <si>
    <t>$G$61</t>
  </si>
  <si>
    <t xml:space="preserve"> cw_map("BR","10-&gt;20.52510.50000")</t>
  </si>
  <si>
    <t xml:space="preserve"> cw_map("BR","10-&gt;20.52510.60000")</t>
  </si>
  <si>
    <t>$I$61</t>
  </si>
  <si>
    <t xml:space="preserve"> cw_map("BR","10-&gt;20.52510.70000")</t>
  </si>
  <si>
    <t>$J$61</t>
  </si>
  <si>
    <t xml:space="preserve"> cw_map("BR","10-&gt;20.52510.80000")</t>
  </si>
  <si>
    <t>$L$61</t>
  </si>
  <si>
    <t xml:space="preserve"> cw_map("BB","10-&gt;20.52510*")</t>
  </si>
  <si>
    <t>$C$62</t>
  </si>
  <si>
    <t xml:space="preserve"> cw_map("BR","10-&gt;20.52520.10000")</t>
  </si>
  <si>
    <t>$D$62</t>
  </si>
  <si>
    <t xml:space="preserve"> cw_map("BR","10-&gt;20.52520.20000")</t>
  </si>
  <si>
    <t>$E$62</t>
  </si>
  <si>
    <t xml:space="preserve"> cw_map("BR","10-&gt;20.52520.30000")</t>
  </si>
  <si>
    <t xml:space="preserve"> cw_map("BR","10-&gt;20.52520.40000")</t>
  </si>
  <si>
    <t>$G$62</t>
  </si>
  <si>
    <t xml:space="preserve"> cw_map("BR","10-&gt;20.52520.50000")</t>
  </si>
  <si>
    <t>$H$62</t>
  </si>
  <si>
    <t xml:space="preserve"> cw_map("BR","10-&gt;20.52520.60000")</t>
  </si>
  <si>
    <t>$I$62</t>
  </si>
  <si>
    <t xml:space="preserve"> cw_map("BR","10-&gt;20.52520.70000")</t>
  </si>
  <si>
    <t>$J$62</t>
  </si>
  <si>
    <t xml:space="preserve"> cw_map("BR","10-&gt;20.52520.80000")</t>
  </si>
  <si>
    <t>$L$62</t>
  </si>
  <si>
    <t xml:space="preserve"> cw_map("BB","10-&gt;20.52520*")</t>
  </si>
  <si>
    <t>$C$63</t>
  </si>
  <si>
    <t xml:space="preserve"> cw_map("BR","10-&gt;20.52540.10000")</t>
  </si>
  <si>
    <t>$D$63</t>
  </si>
  <si>
    <t xml:space="preserve"> cw_map("BR","10-&gt;20.52540.20000")</t>
  </si>
  <si>
    <t>$E$63</t>
  </si>
  <si>
    <t xml:space="preserve"> cw_map("BR","10-&gt;20.52540.30000")</t>
  </si>
  <si>
    <t>$F$63</t>
  </si>
  <si>
    <t xml:space="preserve"> cw_map("BR","10-&gt;20.52540.40000")</t>
  </si>
  <si>
    <t>$G$63</t>
  </si>
  <si>
    <t xml:space="preserve"> cw_map("BR","10-&gt;20.52540.50000")</t>
  </si>
  <si>
    <t>$H$63</t>
  </si>
  <si>
    <t xml:space="preserve"> cw_map("BR","10-&gt;20.52540.60000")</t>
  </si>
  <si>
    <t>$I$63</t>
  </si>
  <si>
    <t xml:space="preserve"> cw_map("BR","10-&gt;20.52540.70000")</t>
  </si>
  <si>
    <t>$J$63</t>
  </si>
  <si>
    <t xml:space="preserve"> cw_map("BR","10-&gt;20.52540.80000")</t>
  </si>
  <si>
    <t>$L$63</t>
  </si>
  <si>
    <t xml:space="preserve"> cw_map("BB","10-&gt;20.52540*")</t>
  </si>
  <si>
    <t>$C$64</t>
  </si>
  <si>
    <t xml:space="preserve"> cw_map("BR","10-&gt;20.52550.10000")</t>
  </si>
  <si>
    <t>$D$64</t>
  </si>
  <si>
    <t xml:space="preserve"> cw_map("BR","10-&gt;20.52550.20000")</t>
  </si>
  <si>
    <t>$E$64</t>
  </si>
  <si>
    <t xml:space="preserve"> cw_map("BR","10-&gt;20.52550.30000")</t>
  </si>
  <si>
    <t>$F$64</t>
  </si>
  <si>
    <t xml:space="preserve"> cw_map("BR","10-&gt;20.52550.40000")</t>
  </si>
  <si>
    <t>$G$64</t>
  </si>
  <si>
    <t xml:space="preserve"> cw_map("BR","10-&gt;20.52550.50000")</t>
  </si>
  <si>
    <t>$H$64</t>
  </si>
  <si>
    <t xml:space="preserve"> cw_map("BR","10-&gt;20.52550.60000")</t>
  </si>
  <si>
    <t>$I$64</t>
  </si>
  <si>
    <t xml:space="preserve"> cw_map("BR","10-&gt;20.52550.70000")</t>
  </si>
  <si>
    <t>$J$64</t>
  </si>
  <si>
    <t xml:space="preserve"> cw_map("BR","10-&gt;20.52550.80000")</t>
  </si>
  <si>
    <t>$L$64</t>
  </si>
  <si>
    <t xml:space="preserve"> cw_map("BB","10-&gt;20.52550*")</t>
  </si>
  <si>
    <t xml:space="preserve"> cw_map("BR","10-&gt;20.52560.10000")</t>
  </si>
  <si>
    <t xml:space="preserve"> cw_map("BR","10-&gt;20.52560.20000")</t>
  </si>
  <si>
    <t xml:space="preserve"> cw_map("BR","10-&gt;20.52560.30000")</t>
  </si>
  <si>
    <t xml:space="preserve"> cw_map("BR","10-&gt;20.52560.40000")</t>
  </si>
  <si>
    <t xml:space="preserve"> cw_map("BR","10-&gt;20.52560.50000")</t>
  </si>
  <si>
    <t xml:space="preserve"> cw_map("BR","10-&gt;20.52560.60000")</t>
  </si>
  <si>
    <t xml:space="preserve"> cw_map("BR","10-&gt;20.52560.70000")</t>
  </si>
  <si>
    <t xml:space="preserve"> cw_map("BR","10-&gt;20.52560.80000")</t>
  </si>
  <si>
    <t>$L$65</t>
  </si>
  <si>
    <t xml:space="preserve"> cw_map("BB","10-&gt;20.52560*")</t>
  </si>
  <si>
    <t xml:space="preserve"> cw_map("BR","10-&gt;20.52570.10000")</t>
  </si>
  <si>
    <t xml:space="preserve"> cw_map("BR","10-&gt;20.52570.20000")</t>
  </si>
  <si>
    <t xml:space="preserve"> cw_map("BR","10-&gt;20.52570.30000")</t>
  </si>
  <si>
    <t xml:space="preserve"> cw_map("BR","10-&gt;20.52570.40000")</t>
  </si>
  <si>
    <t xml:space="preserve"> cw_map("BR","10-&gt;20.52570.50000")</t>
  </si>
  <si>
    <t xml:space="preserve"> cw_map("BR","10-&gt;20.52570.60000")</t>
  </si>
  <si>
    <t xml:space="preserve"> cw_map("BR","10-&gt;20.52570.70000")</t>
  </si>
  <si>
    <t xml:space="preserve"> cw_map("BR","10-&gt;20.52570.80000")</t>
  </si>
  <si>
    <t>$L$66</t>
  </si>
  <si>
    <t xml:space="preserve"> cw_map("BB","10-&gt;20.52570*")</t>
  </si>
  <si>
    <t xml:space="preserve"> cw_map("BR","10-&gt;20.52610.10000")</t>
  </si>
  <si>
    <t xml:space="preserve"> cw_map("BR","10-&gt;20.52610.20000")</t>
  </si>
  <si>
    <t>$E$69</t>
  </si>
  <si>
    <t xml:space="preserve"> cw_map("BR","10-&gt;20.52610.30000")</t>
  </si>
  <si>
    <t>$F$69</t>
  </si>
  <si>
    <t xml:space="preserve"> cw_map("BR","10-&gt;20.52610.40000")</t>
  </si>
  <si>
    <t>$G$69</t>
  </si>
  <si>
    <t xml:space="preserve"> cw_map("BR","10-&gt;20.52610.50000")</t>
  </si>
  <si>
    <t>$H$69</t>
  </si>
  <si>
    <t xml:space="preserve"> cw_map("BR","10-&gt;20.52610.60000")</t>
  </si>
  <si>
    <t>$I$69</t>
  </si>
  <si>
    <t xml:space="preserve"> cw_map("BR","10-&gt;20.52610.70000")</t>
  </si>
  <si>
    <t>$J$69</t>
  </si>
  <si>
    <t xml:space="preserve"> cw_map("BR","10-&gt;20.52610.80000")</t>
  </si>
  <si>
    <t>$L$69</t>
  </si>
  <si>
    <t xml:space="preserve"> cw_map("BB","10-&gt;20.52610*")</t>
  </si>
  <si>
    <t xml:space="preserve"> cw_map("BR","10-&gt;20.52620.10000")</t>
  </si>
  <si>
    <t>$D$70</t>
  </si>
  <si>
    <t xml:space="preserve"> cw_map("BR","10-&gt;20.52620.20000")</t>
  </si>
  <si>
    <t>$E$70</t>
  </si>
  <si>
    <t xml:space="preserve"> cw_map("BR","10-&gt;20.52620.30000")</t>
  </si>
  <si>
    <t>$F$70</t>
  </si>
  <si>
    <t xml:space="preserve"> cw_map("BR","10-&gt;20.52620.40000")</t>
  </si>
  <si>
    <t>$G$70</t>
  </si>
  <si>
    <t xml:space="preserve"> cw_map("BR","10-&gt;20.52620.50000")</t>
  </si>
  <si>
    <t>$H$70</t>
  </si>
  <si>
    <t xml:space="preserve"> cw_map("BR","10-&gt;20.52620.60000")</t>
  </si>
  <si>
    <t>$I$70</t>
  </si>
  <si>
    <t xml:space="preserve"> cw_map("BR","10-&gt;20.52620.70000")</t>
  </si>
  <si>
    <t>$J$70</t>
  </si>
  <si>
    <t xml:space="preserve"> cw_map("BR","10-&gt;20.52620.80000")</t>
  </si>
  <si>
    <t>$L$70</t>
  </si>
  <si>
    <t xml:space="preserve"> cw_map("BB","10-&gt;20.52620*")</t>
  </si>
  <si>
    <t xml:space="preserve"> cw_map("BR","10-&gt;20.52630.10000")</t>
  </si>
  <si>
    <t>$D$71</t>
  </si>
  <si>
    <t xml:space="preserve"> cw_map("BR","10-&gt;20.52630.20000")</t>
  </si>
  <si>
    <t>$E$71</t>
  </si>
  <si>
    <t xml:space="preserve"> cw_map("BR","10-&gt;20.52630.30000")</t>
  </si>
  <si>
    <t>$F$71</t>
  </si>
  <si>
    <t xml:space="preserve"> cw_map("BR","10-&gt;20.52630.40000")</t>
  </si>
  <si>
    <t>$G$71</t>
  </si>
  <si>
    <t xml:space="preserve"> cw_map("BR","10-&gt;20.52630.50000")</t>
  </si>
  <si>
    <t>$H$71</t>
  </si>
  <si>
    <t xml:space="preserve"> cw_map("BR","10-&gt;20.52630.60000")</t>
  </si>
  <si>
    <t>$I$71</t>
  </si>
  <si>
    <t xml:space="preserve"> cw_map("BR","10-&gt;20.52630.70000")</t>
  </si>
  <si>
    <t>$J$71</t>
  </si>
  <si>
    <t xml:space="preserve"> cw_map("BR","10-&gt;20.52630.80000")</t>
  </si>
  <si>
    <t>$L$71</t>
  </si>
  <si>
    <t xml:space="preserve"> cw_map("BB","10-&gt;20.52630*")</t>
  </si>
  <si>
    <t xml:space="preserve"> cw_map("BR","10-&gt;20.52640.10000")</t>
  </si>
  <si>
    <t>$D$72</t>
  </si>
  <si>
    <t xml:space="preserve"> cw_map("BR","10-&gt;20.52640.20000")</t>
  </si>
  <si>
    <t>$E$72</t>
  </si>
  <si>
    <t xml:space="preserve"> cw_map("BR","10-&gt;20.52640.30000")</t>
  </si>
  <si>
    <t>$F$72</t>
  </si>
  <si>
    <t xml:space="preserve"> cw_map("BR","10-&gt;20.52640.40000")</t>
  </si>
  <si>
    <t>$G$72</t>
  </si>
  <si>
    <t xml:space="preserve"> cw_map("BR","10-&gt;20.52640.50000")</t>
  </si>
  <si>
    <t>$H$72</t>
  </si>
  <si>
    <t xml:space="preserve"> cw_map("BR","10-&gt;20.52640.60000")</t>
  </si>
  <si>
    <t>$I$72</t>
  </si>
  <si>
    <t xml:space="preserve"> cw_map("BR","10-&gt;20.52640.70000")</t>
  </si>
  <si>
    <t>$J$72</t>
  </si>
  <si>
    <t xml:space="preserve"> cw_map("BR","10-&gt;20.52640.80000")</t>
  </si>
  <si>
    <t>$L$72</t>
  </si>
  <si>
    <t xml:space="preserve"> cw_map("BB","10-&gt;20.52640*")</t>
  </si>
  <si>
    <t xml:space="preserve"> cw_map("BR","10-&gt;20.52660.10000")</t>
  </si>
  <si>
    <t xml:space="preserve"> cw_map("BR","10-&gt;20.52660.20000")</t>
  </si>
  <si>
    <t>$E$73</t>
  </si>
  <si>
    <t xml:space="preserve"> cw_map("BR","10-&gt;20.52660.30000")</t>
  </si>
  <si>
    <t>$F$73</t>
  </si>
  <si>
    <t xml:space="preserve"> cw_map("BR","10-&gt;20.52660.40000")</t>
  </si>
  <si>
    <t>$G$73</t>
  </si>
  <si>
    <t xml:space="preserve"> cw_map("BR","10-&gt;20.52660.50000")</t>
  </si>
  <si>
    <t>$H$73</t>
  </si>
  <si>
    <t xml:space="preserve"> cw_map("BR","10-&gt;20.52660.60000")</t>
  </si>
  <si>
    <t>$I$73</t>
  </si>
  <si>
    <t xml:space="preserve"> cw_map("BR","10-&gt;20.52660.70000")</t>
  </si>
  <si>
    <t>$J$73</t>
  </si>
  <si>
    <t xml:space="preserve"> cw_map("BR","10-&gt;20.52660.80000")</t>
  </si>
  <si>
    <t>$L$73</t>
  </si>
  <si>
    <t xml:space="preserve"> cw_map("BB","10-&gt;20.52660*")</t>
  </si>
  <si>
    <t xml:space="preserve"> cw_map("BR","10-&gt;20.52900.10000")</t>
  </si>
  <si>
    <t xml:space="preserve"> cw_map("BR","10-&gt;20.52900.20000")</t>
  </si>
  <si>
    <t xml:space="preserve"> cw_map("BR","10-&gt;20.52900.30000")</t>
  </si>
  <si>
    <t xml:space="preserve"> cw_map("BR","10-&gt;20.52900.40000")</t>
  </si>
  <si>
    <t xml:space="preserve"> cw_map("BR","10-&gt;20.52900.50000")</t>
  </si>
  <si>
    <t xml:space="preserve"> cw_map("BR","10-&gt;20.52900.60000")</t>
  </si>
  <si>
    <t xml:space="preserve"> cw_map("BR","10-&gt;20.52900.70000")</t>
  </si>
  <si>
    <t xml:space="preserve"> cw_map("BR","10-&gt;20.52900.80000")</t>
  </si>
  <si>
    <t>$L$75</t>
  </si>
  <si>
    <t xml:space="preserve"> cw_map("BB","10-&gt;20.52900*")</t>
  </si>
  <si>
    <t xml:space="preserve"> cw_map("BR","10-&gt;20.53000.10000")</t>
  </si>
  <si>
    <t xml:space="preserve"> cw_map("BR","10-&gt;20.53000.20000")</t>
  </si>
  <si>
    <t>$E$77</t>
  </si>
  <si>
    <t xml:space="preserve"> cw_map("BR","10-&gt;20.53000.30000")</t>
  </si>
  <si>
    <t>$F$77</t>
  </si>
  <si>
    <t xml:space="preserve"> cw_map("BR","10-&gt;20.53000.40000")</t>
  </si>
  <si>
    <t>$G$77</t>
  </si>
  <si>
    <t xml:space="preserve"> cw_map("BR","10-&gt;20.53000.50000")</t>
  </si>
  <si>
    <t>$H$77</t>
  </si>
  <si>
    <t xml:space="preserve"> cw_map("BR","10-&gt;20.53000.60000")</t>
  </si>
  <si>
    <t>$I$77</t>
  </si>
  <si>
    <t xml:space="preserve"> cw_map("BR","10-&gt;20.53000.70000")</t>
  </si>
  <si>
    <t>$J$77</t>
  </si>
  <si>
    <t xml:space="preserve"> cw_map("BR","10-&gt;20.53000.80000")</t>
  </si>
  <si>
    <t>$L$77</t>
  </si>
  <si>
    <t xml:space="preserve"> cw_map("BB","10-&gt;20.53000*")</t>
  </si>
  <si>
    <t>$E$80</t>
  </si>
  <si>
    <t xml:space="preserve"> cw_map("BR","10-&gt;20.54110.30000")</t>
  </si>
  <si>
    <t>$H$80</t>
  </si>
  <si>
    <t xml:space="preserve"> cw_map("BR","10-&gt;20.54110.60000")</t>
  </si>
  <si>
    <t>$L$80</t>
  </si>
  <si>
    <t xml:space="preserve"> cw_map("BB","10-&gt;20.54110*")</t>
  </si>
  <si>
    <t>$E$81</t>
  </si>
  <si>
    <t xml:space="preserve"> cw_map("BR","10-&gt;20.54120.30000")</t>
  </si>
  <si>
    <t>$H$81</t>
  </si>
  <si>
    <t xml:space="preserve"> cw_map("BR","10-&gt;20.54120.60000")</t>
  </si>
  <si>
    <t>$L$81</t>
  </si>
  <si>
    <t xml:space="preserve"> cw_map("BB","10-&gt;20.54120*")</t>
  </si>
  <si>
    <t>$E$82</t>
  </si>
  <si>
    <t xml:space="preserve"> cw_map("BR","10-&gt;20.54130.30000")</t>
  </si>
  <si>
    <t>$H$82</t>
  </si>
  <si>
    <t xml:space="preserve"> cw_map("BR","10-&gt;20.54130.60000")</t>
  </si>
  <si>
    <t>$L$82</t>
  </si>
  <si>
    <t xml:space="preserve"> cw_map("BB","10-&gt;20.54130*")</t>
  </si>
  <si>
    <t>$E$83</t>
  </si>
  <si>
    <t xml:space="preserve"> cw_map("BR","10-&gt;20.54140.30000")</t>
  </si>
  <si>
    <t>$H$83</t>
  </si>
  <si>
    <t xml:space="preserve"> cw_map("BR","10-&gt;20.54140.60000")</t>
  </si>
  <si>
    <t>$L$83</t>
  </si>
  <si>
    <t xml:space="preserve"> cw_map("BB","10-&gt;20.54140*")</t>
  </si>
  <si>
    <t>$E$84</t>
  </si>
  <si>
    <t xml:space="preserve"> cw_map("BR","10-&gt;20.54170.30000")</t>
  </si>
  <si>
    <t>$H$84</t>
  </si>
  <si>
    <t xml:space="preserve"> cw_map("BR","10-&gt;20.54170.60000")</t>
  </si>
  <si>
    <t>$L$84</t>
  </si>
  <si>
    <t xml:space="preserve"> cw_map("BB","10-&gt;20.54170*")</t>
  </si>
  <si>
    <t>$E$85</t>
  </si>
  <si>
    <t xml:space="preserve"> cw_map("BR","10-&gt;20.54190.30000")</t>
  </si>
  <si>
    <t>$H$85</t>
  </si>
  <si>
    <t xml:space="preserve"> cw_map("BR","10-&gt;20.54190.60000")</t>
  </si>
  <si>
    <t>$L$85</t>
  </si>
  <si>
    <t xml:space="preserve"> cw_map("BB","10-&gt;20.54190*")</t>
  </si>
  <si>
    <t>$H$87</t>
  </si>
  <si>
    <t xml:space="preserve"> cw_map("BR","10-&gt;20.54210.60000")</t>
  </si>
  <si>
    <t>$L$87</t>
  </si>
  <si>
    <t xml:space="preserve"> cw_map("BB","10-&gt;20.54210*")</t>
  </si>
  <si>
    <t>$H$88</t>
  </si>
  <si>
    <t xml:space="preserve"> cw_map("BR","10-&gt;20.54220.60000")</t>
  </si>
  <si>
    <t>$L$88</t>
  </si>
  <si>
    <t xml:space="preserve"> cw_map("BB","10-&gt;20.54220*")</t>
  </si>
  <si>
    <t>$H$89</t>
  </si>
  <si>
    <t xml:space="preserve"> cw_map("BR","10-&gt;20.54230.60000")</t>
  </si>
  <si>
    <t>$L$89</t>
  </si>
  <si>
    <t xml:space="preserve"> cw_map("BB","10-&gt;20.54230*")</t>
  </si>
  <si>
    <t>$H$90</t>
  </si>
  <si>
    <t xml:space="preserve"> cw_map("BR","10-&gt;20.54240.60000")</t>
  </si>
  <si>
    <t>$L$90</t>
  </si>
  <si>
    <t xml:space="preserve"> cw_map("BB","10-&gt;20.54240*")</t>
  </si>
  <si>
    <t>$H$91</t>
  </si>
  <si>
    <t xml:space="preserve"> cw_map("BR","10-&gt;20.54270.60000")</t>
  </si>
  <si>
    <t>$L$91</t>
  </si>
  <si>
    <t xml:space="preserve"> cw_map("BB","10-&gt;20.54270*")</t>
  </si>
  <si>
    <t>$H$92</t>
  </si>
  <si>
    <t xml:space="preserve"> cw_map("BR","10-&gt;20.54280.60000")</t>
  </si>
  <si>
    <t>$L$92</t>
  </si>
  <si>
    <t xml:space="preserve"> cw_map("BB","10-&gt;20.54280*")</t>
  </si>
  <si>
    <t>$H$93</t>
  </si>
  <si>
    <t xml:space="preserve"> cw_map("BR","10-&gt;20.54290.60000")</t>
  </si>
  <si>
    <t>$L$93</t>
  </si>
  <si>
    <t xml:space="preserve"> cw_map("BB","10-&gt;20.54290*")</t>
  </si>
  <si>
    <t>$H$95</t>
  </si>
  <si>
    <t xml:space="preserve"> cw_map("BR","10-&gt;20.54310.60000")</t>
  </si>
  <si>
    <t>$L$95</t>
  </si>
  <si>
    <t xml:space="preserve"> cw_map("BB","10-&gt;20.54310*")</t>
  </si>
  <si>
    <t>$H$96</t>
  </si>
  <si>
    <t xml:space="preserve"> cw_map("BR","10-&gt;20.54320.60000")</t>
  </si>
  <si>
    <t>$L$96</t>
  </si>
  <si>
    <t xml:space="preserve"> cw_map("BB","10-&gt;20.54320*")</t>
  </si>
  <si>
    <t>$H$97</t>
  </si>
  <si>
    <t xml:space="preserve"> cw_map("BR","10-&gt;20.54330.60000")</t>
  </si>
  <si>
    <t>$L$97</t>
  </si>
  <si>
    <t xml:space="preserve"> cw_map("BB","10-&gt;20.54330*")</t>
  </si>
  <si>
    <t xml:space="preserve"> cw_map("BR","10-&gt;20.54340.60000")</t>
  </si>
  <si>
    <t>$L$98</t>
  </si>
  <si>
    <t xml:space="preserve"> cw_map("BB","10-&gt;20.54340*")</t>
  </si>
  <si>
    <t xml:space="preserve"> cw_map("BR","10-&gt;20.54370.60000")</t>
  </si>
  <si>
    <t>$L$99</t>
  </si>
  <si>
    <t xml:space="preserve"> cw_map("BB","10-&gt;20.54370*")</t>
  </si>
  <si>
    <t>$H$100</t>
  </si>
  <si>
    <t xml:space="preserve"> cw_map("BR","10-&gt;20.54380.60000")</t>
  </si>
  <si>
    <t>$L$100</t>
  </si>
  <si>
    <t xml:space="preserve"> cw_map("BB","10-&gt;20.54380*")</t>
  </si>
  <si>
    <t xml:space="preserve"> cw_map("BR","10-&gt;20.54390.30000")</t>
  </si>
  <si>
    <t xml:space="preserve"> cw_map("BR","10-&gt;20.54390.60000")</t>
  </si>
  <si>
    <t>$L$101</t>
  </si>
  <si>
    <t xml:space="preserve"> cw_map("BB","10-&gt;20.54390*")</t>
  </si>
  <si>
    <t>$E$103</t>
  </si>
  <si>
    <t xml:space="preserve"> cw_map("BR","10-&gt;20.54400.30000")</t>
  </si>
  <si>
    <t>$H$103</t>
  </si>
  <si>
    <t xml:space="preserve"> cw_map("BR","10-&gt;20.54400.60000")</t>
  </si>
  <si>
    <t>$L$103</t>
  </si>
  <si>
    <t xml:space="preserve"> cw_map("BB","10-&gt;20.54400*")</t>
  </si>
  <si>
    <t>$H$107</t>
  </si>
  <si>
    <t xml:space="preserve"> cw_map("BR","10-&gt;20.55110")</t>
  </si>
  <si>
    <t>$L$107</t>
  </si>
  <si>
    <t xml:space="preserve"> cw_map("BB","10-&gt;20.55110*")</t>
  </si>
  <si>
    <t xml:space="preserve"> cw_map("BR","10-&gt;20.55120")</t>
  </si>
  <si>
    <t>$L$108</t>
  </si>
  <si>
    <t xml:space="preserve"> cw_map("BB","10-&gt;20.55120*")</t>
  </si>
  <si>
    <t xml:space="preserve"> cw_map("BR","10-&gt;20.55130")</t>
  </si>
  <si>
    <t>$L$109</t>
  </si>
  <si>
    <t xml:space="preserve"> cw_map("BB","10-&gt;20.55130*")</t>
  </si>
  <si>
    <t>$H$110</t>
  </si>
  <si>
    <t xml:space="preserve"> cw_map("BR","10-&gt;20.55140")</t>
  </si>
  <si>
    <t>$L$110</t>
  </si>
  <si>
    <t xml:space="preserve"> cw_map("BB","10-&gt;20.55140*")</t>
  </si>
  <si>
    <t>$H$111</t>
  </si>
  <si>
    <t xml:space="preserve"> cw_map("BR","10-&gt;20.55150")</t>
  </si>
  <si>
    <t>$L$111</t>
  </si>
  <si>
    <t xml:space="preserve"> cw_map("BB","10-&gt;20.55150*")</t>
  </si>
  <si>
    <t>$H$113</t>
  </si>
  <si>
    <t xml:space="preserve"> cw_map("BR","10-&gt;20.55200")+101464</t>
  </si>
  <si>
    <t>$L$113</t>
  </si>
  <si>
    <t xml:space="preserve"> cw_map("BB","10-&gt;20.55200*")</t>
  </si>
  <si>
    <t>$L$115</t>
  </si>
  <si>
    <t xml:space="preserve"> cw_map("BB","10-&gt;20.56000*")</t>
  </si>
  <si>
    <t>$C$124</t>
  </si>
  <si>
    <t xml:space="preserve"> cw_map("BR","20-&gt;20.52190.10000")</t>
  </si>
  <si>
    <t>$D$124</t>
  </si>
  <si>
    <t xml:space="preserve"> cw_map("BR","20-&gt;20.52190.20000")</t>
  </si>
  <si>
    <t>$E$124</t>
  </si>
  <si>
    <t xml:space="preserve"> cw_map("BR","20-&gt;20.52190.30000")</t>
  </si>
  <si>
    <t>$F$124</t>
  </si>
  <si>
    <t xml:space="preserve"> cw_map("BR","20-&gt;20.52190.40000")</t>
  </si>
  <si>
    <t>$G$124</t>
  </si>
  <si>
    <t xml:space="preserve"> cw_map("BR","20-&gt;20.52190.50000")</t>
  </si>
  <si>
    <t>$H$124</t>
  </si>
  <si>
    <t xml:space="preserve"> cw_map("BR","20-&gt;20.52190.60000")</t>
  </si>
  <si>
    <t>$I$124</t>
  </si>
  <si>
    <t xml:space="preserve"> cw_map("BR","20-&gt;20.52190.70000")</t>
  </si>
  <si>
    <t>$J$124</t>
  </si>
  <si>
    <t xml:space="preserve"> cw_map("BR","20-&gt;20.52190.80000")</t>
  </si>
  <si>
    <t>$L$124</t>
  </si>
  <si>
    <t xml:space="preserve"> cw_map("BB","20-&gt;20.52190*")</t>
  </si>
  <si>
    <t>$C$126</t>
  </si>
  <si>
    <t xml:space="preserve"> cw_map("BR","20-&gt;20.52510.10000")</t>
  </si>
  <si>
    <t>$D$126</t>
  </si>
  <si>
    <t xml:space="preserve"> cw_map("BR","20-&gt;20.52510.20000")</t>
  </si>
  <si>
    <t>$E$126</t>
  </si>
  <si>
    <t xml:space="preserve"> cw_map("BR","20-&gt;20.52510.30000")</t>
  </si>
  <si>
    <t>$F$126</t>
  </si>
  <si>
    <t xml:space="preserve"> cw_map("BR","20-&gt;20.52510.40000")</t>
  </si>
  <si>
    <t>$G$126</t>
  </si>
  <si>
    <t xml:space="preserve"> cw_map("BR","20-&gt;20.52510.50000")</t>
  </si>
  <si>
    <t>$H$126</t>
  </si>
  <si>
    <t xml:space="preserve"> cw_map("BR","20-&gt;20.52510.60000")</t>
  </si>
  <si>
    <t>$I$126</t>
  </si>
  <si>
    <t xml:space="preserve"> cw_map("BR","20-&gt;20.52510.70000")</t>
  </si>
  <si>
    <t>$J$126</t>
  </si>
  <si>
    <t xml:space="preserve"> cw_map("BR","20-&gt;20.52510.80000")</t>
  </si>
  <si>
    <t>$L$126</t>
  </si>
  <si>
    <t xml:space="preserve"> cw_map("BB","20-&gt;20.52510*")</t>
  </si>
  <si>
    <t xml:space="preserve"> cw_map("BR","20-&gt;20.52530.10000")</t>
  </si>
  <si>
    <t>$D$127</t>
  </si>
  <si>
    <t xml:space="preserve"> cw_map("BR","20-&gt;20.52530.20000")</t>
  </si>
  <si>
    <t>$E$127</t>
  </si>
  <si>
    <t xml:space="preserve"> cw_map("BR","20-&gt;20.52530.30000")</t>
  </si>
  <si>
    <t xml:space="preserve"> cw_map("BR","20-&gt;20.52530.40000")</t>
  </si>
  <si>
    <t>$G$127</t>
  </si>
  <si>
    <t xml:space="preserve"> cw_map("BR","20-&gt;20.52530.50000")</t>
  </si>
  <si>
    <t>$H$127</t>
  </si>
  <si>
    <t xml:space="preserve"> cw_map("BR","20-&gt;20.52530.60000")</t>
  </si>
  <si>
    <t>$I$127</t>
  </si>
  <si>
    <t xml:space="preserve"> cw_map("BR","20-&gt;20.52530.70000")</t>
  </si>
  <si>
    <t>$J$127</t>
  </si>
  <si>
    <t xml:space="preserve"> cw_map("BR","20-&gt;20.52530.80000")</t>
  </si>
  <si>
    <t>$L$127</t>
  </si>
  <si>
    <t xml:space="preserve"> cw_map("BB","20-&gt;20.52530*")</t>
  </si>
  <si>
    <t xml:space="preserve"> cw_map("BR","20-&gt;20.52540.10000")</t>
  </si>
  <si>
    <t>$D$128</t>
  </si>
  <si>
    <t xml:space="preserve"> cw_map("BR","20-&gt;20.52540.20000")</t>
  </si>
  <si>
    <t>$E$128</t>
  </si>
  <si>
    <t xml:space="preserve"> cw_map("BR","20-&gt;20.52540.30000")</t>
  </si>
  <si>
    <t xml:space="preserve"> cw_map("BR","20-&gt;20.52540.40000")</t>
  </si>
  <si>
    <t>$G$128</t>
  </si>
  <si>
    <t xml:space="preserve"> cw_map("BR","20-&gt;20.52540.50000")</t>
  </si>
  <si>
    <t>$H$128</t>
  </si>
  <si>
    <t xml:space="preserve"> cw_map("BR","20-&gt;20.52540.60000")</t>
  </si>
  <si>
    <t>$I$128</t>
  </si>
  <si>
    <t xml:space="preserve"> cw_map("BR","20-&gt;20.52540.70000")</t>
  </si>
  <si>
    <t>$J$128</t>
  </si>
  <si>
    <t xml:space="preserve"> cw_map("BR","20-&gt;20.52540.80000")</t>
  </si>
  <si>
    <t>$L$128</t>
  </si>
  <si>
    <t xml:space="preserve"> cw_map("BB","20-&gt;20.52540*")</t>
  </si>
  <si>
    <t xml:space="preserve"> cw_map("BR","20-&gt;20.52550.10000")</t>
  </si>
  <si>
    <t xml:space="preserve"> cw_map("BR","20-&gt;20.52550.20000")</t>
  </si>
  <si>
    <t>$E$129</t>
  </si>
  <si>
    <t xml:space="preserve"> cw_map("BR","20-&gt;20.52550.30000")</t>
  </si>
  <si>
    <t xml:space="preserve"> cw_map("BR","20-&gt;20.52550.40000")</t>
  </si>
  <si>
    <t>$G$129</t>
  </si>
  <si>
    <t xml:space="preserve"> cw_map("BR","20-&gt;20.52550.50000")</t>
  </si>
  <si>
    <t>$H$129</t>
  </si>
  <si>
    <t xml:space="preserve"> cw_map("BR","20-&gt;20.52550.60000")</t>
  </si>
  <si>
    <t>$I$129</t>
  </si>
  <si>
    <t xml:space="preserve"> cw_map("BR","20-&gt;20.52550.70000")</t>
  </si>
  <si>
    <t>$J$129</t>
  </si>
  <si>
    <t xml:space="preserve"> cw_map("BR","20-&gt;20.52550.80000")</t>
  </si>
  <si>
    <t>$L$129</t>
  </si>
  <si>
    <t xml:space="preserve"> cw_map("BB","20-&gt;20.52550*")</t>
  </si>
  <si>
    <t>$G$130</t>
  </si>
  <si>
    <t xml:space="preserve"> cw_map("BR","20-&gt;20.52560.50000")</t>
  </si>
  <si>
    <t>$I$130</t>
  </si>
  <si>
    <t xml:space="preserve"> cw_map("BR","20-&gt;20.52560.70000")</t>
  </si>
  <si>
    <t>$L$130</t>
  </si>
  <si>
    <t xml:space="preserve"> cw_map("BB","20-&gt;20.52560*")</t>
  </si>
  <si>
    <t xml:space="preserve"> cw_map("BR","20-&gt;20.52900.10000")</t>
  </si>
  <si>
    <t>$D$132</t>
  </si>
  <si>
    <t xml:space="preserve"> cw_map("BR","20-&gt;20.52900.20000")</t>
  </si>
  <si>
    <t>$E$132</t>
  </si>
  <si>
    <t xml:space="preserve"> cw_map("BR","20-&gt;20.52900.30000")</t>
  </si>
  <si>
    <t xml:space="preserve"> cw_map("BR","20-&gt;20.52900.40000")</t>
  </si>
  <si>
    <t>$G$132</t>
  </si>
  <si>
    <t xml:space="preserve"> cw_map("BR","20-&gt;20.52900.50000")</t>
  </si>
  <si>
    <t>$H$132</t>
  </si>
  <si>
    <t xml:space="preserve"> cw_map("BR","20-&gt;20.52900.60000")</t>
  </si>
  <si>
    <t>$I$132</t>
  </si>
  <si>
    <t xml:space="preserve"> cw_map("BR","20-&gt;20.52900.70000")</t>
  </si>
  <si>
    <t>$J$132</t>
  </si>
  <si>
    <t xml:space="preserve"> cw_map("BR","20-&gt;20.52900.80000")</t>
  </si>
  <si>
    <t>$L$132</t>
  </si>
  <si>
    <t xml:space="preserve"> cw_map("BB","20-&gt;20.52900*")</t>
  </si>
  <si>
    <t>$C$134</t>
  </si>
  <si>
    <t xml:space="preserve"> cw_map("BR","20-&gt;20.53000.10000")</t>
  </si>
  <si>
    <t>$D$134</t>
  </si>
  <si>
    <t xml:space="preserve"> cw_map("BR","20-&gt;20.53000.20000")</t>
  </si>
  <si>
    <t>$E$134</t>
  </si>
  <si>
    <t xml:space="preserve"> cw_map("BR","20-&gt;20.53000.30000")</t>
  </si>
  <si>
    <t>$F$134</t>
  </si>
  <si>
    <t xml:space="preserve"> cw_map("BR","20-&gt;20.53000.40000")</t>
  </si>
  <si>
    <t>$G$134</t>
  </si>
  <si>
    <t xml:space="preserve"> cw_map("BR","20-&gt;20.53000.50000")</t>
  </si>
  <si>
    <t>$H$134</t>
  </si>
  <si>
    <t xml:space="preserve"> cw_map("BR","20-&gt;20.53000.60000")</t>
  </si>
  <si>
    <t>$I$134</t>
  </si>
  <si>
    <t xml:space="preserve"> cw_map("BR","20-&gt;20.53000.70000")</t>
  </si>
  <si>
    <t>$J$134</t>
  </si>
  <si>
    <t xml:space="preserve"> cw_map("BR","20-&gt;20.53000.80000")</t>
  </si>
  <si>
    <t>$L$134</t>
  </si>
  <si>
    <t xml:space="preserve"> cw_map("BB","20-&gt;20.53000*")</t>
  </si>
  <si>
    <t>$E$137</t>
  </si>
  <si>
    <t xml:space="preserve"> cw_map("BR","20-&gt;20.54110.30000")</t>
  </si>
  <si>
    <t>$H$137</t>
  </si>
  <si>
    <t xml:space="preserve"> cw_map("BR","20-&gt;20.54110.60000")</t>
  </si>
  <si>
    <t>$L$137</t>
  </si>
  <si>
    <t xml:space="preserve"> cw_map("BB","20-&gt;20.54110*")</t>
  </si>
  <si>
    <t>$E$138</t>
  </si>
  <si>
    <t xml:space="preserve"> cw_map("BR","20-&gt;20.54120.30000")</t>
  </si>
  <si>
    <t>$H$138</t>
  </si>
  <si>
    <t xml:space="preserve"> cw_map("BR","20-&gt;20.54120.60000")</t>
  </si>
  <si>
    <t>$L$138</t>
  </si>
  <si>
    <t xml:space="preserve"> cw_map("BB","20-&gt;20.54120*")</t>
  </si>
  <si>
    <t>$E$139</t>
  </si>
  <si>
    <t xml:space="preserve"> cw_map("BR","20-&gt;20.54140.30000")</t>
  </si>
  <si>
    <t>$H$139</t>
  </si>
  <si>
    <t xml:space="preserve"> cw_map("BR","20-&gt;20.54140.60000")</t>
  </si>
  <si>
    <t>$L$139</t>
  </si>
  <si>
    <t xml:space="preserve"> cw_map("BB","20-&gt;20.54140*")</t>
  </si>
  <si>
    <t>$E$140</t>
  </si>
  <si>
    <t xml:space="preserve"> cw_map("BR","20-&gt;20.54190.30000")</t>
  </si>
  <si>
    <t>$H$140</t>
  </si>
  <si>
    <t xml:space="preserve"> cw_map("BR","20-&gt;20.54190.60000")</t>
  </si>
  <si>
    <t>$L$140</t>
  </si>
  <si>
    <t xml:space="preserve"> cw_map("BB","20-&gt;20.54190*")</t>
  </si>
  <si>
    <t>$E$142</t>
  </si>
  <si>
    <t xml:space="preserve"> cw_map("BR","20-&gt;20.54400.30000")</t>
  </si>
  <si>
    <t>$H$142</t>
  </si>
  <si>
    <t xml:space="preserve"> cw_map("BR","20-&gt;20.54400.60000")</t>
  </si>
  <si>
    <t>$L$142</t>
  </si>
  <si>
    <t xml:space="preserve"> cw_map("BB","20-&gt;20.54400*")</t>
  </si>
  <si>
    <t>$H$146</t>
  </si>
  <si>
    <t xml:space="preserve"> cw_map("BR","20-&gt;20.55110")</t>
  </si>
  <si>
    <t>$L$146</t>
  </si>
  <si>
    <t xml:space="preserve"> cw_map("BB","20-&gt;20.55110*")</t>
  </si>
  <si>
    <t>$H$147</t>
  </si>
  <si>
    <t xml:space="preserve"> cw_map("BR","20-&gt;20.55120")</t>
  </si>
  <si>
    <t>$L$147</t>
  </si>
  <si>
    <t xml:space="preserve"> cw_map("BB","20-&gt;20.55120*")</t>
  </si>
  <si>
    <t>$H$148</t>
  </si>
  <si>
    <t xml:space="preserve"> cw_map("BR","20-&gt;20.55130")</t>
  </si>
  <si>
    <t>$L$148</t>
  </si>
  <si>
    <t xml:space="preserve"> cw_map("BB","20-&gt;20.55130*")</t>
  </si>
  <si>
    <t>$H$149</t>
  </si>
  <si>
    <t xml:space="preserve"> cw_map("BR","20-&gt;20.55140")</t>
  </si>
  <si>
    <t>$L$149</t>
  </si>
  <si>
    <t xml:space="preserve"> cw_map("BB","20-&gt;20.55140*")</t>
  </si>
  <si>
    <t>$H$150</t>
  </si>
  <si>
    <t xml:space="preserve"> cw_map("BR","20-&gt;20.55150")</t>
  </si>
  <si>
    <t>$L$150</t>
  </si>
  <si>
    <t xml:space="preserve"> cw_map("BB","20-&gt;20.55150*")</t>
  </si>
  <si>
    <t xml:space="preserve"> cw_map("BR","20-&gt;20.55200")</t>
  </si>
  <si>
    <t>$L$152</t>
  </si>
  <si>
    <t xml:space="preserve"> cw_map("BB","20-&gt;20.55200*")</t>
  </si>
  <si>
    <t>$L$154</t>
  </si>
  <si>
    <t xml:space="preserve"> cw_map("BB","20-&gt;20.56000*")</t>
  </si>
  <si>
    <t>$H$161</t>
  </si>
  <si>
    <t xml:space="preserve"> cw_map("BR","30-&gt;20.54110.60000")</t>
  </si>
  <si>
    <t>$L$161</t>
  </si>
  <si>
    <t xml:space="preserve"> cw_map("BB","30-&gt;20.54110*")</t>
  </si>
  <si>
    <t>$H$162</t>
  </si>
  <si>
    <t xml:space="preserve"> cw_map("BR","30-&gt;20.54120.60000")</t>
  </si>
  <si>
    <t>$L$162</t>
  </si>
  <si>
    <t xml:space="preserve"> cw_map("BB","30-&gt;20.54120*")</t>
  </si>
  <si>
    <t>$H$163</t>
  </si>
  <si>
    <t xml:space="preserve"> cw_map("BR","30-&gt;20.54190.60000")</t>
  </si>
  <si>
    <t>$L$163</t>
  </si>
  <si>
    <t xml:space="preserve"> cw_map("BB","30-&gt;20.54190*")</t>
  </si>
  <si>
    <t>$H$167</t>
  </si>
  <si>
    <t xml:space="preserve"> cw_map("BR","30-&gt;20.55110")</t>
  </si>
  <si>
    <t>$L$167</t>
  </si>
  <si>
    <t xml:space="preserve"> cw_map("BB","30-&gt;20.55110*")</t>
  </si>
  <si>
    <t xml:space="preserve"> cw_map("BR","30-&gt;20.55120")</t>
  </si>
  <si>
    <t>$L$168</t>
  </si>
  <si>
    <t xml:space="preserve"> cw_map("BB","30-&gt;20.55120*")</t>
  </si>
  <si>
    <t xml:space="preserve"> cw_map("BR","30-&gt;20.55130")</t>
  </si>
  <si>
    <t>$L$169</t>
  </si>
  <si>
    <t xml:space="preserve"> cw_map("BB","30-&gt;20.55130*")</t>
  </si>
  <si>
    <t xml:space="preserve"> cw_map("BR","30-&gt;20.55140")</t>
  </si>
  <si>
    <t>$L$170</t>
  </si>
  <si>
    <t xml:space="preserve"> cw_map("BB","30-&gt;20.55140*")</t>
  </si>
  <si>
    <t>$H$171</t>
  </si>
  <si>
    <t xml:space="preserve"> cw_map("BR","30-&gt;20.55150")</t>
  </si>
  <si>
    <t>$L$171</t>
  </si>
  <si>
    <t xml:space="preserve"> cw_map("BB","30-&gt;20.55150*")</t>
  </si>
  <si>
    <t>$H$173</t>
  </si>
  <si>
    <t xml:space="preserve"> cw_map("BR","30-&gt;20.55200")</t>
  </si>
  <si>
    <t>$L$173</t>
  </si>
  <si>
    <t xml:space="preserve"> cw_map("BB","30-&gt;20.55200*")</t>
  </si>
  <si>
    <t>$H$174</t>
  </si>
  <si>
    <t xml:space="preserve"> cw_map("BR","30-&gt;20.55300")</t>
  </si>
  <si>
    <t>$L$174</t>
  </si>
  <si>
    <t xml:space="preserve"> cw_map("BB","30-&gt;20.55300*")</t>
  </si>
  <si>
    <t xml:space="preserve"> cw_map("BR","30-&gt;20.55400.30000")</t>
  </si>
  <si>
    <t xml:space="preserve"> cw_map("BR","30-&gt;20.55400.60000")</t>
  </si>
  <si>
    <t>$L$175</t>
  </si>
  <si>
    <t xml:space="preserve"> cw_map("BB","30-&gt;20.55400*")</t>
  </si>
  <si>
    <t>$L$177</t>
  </si>
  <si>
    <t xml:space="preserve"> cw_map("BB","30-&gt;20.56000*")</t>
  </si>
  <si>
    <t>$C$184</t>
  </si>
  <si>
    <t xml:space="preserve"> cw_map("BR","40-&gt;20.52190.10000")</t>
  </si>
  <si>
    <t>$D$184</t>
  </si>
  <si>
    <t xml:space="preserve"> cw_map("BR","40-&gt;20.52190.20000")</t>
  </si>
  <si>
    <t>$E$184</t>
  </si>
  <si>
    <t xml:space="preserve"> cw_map("BR","40-&gt;20.52190.30000")</t>
  </si>
  <si>
    <t>$F$184</t>
  </si>
  <si>
    <t xml:space="preserve"> cw_map("BR","40-&gt;20.52190.40000")</t>
  </si>
  <si>
    <t>$G$184</t>
  </si>
  <si>
    <t xml:space="preserve"> cw_map("BR","40-&gt;20.52190.50000")</t>
  </si>
  <si>
    <t>$H$184</t>
  </si>
  <si>
    <t xml:space="preserve"> cw_map("BR","40-&gt;20.52190.60000")</t>
  </si>
  <si>
    <t>$I$184</t>
  </si>
  <si>
    <t xml:space="preserve"> cw_map("BR","40-&gt;20.52190.70000")</t>
  </si>
  <si>
    <t>$J$184</t>
  </si>
  <si>
    <t xml:space="preserve"> cw_map("BR","40-&gt;20.52190.80000")</t>
  </si>
  <si>
    <t>$L$184</t>
  </si>
  <si>
    <t xml:space="preserve"> cw_map("Bb","40-&gt;20.52190*")</t>
  </si>
  <si>
    <t xml:space="preserve"> cw_map("BR","40-&gt;20.52550.10000")</t>
  </si>
  <si>
    <t xml:space="preserve"> cw_map("BR","40-&gt;20.52550.20000")</t>
  </si>
  <si>
    <t>$E$186</t>
  </si>
  <si>
    <t xml:space="preserve"> cw_map("BR","40-&gt;20.52550.30000")</t>
  </si>
  <si>
    <t xml:space="preserve"> cw_map("BR","40-&gt;20.52550.40000")</t>
  </si>
  <si>
    <t xml:space="preserve"> cw_map("BR","40-&gt;20.52550.50000")</t>
  </si>
  <si>
    <t>$H$186</t>
  </si>
  <si>
    <t xml:space="preserve"> cw_map("BR","40-&gt;20.52550.60000")</t>
  </si>
  <si>
    <t>$I$186</t>
  </si>
  <si>
    <t xml:space="preserve"> cw_map("BR","40-&gt;20.52550.70000")</t>
  </si>
  <si>
    <t>$J$186</t>
  </si>
  <si>
    <t xml:space="preserve"> cw_map("BR","40-&gt;20.52550.80000")</t>
  </si>
  <si>
    <t>$L$186</t>
  </si>
  <si>
    <t xml:space="preserve"> cw_map("BB","40-&gt;20.52550*")</t>
  </si>
  <si>
    <t xml:space="preserve"> cw_map("BR","40-&gt;20.52900.10000")</t>
  </si>
  <si>
    <t xml:space="preserve"> cw_map("BR","40-&gt;20.52900.20000")</t>
  </si>
  <si>
    <t>$E$187</t>
  </si>
  <si>
    <t xml:space="preserve"> cw_map("BR","40-&gt;20.52900.30000")</t>
  </si>
  <si>
    <t xml:space="preserve"> cw_map("BR","40-&gt;20.52900.40000")</t>
  </si>
  <si>
    <t xml:space="preserve"> cw_map("BR","40-&gt;20.52900.50000")</t>
  </si>
  <si>
    <t>$H$187</t>
  </si>
  <si>
    <t xml:space="preserve"> cw_map("BR","40-&gt;20.52900.60000")</t>
  </si>
  <si>
    <t>$I$187</t>
  </si>
  <si>
    <t xml:space="preserve"> cw_map("BR","40-&gt;20.52900.70000")</t>
  </si>
  <si>
    <t>$J$187</t>
  </si>
  <si>
    <t xml:space="preserve"> cw_map("BR","40-&gt;20.52900.80000")</t>
  </si>
  <si>
    <t>$L$187</t>
  </si>
  <si>
    <t xml:space="preserve"> cw_map("BB","40-&gt;20.52900*")</t>
  </si>
  <si>
    <t xml:space="preserve"> cw_map("BR","40-&gt;20.53000.10000")</t>
  </si>
  <si>
    <t xml:space="preserve"> cw_map("BR","40-&gt;20.53000.20000")</t>
  </si>
  <si>
    <t>$E$189</t>
  </si>
  <si>
    <t xml:space="preserve"> cw_map("BR","40-&gt;20.53000.30000")</t>
  </si>
  <si>
    <t xml:space="preserve"> cw_map("BR","40-&gt;20.53000.40000")</t>
  </si>
  <si>
    <t xml:space="preserve"> cw_map("BR","40-&gt;20.53000.50000")</t>
  </si>
  <si>
    <t>$H$189</t>
  </si>
  <si>
    <t xml:space="preserve"> cw_map("BR","40-&gt;20.53000.60000")</t>
  </si>
  <si>
    <t>$I$189</t>
  </si>
  <si>
    <t xml:space="preserve"> cw_map("BR","40-&gt;20.53000.70000")</t>
  </si>
  <si>
    <t>$J$189</t>
  </si>
  <si>
    <t xml:space="preserve"> cw_map("BR","40-&gt;20.53000.80000")</t>
  </si>
  <si>
    <t>$L$189</t>
  </si>
  <si>
    <t xml:space="preserve"> cw_map("BB","40-&gt;20.53000*")</t>
  </si>
  <si>
    <t>$E$192</t>
  </si>
  <si>
    <t xml:space="preserve"> cw_map("BR","40-&gt;20.54110.30000")</t>
  </si>
  <si>
    <t>$H$192</t>
  </si>
  <si>
    <t xml:space="preserve"> cw_map("BR","40-&gt;20.54110.60000")</t>
  </si>
  <si>
    <t>$L$192</t>
  </si>
  <si>
    <t xml:space="preserve"> cw_map("BB","40-&gt;20.54110*")</t>
  </si>
  <si>
    <t>$E$193</t>
  </si>
  <si>
    <t xml:space="preserve"> cw_map("BR","40-&gt;20.54120.30000")</t>
  </si>
  <si>
    <t>$H$193</t>
  </si>
  <si>
    <t xml:space="preserve"> cw_map("BR","40-&gt;20.54120.60000")</t>
  </si>
  <si>
    <t>$L$193</t>
  </si>
  <si>
    <t xml:space="preserve"> cw_map("BB","40-&gt;20.54120*")</t>
  </si>
  <si>
    <t>$E$194</t>
  </si>
  <si>
    <t xml:space="preserve"> cw_map("BR","40-&gt;20.54130.30000")</t>
  </si>
  <si>
    <t>$H$194</t>
  </si>
  <si>
    <t xml:space="preserve"> cw_map("BR","40-&gt;20.54130.60000")</t>
  </si>
  <si>
    <t>$L$194</t>
  </si>
  <si>
    <t xml:space="preserve"> cw_map("BB","40-&gt;20.54130*")</t>
  </si>
  <si>
    <t>$E$195</t>
  </si>
  <si>
    <t xml:space="preserve"> cw_map("BR","40-&gt;20.54140.30000")</t>
  </si>
  <si>
    <t>$H$195</t>
  </si>
  <si>
    <t xml:space="preserve"> cw_map("BR","40-&gt;20.54140.60000")</t>
  </si>
  <si>
    <t>$L$195</t>
  </si>
  <si>
    <t xml:space="preserve"> cw_map("BB","40-&gt;20.54140*")</t>
  </si>
  <si>
    <t>$E$196</t>
  </si>
  <si>
    <t xml:space="preserve"> cw_map("BR","40-&gt;20.54170.30000")</t>
  </si>
  <si>
    <t>$H$196</t>
  </si>
  <si>
    <t xml:space="preserve"> cw_map("BR","40-&gt;20.54170.60000")</t>
  </si>
  <si>
    <t>$L$196</t>
  </si>
  <si>
    <t xml:space="preserve"> cw_map("BB","40-&gt;20.54170*")</t>
  </si>
  <si>
    <t>$E$197</t>
  </si>
  <si>
    <t xml:space="preserve"> cw_map("BR","40-&gt;20.54190.30000")</t>
  </si>
  <si>
    <t>$H$197</t>
  </si>
  <si>
    <t xml:space="preserve"> cw_map("BR","40-&gt;20.54190.60000")</t>
  </si>
  <si>
    <t>$L$197</t>
  </si>
  <si>
    <t xml:space="preserve"> cw_map("BB","40-&gt;20.54190*")</t>
  </si>
  <si>
    <t>$L$199</t>
  </si>
  <si>
    <t xml:space="preserve"> cw_map("BB","40-&gt;20.54400*")</t>
  </si>
  <si>
    <t>$H$203</t>
  </si>
  <si>
    <t xml:space="preserve"> cw_map("BR","40-&gt;20.55110")</t>
  </si>
  <si>
    <t>$L$203</t>
  </si>
  <si>
    <t xml:space="preserve"> cw_map("BB","40-&gt;20.55110*")</t>
  </si>
  <si>
    <t>$H$204</t>
  </si>
  <si>
    <t xml:space="preserve"> cw_map("BR","40-&gt;20.55120")</t>
  </si>
  <si>
    <t>$L$204</t>
  </si>
  <si>
    <t xml:space="preserve"> cw_map("BB","40-&gt;20.55120*")</t>
  </si>
  <si>
    <t>$H$205</t>
  </si>
  <si>
    <t xml:space="preserve"> cw_map("BR","40-&gt;20.55130")</t>
  </si>
  <si>
    <t>$L$205</t>
  </si>
  <si>
    <t xml:space="preserve"> cw_map("BB","40-&gt;20.55130*")</t>
  </si>
  <si>
    <t>$H$206</t>
  </si>
  <si>
    <t xml:space="preserve"> cw_map("BR","40-&gt;20.55140")</t>
  </si>
  <si>
    <t>$L$206</t>
  </si>
  <si>
    <t xml:space="preserve"> cw_map("BB","40-&gt;20.55140*")</t>
  </si>
  <si>
    <t>$H$207</t>
  </si>
  <si>
    <t xml:space="preserve"> cw_map("BR","40-&gt;20.55150")</t>
  </si>
  <si>
    <t>$L$207</t>
  </si>
  <si>
    <t xml:space="preserve"> cw_map("BB","40-&gt;20.55150*")</t>
  </si>
  <si>
    <t>$H$209</t>
  </si>
  <si>
    <t xml:space="preserve"> cw_map("BR","40-&gt;20.55200")</t>
  </si>
  <si>
    <t>$L$209</t>
  </si>
  <si>
    <t xml:space="preserve"> cw_map("BB","40-&gt;20.55200*")</t>
  </si>
  <si>
    <t>$H$210</t>
  </si>
  <si>
    <t xml:space="preserve"> cw_map("BR","40-&gt;20.55300")</t>
  </si>
  <si>
    <t>$L$210</t>
  </si>
  <si>
    <t xml:space="preserve"> cw_map("BB","40-&gt;20.55300*")</t>
  </si>
  <si>
    <t>$H$211</t>
  </si>
  <si>
    <t xml:space="preserve"> cw_map("BR","40-&gt;20.55400")</t>
  </si>
  <si>
    <t>$L$211</t>
  </si>
  <si>
    <t xml:space="preserve"> cw_map("BB","40-&gt;20.55400*")</t>
  </si>
  <si>
    <t>$L$213</t>
  </si>
  <si>
    <t xml:space="preserve"> cw_map("BB","40-&gt;20.56000*")</t>
  </si>
  <si>
    <t>$D$219</t>
  </si>
  <si>
    <t xml:space="preserve"> cw_map("BR","50-&gt;20.51100.20000")</t>
  </si>
  <si>
    <t>$L$219</t>
  </si>
  <si>
    <t xml:space="preserve"> cw_map("BB","50-&gt;20.51100*")</t>
  </si>
  <si>
    <t>$D$220</t>
  </si>
  <si>
    <t xml:space="preserve"> cw_map("BR","50-&gt;20.51125.20000")</t>
  </si>
  <si>
    <t>$L$220</t>
  </si>
  <si>
    <t xml:space="preserve"> cw_map("BB","50-&gt;20.51125*")</t>
  </si>
  <si>
    <t xml:space="preserve"> cw_map("BR","50-&gt;20.51200.20000")</t>
  </si>
  <si>
    <t>$L$221</t>
  </si>
  <si>
    <t xml:space="preserve"> cw_map("BB","50-&gt;20.51200*")</t>
  </si>
  <si>
    <t xml:space="preserve"> cw_map("BR","50-&gt;20.51225.20000")</t>
  </si>
  <si>
    <t>$L$222</t>
  </si>
  <si>
    <t xml:space="preserve"> cw_map("BB","50-&gt;20.51225*")</t>
  </si>
  <si>
    <t>$D$223</t>
  </si>
  <si>
    <t xml:space="preserve"> cw_map("BR","50-&gt;20.51250.20000")</t>
  </si>
  <si>
    <t>$L$223</t>
  </si>
  <si>
    <t xml:space="preserve"> cw_map("BB","50-&gt;20.51250*")</t>
  </si>
  <si>
    <t xml:space="preserve"> cw_map("BR","50-&gt;20.51275.20000")</t>
  </si>
  <si>
    <t>$L$224</t>
  </si>
  <si>
    <t xml:space="preserve"> cw_map("BB","50-&gt;20.51275*")</t>
  </si>
  <si>
    <t xml:space="preserve"> cw_map("BR","50-&gt;20.51300.20000")</t>
  </si>
  <si>
    <t>$L$225</t>
  </si>
  <si>
    <t xml:space="preserve"> cw_map("BB","50-&gt;20.51300*")</t>
  </si>
  <si>
    <t xml:space="preserve"> cw_map("BR","50-&gt;20.51400.20000")</t>
  </si>
  <si>
    <t>$L$226</t>
  </si>
  <si>
    <t xml:space="preserve"> cw_map("BB","50-&gt;20.51400*")</t>
  </si>
  <si>
    <t xml:space="preserve"> cw_map("BR","50-&gt;20.51500.20000")</t>
  </si>
  <si>
    <t>$L$227</t>
  </si>
  <si>
    <t xml:space="preserve"> cw_map("BB","50-&gt;20.51500*")</t>
  </si>
  <si>
    <t xml:space="preserve"> cw_map("BR","50-&gt;20.51600.20000")</t>
  </si>
  <si>
    <t>$L$228</t>
  </si>
  <si>
    <t xml:space="preserve"> cw_map("BB","50-&gt;20.51600*")</t>
  </si>
  <si>
    <t xml:space="preserve"> cw_map("BR","50-&gt;20.51650.20000")</t>
  </si>
  <si>
    <t>$L$229</t>
  </si>
  <si>
    <t xml:space="preserve"> cw_map("BB","50-&gt;20.51650*")</t>
  </si>
  <si>
    <t xml:space="preserve"> cw_map("BR","50-&gt;20.51700.20000")</t>
  </si>
  <si>
    <t>$L$230</t>
  </si>
  <si>
    <t xml:space="preserve"> cw_map("BB","50-&gt;20.51700*")</t>
  </si>
  <si>
    <t xml:space="preserve"> cw_map("BR","50-&gt;20.51800.20000")</t>
  </si>
  <si>
    <t>$L$231</t>
  </si>
  <si>
    <t xml:space="preserve"> cw_map("BB","50-&gt;20.51800*")</t>
  </si>
  <si>
    <t xml:space="preserve"> cw_map("BR","50-&gt;20.51900.20000")</t>
  </si>
  <si>
    <t>$L$232</t>
  </si>
  <si>
    <t xml:space="preserve"> cw_map("BB","50-&gt;20.51900*")</t>
  </si>
  <si>
    <t xml:space="preserve"> cw_map("BR","50-&gt;20.52110.20000")</t>
  </si>
  <si>
    <t>$L$236</t>
  </si>
  <si>
    <t xml:space="preserve"> cw_map("BB","50-&gt;20.52110*")</t>
  </si>
  <si>
    <t xml:space="preserve"> cw_map("BR","50-&gt;20.52120.20000")</t>
  </si>
  <si>
    <t>$L$237</t>
  </si>
  <si>
    <t xml:space="preserve"> cw_map("BB","50-&gt;20.52120*")</t>
  </si>
  <si>
    <t xml:space="preserve"> cw_map("BR","50-&gt;20.52130.20000")</t>
  </si>
  <si>
    <t>$L$238</t>
  </si>
  <si>
    <t xml:space="preserve"> cw_map("BB","50-&gt;20.52130*")</t>
  </si>
  <si>
    <t xml:space="preserve"> cw_map("BR","50-&gt;20.52140.20000")</t>
  </si>
  <si>
    <t>$L$239</t>
  </si>
  <si>
    <t xml:space="preserve"> cw_map("BB","50-&gt;20.52140*")</t>
  </si>
  <si>
    <t xml:space="preserve"> cw_map("BR","50-&gt;20.52150.20000")</t>
  </si>
  <si>
    <t>$L$240</t>
  </si>
  <si>
    <t xml:space="preserve"> cw_map("BB","50-&gt;20.52150*")</t>
  </si>
  <si>
    <t xml:space="preserve"> cw_map("BR","50-&gt;20.52190.20000")</t>
  </si>
  <si>
    <t>$L$241</t>
  </si>
  <si>
    <t xml:space="preserve"> cw_map("BB","50-&gt;20.52190*")</t>
  </si>
  <si>
    <t xml:space="preserve"> cw_map("BR","50-&gt;20.52210.20000")</t>
  </si>
  <si>
    <t>$L$244</t>
  </si>
  <si>
    <t xml:space="preserve"> cw_map("BB","50-&gt;20.52210*")</t>
  </si>
  <si>
    <t xml:space="preserve"> cw_map("BR","50-&gt;20.52220.20000")</t>
  </si>
  <si>
    <t>$L$245</t>
  </si>
  <si>
    <t xml:space="preserve"> cw_map("BB","50-&gt;20.52220*")</t>
  </si>
  <si>
    <t xml:space="preserve"> cw_map("BR","50-&gt;20.52230.20000")</t>
  </si>
  <si>
    <t>$L$246</t>
  </si>
  <si>
    <t xml:space="preserve"> cw_map("BB","50-&gt;20.52230*")</t>
  </si>
  <si>
    <t xml:space="preserve"> cw_map("BR","50-&gt;20.52310.20000")</t>
  </si>
  <si>
    <t>$L$249</t>
  </si>
  <si>
    <t xml:space="preserve"> cw_map("BB","50-&gt;20.52310*")</t>
  </si>
  <si>
    <t xml:space="preserve"> cw_map("BR","50-&gt;20.52320.20000")</t>
  </si>
  <si>
    <t>$L$250</t>
  </si>
  <si>
    <t xml:space="preserve"> cw_map("BB","50-&gt;20.52320*")</t>
  </si>
  <si>
    <t xml:space="preserve"> cw_map("BR","50-&gt;20.52330.20000")</t>
  </si>
  <si>
    <t>$L$251</t>
  </si>
  <si>
    <t xml:space="preserve"> cw_map("BB","50-&gt;20.52330*")</t>
  </si>
  <si>
    <t xml:space="preserve"> cw_map("BR","50-&gt;20.52361.20000")</t>
  </si>
  <si>
    <t>$L$252</t>
  </si>
  <si>
    <t xml:space="preserve"> cw_map("BB","50-&gt;20.52361*")</t>
  </si>
  <si>
    <t xml:space="preserve"> cw_map("BR","50-&gt;20.52365.20000")</t>
  </si>
  <si>
    <t>$L$253</t>
  </si>
  <si>
    <t xml:space="preserve"> cw_map("BB","50-&gt;20.52365*")</t>
  </si>
  <si>
    <t xml:space="preserve"> cw_map("BR","50-&gt;20.52410.20000")</t>
  </si>
  <si>
    <t>$L$256</t>
  </si>
  <si>
    <t xml:space="preserve"> cw_map("BB","50-&gt;20.52410*")</t>
  </si>
  <si>
    <t>$D$257</t>
  </si>
  <si>
    <t xml:space="preserve"> cw_map("BR","50-&gt;20.52490.20000")</t>
  </si>
  <si>
    <t>$L$257</t>
  </si>
  <si>
    <t xml:space="preserve"> cw_map("BB","50-&gt;20.52490*")</t>
  </si>
  <si>
    <t xml:space="preserve"> cw_map("BR","50-&gt;20.52510.20000")</t>
  </si>
  <si>
    <t>$L$260</t>
  </si>
  <si>
    <t xml:space="preserve"> cw_map("BB","50-&gt;20.52510*")</t>
  </si>
  <si>
    <t xml:space="preserve"> cw_map("BR","50-&gt;20.52520.20000")</t>
  </si>
  <si>
    <t>$L$261</t>
  </si>
  <si>
    <t xml:space="preserve"> cw_map("BB","50-&gt;20.52520*")</t>
  </si>
  <si>
    <t xml:space="preserve"> cw_map("BR","50-&gt;20.52530.20000")</t>
  </si>
  <si>
    <t>$L$262</t>
  </si>
  <si>
    <t xml:space="preserve"> cw_map("BB","50-&gt;20.52530*")</t>
  </si>
  <si>
    <t xml:space="preserve"> cw_map("BR","50-&gt;20.52540.20000")</t>
  </si>
  <si>
    <t>$L$263</t>
  </si>
  <si>
    <t xml:space="preserve"> cw_map("BB","50-&gt;20.52540*")</t>
  </si>
  <si>
    <t xml:space="preserve"> cw_map("BR","50-&gt;20.52550.20000")</t>
  </si>
  <si>
    <t>$L$264</t>
  </si>
  <si>
    <t xml:space="preserve"> cw_map("BB","50-&gt;20.52550*")</t>
  </si>
  <si>
    <t xml:space="preserve"> cw_map("BR","50-&gt;20.52560.20000")</t>
  </si>
  <si>
    <t>$L$265</t>
  </si>
  <si>
    <t xml:space="preserve"> cw_map("BB","50-&gt;20.52560*")</t>
  </si>
  <si>
    <t xml:space="preserve"> cw_map("BR","50-&gt;20.52570.20000")</t>
  </si>
  <si>
    <t>$L$266</t>
  </si>
  <si>
    <t xml:space="preserve"> cw_map("BB","50-&gt;20.52570*")</t>
  </si>
  <si>
    <t>$D$269</t>
  </si>
  <si>
    <t xml:space="preserve"> cw_map("BR","50-&gt;20.52610.20000")</t>
  </si>
  <si>
    <t>$L$269</t>
  </si>
  <si>
    <t xml:space="preserve"> cw_map("BB","50-&gt;20.52610*")</t>
  </si>
  <si>
    <t>$D$270</t>
  </si>
  <si>
    <t xml:space="preserve"> cw_map("BR","50-&gt;20.52620.20000")</t>
  </si>
  <si>
    <t>$L$270</t>
  </si>
  <si>
    <t xml:space="preserve"> cw_map("BB","50-&gt;20.52620*")</t>
  </si>
  <si>
    <t>$D$271</t>
  </si>
  <si>
    <t xml:space="preserve"> cw_map("BR","50-&gt;20.52630.20000")</t>
  </si>
  <si>
    <t>$L$271</t>
  </si>
  <si>
    <t xml:space="preserve"> cw_map("BB","50-&gt;20.52630*")</t>
  </si>
  <si>
    <t>$D$272</t>
  </si>
  <si>
    <t xml:space="preserve"> cw_map("BR","50-&gt;20.52640.20000")</t>
  </si>
  <si>
    <t>$L$272</t>
  </si>
  <si>
    <t xml:space="preserve"> cw_map("BB","50-&gt;20.52640*")</t>
  </si>
  <si>
    <t>$D$273</t>
  </si>
  <si>
    <t xml:space="preserve"> cw_map("BR","50-&gt;20.52660.20000")</t>
  </si>
  <si>
    <t>$L$273</t>
  </si>
  <si>
    <t xml:space="preserve"> cw_map("BB","50-&gt;20.52660*")</t>
  </si>
  <si>
    <t>$D$275</t>
  </si>
  <si>
    <t xml:space="preserve"> cw_map("BR","50-&gt;20.52900.20000")</t>
  </si>
  <si>
    <t>$L$275</t>
  </si>
  <si>
    <t xml:space="preserve"> cw_map("BB","50-&gt;20.52900*")</t>
  </si>
  <si>
    <t>$D$277</t>
  </si>
  <si>
    <t xml:space="preserve"> cw_map("BR","50-&gt;20.53000.20000")</t>
  </si>
  <si>
    <t>$L$277</t>
  </si>
  <si>
    <t xml:space="preserve"> cw_map("BB","50-&gt;20.53000*")</t>
  </si>
  <si>
    <t>$D$279</t>
  </si>
  <si>
    <t xml:space="preserve"> cw_map("BR","50-&gt;20.54110.20000")</t>
  </si>
  <si>
    <t>$L$279</t>
  </si>
  <si>
    <t xml:space="preserve"> cw_map("BB","50-&gt;20.54110*")</t>
  </si>
  <si>
    <t>$D$280</t>
  </si>
  <si>
    <t xml:space="preserve"> cw_map("BR","50-&gt;20.54120.20000")</t>
  </si>
  <si>
    <t>$L$280</t>
  </si>
  <si>
    <t xml:space="preserve"> cw_map("BB","50-&gt;20.54120*")</t>
  </si>
  <si>
    <t>$D$281</t>
  </si>
  <si>
    <t xml:space="preserve"> cw_map("BR","50-&gt;20.54140.20000")</t>
  </si>
  <si>
    <t>$L$281</t>
  </si>
  <si>
    <t xml:space="preserve"> cw_map("BB","50-&gt;20.54140*")</t>
  </si>
  <si>
    <t>$H$285</t>
  </si>
  <si>
    <t xml:space="preserve"> cw_map("BR","50-&gt;20.55110")</t>
  </si>
  <si>
    <t>$L$285</t>
  </si>
  <si>
    <t xml:space="preserve"> cw_map("BB","50-&gt;20.55110*")</t>
  </si>
  <si>
    <t>$H$286</t>
  </si>
  <si>
    <t xml:space="preserve"> cw_map("BR","50-&gt;20.55120")</t>
  </si>
  <si>
    <t>$L$286</t>
  </si>
  <si>
    <t xml:space="preserve"> cw_map("BB","50-&gt;20.55120*")</t>
  </si>
  <si>
    <t>$H$287</t>
  </si>
  <si>
    <t xml:space="preserve"> cw_map("BR","50-&gt;20.55130")</t>
  </si>
  <si>
    <t>$L$287</t>
  </si>
  <si>
    <t xml:space="preserve"> cw_map("BB","50-&gt;20.55130*")</t>
  </si>
  <si>
    <t>$H$288</t>
  </si>
  <si>
    <t xml:space="preserve"> cw_map("BR","50-&gt;20.55140")</t>
  </si>
  <si>
    <t>$L$288</t>
  </si>
  <si>
    <t xml:space="preserve"> cw_map("BB","50-&gt;20.55140*")</t>
  </si>
  <si>
    <t>$H$289</t>
  </si>
  <si>
    <t xml:space="preserve"> cw_map("BR","50-&gt;20.55150")</t>
  </si>
  <si>
    <t>$L$289</t>
  </si>
  <si>
    <t xml:space="preserve"> cw_map("BB","50-&gt;20.55150*")</t>
  </si>
  <si>
    <t>$L$291</t>
  </si>
  <si>
    <t xml:space="preserve"> cw_map("BB","50-&gt;20.56000*")</t>
  </si>
  <si>
    <t>$C$298</t>
  </si>
  <si>
    <t xml:space="preserve"> cw_map("BR","60-&gt;20.52530.10000")</t>
  </si>
  <si>
    <t>$D$298</t>
  </si>
  <si>
    <t xml:space="preserve"> cw_map("BR","60-&gt;20.52530.20000")</t>
  </si>
  <si>
    <t>$E$298</t>
  </si>
  <si>
    <t xml:space="preserve"> cw_map("BR","60-&gt;20.52530.30000")</t>
  </si>
  <si>
    <t>$F$298</t>
  </si>
  <si>
    <t xml:space="preserve"> cw_map("BR","60-&gt;20.52530.40000")</t>
  </si>
  <si>
    <t>$G$298</t>
  </si>
  <si>
    <t xml:space="preserve"> cw_map("BR","60-&gt;20.52530.50000")</t>
  </si>
  <si>
    <t>$H$298</t>
  </si>
  <si>
    <t xml:space="preserve"> cw_map("BR","60-&gt;20.52530.60000")</t>
  </si>
  <si>
    <t>$I$298</t>
  </si>
  <si>
    <t xml:space="preserve"> cw_map("BR","60-&gt;20.52530.70000")</t>
  </si>
  <si>
    <t>$J$298</t>
  </si>
  <si>
    <t xml:space="preserve"> cw_map("BR","60-&gt;20.52530.80000")</t>
  </si>
  <si>
    <t>$L$298</t>
  </si>
  <si>
    <t xml:space="preserve"> cw_map("BB","60-&gt;20.52530*")</t>
  </si>
  <si>
    <t>$C$299</t>
  </si>
  <si>
    <t xml:space="preserve"> cw_map("BR","60-&gt;20.52900.10000")</t>
  </si>
  <si>
    <t>$D$299</t>
  </si>
  <si>
    <t xml:space="preserve"> cw_map("BR","60-&gt;20.52900.20000")</t>
  </si>
  <si>
    <t>$E$299</t>
  </si>
  <si>
    <t xml:space="preserve"> cw_map("BR","60-&gt;20.52900.30000")</t>
  </si>
  <si>
    <t>$F$299</t>
  </si>
  <si>
    <t xml:space="preserve"> cw_map("BR","60-&gt;20.52900.40000")</t>
  </si>
  <si>
    <t>$G$299</t>
  </si>
  <si>
    <t xml:space="preserve"> cw_map("BR","60-&gt;20.52900.50000")</t>
  </si>
  <si>
    <t>$H$299</t>
  </si>
  <si>
    <t xml:space="preserve"> cw_map("BR","60-&gt;20.52900.60000")</t>
  </si>
  <si>
    <t>$I$299</t>
  </si>
  <si>
    <t xml:space="preserve"> cw_map("BR","60-&gt;20.52900.70000")</t>
  </si>
  <si>
    <t>$J$299</t>
  </si>
  <si>
    <t xml:space="preserve"> cw_map("BR","60-&gt;20.52900.80000")</t>
  </si>
  <si>
    <t>$L$299</t>
  </si>
  <si>
    <t xml:space="preserve"> cw_map("BB","60-&gt;20.52900*")</t>
  </si>
  <si>
    <t>$E$303</t>
  </si>
  <si>
    <t xml:space="preserve"> cw_map("BR","60-&gt;20.54110.30000")</t>
  </si>
  <si>
    <t>$H$303</t>
  </si>
  <si>
    <t xml:space="preserve"> cw_map("BR","60-&gt;20.54110.60000")</t>
  </si>
  <si>
    <t>$L$303</t>
  </si>
  <si>
    <t xml:space="preserve"> cw_map("BB","60-&gt;20.54110*")</t>
  </si>
  <si>
    <t>$E$304</t>
  </si>
  <si>
    <t xml:space="preserve"> cw_map("BR","60-&gt;20.54120.30000")</t>
  </si>
  <si>
    <t>$H$304</t>
  </si>
  <si>
    <t xml:space="preserve"> cw_map("BR","60-&gt;20.54120.60000")</t>
  </si>
  <si>
    <t>$L$304</t>
  </si>
  <si>
    <t xml:space="preserve"> cw_map("BB","60-&gt;20.54120*")</t>
  </si>
  <si>
    <t>$E$305</t>
  </si>
  <si>
    <t xml:space="preserve"> cw_map("BR","60-&gt;20.54140.30000")</t>
  </si>
  <si>
    <t>$H$305</t>
  </si>
  <si>
    <t xml:space="preserve"> cw_map("BR","60-&gt;20.54140.60000")</t>
  </si>
  <si>
    <t>$L$305</t>
  </si>
  <si>
    <t xml:space="preserve"> cw_map("BB","60-&gt;20.54140*")</t>
  </si>
  <si>
    <t>$E$306</t>
  </si>
  <si>
    <t xml:space="preserve"> cw_map("BR","60-&gt;20.54190.30000")</t>
  </si>
  <si>
    <t>$H$306</t>
  </si>
  <si>
    <t xml:space="preserve"> cw_map("BR","60-&gt;20.54190.60000")</t>
  </si>
  <si>
    <t>$L$306</t>
  </si>
  <si>
    <t xml:space="preserve"> cw_map("BB","60-&gt;20.54190*")</t>
  </si>
  <si>
    <t>$L$308</t>
  </si>
  <si>
    <t xml:space="preserve"> cw_map("BB","60-&gt;20.56000*")</t>
  </si>
  <si>
    <t>$C$316</t>
  </si>
  <si>
    <t xml:space="preserve"> cw_map("BR","80-&gt;20.51100.10000")</t>
  </si>
  <si>
    <t>$D$316</t>
  </si>
  <si>
    <t xml:space="preserve"> cw_map("BR","80-&gt;20.51100.20000")</t>
  </si>
  <si>
    <t>$E$316</t>
  </si>
  <si>
    <t xml:space="preserve"> cw_map("BR","80-&gt;20.51100.30000")</t>
  </si>
  <si>
    <t>$F$316</t>
  </si>
  <si>
    <t xml:space="preserve"> cw_map("BR","80-&gt;20.51100.40000")</t>
  </si>
  <si>
    <t>$G$316</t>
  </si>
  <si>
    <t xml:space="preserve"> cw_map("BR","80-&gt;20.51100.50000")</t>
  </si>
  <si>
    <t>$H$316</t>
  </si>
  <si>
    <t xml:space="preserve"> cw_map("BR","80-&gt;20.51100.60000")</t>
  </si>
  <si>
    <t>$I$316</t>
  </si>
  <si>
    <t xml:space="preserve"> cw_map("BR","80-&gt;20.51100.70000")</t>
  </si>
  <si>
    <t>$J$316</t>
  </si>
  <si>
    <t xml:space="preserve"> cw_map("BR","80-&gt;20.51100.80000")</t>
  </si>
  <si>
    <t>$L$316</t>
  </si>
  <si>
    <t xml:space="preserve"> cw_map("BB","80-&gt;20.51100*")</t>
  </si>
  <si>
    <t>$E$317</t>
  </si>
  <si>
    <t xml:space="preserve"> cw_map("BR","80-&gt;20.51115.30000")</t>
  </si>
  <si>
    <t>$L$317</t>
  </si>
  <si>
    <t xml:space="preserve"> cw_map("BB","80-&gt;20.51115*")</t>
  </si>
  <si>
    <t>$C$318</t>
  </si>
  <si>
    <t xml:space="preserve"> cw_map("BR","80-&gt;20.51125.10000")</t>
  </si>
  <si>
    <t>$D$318</t>
  </si>
  <si>
    <t xml:space="preserve"> cw_map("BR","80-&gt;20.51125.20000")</t>
  </si>
  <si>
    <t>$E$318</t>
  </si>
  <si>
    <t xml:space="preserve"> cw_map("BR","80-&gt;20.51125.30000")</t>
  </si>
  <si>
    <t>$F$318</t>
  </si>
  <si>
    <t xml:space="preserve"> cw_map("BR","80-&gt;20.51125.40000")</t>
  </si>
  <si>
    <t>$G$318</t>
  </si>
  <si>
    <t xml:space="preserve"> cw_map("BR","80-&gt;20.51125.50000")</t>
  </si>
  <si>
    <t>$H$318</t>
  </si>
  <si>
    <t xml:space="preserve"> cw_map("BR","80-&gt;20.51125.60000")</t>
  </si>
  <si>
    <t>$I$318</t>
  </si>
  <si>
    <t xml:space="preserve"> cw_map("BR","80-&gt;20.51125.70000")</t>
  </si>
  <si>
    <t>$J$318</t>
  </si>
  <si>
    <t xml:space="preserve"> cw_map("BR","80-&gt;20.51125.80000")</t>
  </si>
  <si>
    <t>$L$318</t>
  </si>
  <si>
    <t xml:space="preserve"> cw_map("BB","80-&gt;20.51125*")</t>
  </si>
  <si>
    <t>$C$319</t>
  </si>
  <si>
    <t xml:space="preserve"> cw_map("BR","80-&gt;20.51200.10000")</t>
  </si>
  <si>
    <t>$D$319</t>
  </si>
  <si>
    <t xml:space="preserve"> cw_map("BR","80-&gt;20.51200.20000")</t>
  </si>
  <si>
    <t>$E$319</t>
  </si>
  <si>
    <t xml:space="preserve"> cw_map("BR","80-&gt;20.51200.30000")</t>
  </si>
  <si>
    <t>$F$319</t>
  </si>
  <si>
    <t xml:space="preserve"> cw_map("BR","80-&gt;20.51200.40000")</t>
  </si>
  <si>
    <t>$G$319</t>
  </si>
  <si>
    <t xml:space="preserve"> cw_map("BR","80-&gt;20.51200.50000")</t>
  </si>
  <si>
    <t>$H$319</t>
  </si>
  <si>
    <t xml:space="preserve"> cw_map("BR","80-&gt;20.51200.60000")</t>
  </si>
  <si>
    <t>$I$319</t>
  </si>
  <si>
    <t xml:space="preserve"> cw_map("BR","80-&gt;20.51200.70000")</t>
  </si>
  <si>
    <t>$J$319</t>
  </si>
  <si>
    <t xml:space="preserve"> cw_map("BR","80-&gt;20.51200.80000")</t>
  </si>
  <si>
    <t>$L$319</t>
  </si>
  <si>
    <t xml:space="preserve"> cw_map("BB","80-&gt;20.51200*")</t>
  </si>
  <si>
    <t>$C$320</t>
  </si>
  <si>
    <t xml:space="preserve"> cw_map("BR","80-&gt;20.51225.10000")</t>
  </si>
  <si>
    <t>$D$320</t>
  </si>
  <si>
    <t xml:space="preserve"> cw_map("BR","80-&gt;20.51225.20000")</t>
  </si>
  <si>
    <t>$E$320</t>
  </si>
  <si>
    <t xml:space="preserve"> cw_map("BR","80-&gt;20.51225.30000")</t>
  </si>
  <si>
    <t>$F$320</t>
  </si>
  <si>
    <t xml:space="preserve"> cw_map("BR","80-&gt;20.51225.40000")</t>
  </si>
  <si>
    <t>$G$320</t>
  </si>
  <si>
    <t xml:space="preserve"> cw_map("BR","80-&gt;20.51225.50000")</t>
  </si>
  <si>
    <t>$H$320</t>
  </si>
  <si>
    <t xml:space="preserve"> cw_map("BR","80-&gt;20.51225.60000")</t>
  </si>
  <si>
    <t>$I$320</t>
  </si>
  <si>
    <t xml:space="preserve"> cw_map("BR","80-&gt;20.51225.70000")</t>
  </si>
  <si>
    <t>$J$320</t>
  </si>
  <si>
    <t xml:space="preserve"> cw_map("BR","80-&gt;20.51225.80000")</t>
  </si>
  <si>
    <t>$L$320</t>
  </si>
  <si>
    <t xml:space="preserve"> cw_map("BB","80-&gt;20.51225*")</t>
  </si>
  <si>
    <t>$C$321</t>
  </si>
  <si>
    <t xml:space="preserve"> cw_map("BR","80-&gt;20.51250.10000")</t>
  </si>
  <si>
    <t>$D$321</t>
  </si>
  <si>
    <t xml:space="preserve"> cw_map("BR","80-&gt;20.51250.20000")</t>
  </si>
  <si>
    <t>$E$321</t>
  </si>
  <si>
    <t xml:space="preserve"> cw_map("BR","80-&gt;20.51250.30000")</t>
  </si>
  <si>
    <t>$F$321</t>
  </si>
  <si>
    <t xml:space="preserve"> cw_map("BR","80-&gt;20.51250.40000")</t>
  </si>
  <si>
    <t>$G$321</t>
  </si>
  <si>
    <t xml:space="preserve"> cw_map("BR","80-&gt;20.51250.50000")</t>
  </si>
  <si>
    <t>$H$321</t>
  </si>
  <si>
    <t xml:space="preserve"> cw_map("BR","80-&gt;20.51250.60000")</t>
  </si>
  <si>
    <t>$I$321</t>
  </si>
  <si>
    <t xml:space="preserve"> cw_map("BR","80-&gt;20.51250.70000")</t>
  </si>
  <si>
    <t>$J$321</t>
  </si>
  <si>
    <t xml:space="preserve"> cw_map("BR","80-&gt;20.51250.80000")</t>
  </si>
  <si>
    <t>$L$321</t>
  </si>
  <si>
    <t xml:space="preserve"> cw_map("BB","80-&gt;20.51250*")</t>
  </si>
  <si>
    <t>$C$322</t>
  </si>
  <si>
    <t xml:space="preserve"> cw_map("BR","80-&gt;20.51275.10000")</t>
  </si>
  <si>
    <t>$D$322</t>
  </si>
  <si>
    <t xml:space="preserve"> cw_map("BR","80-&gt;20.51275.20000")</t>
  </si>
  <si>
    <t>$E$322</t>
  </si>
  <si>
    <t xml:space="preserve"> cw_map("BR","80-&gt;20.51275.30000")</t>
  </si>
  <si>
    <t>$F$322</t>
  </si>
  <si>
    <t xml:space="preserve"> cw_map("BR","80-&gt;20.51275.40000")</t>
  </si>
  <si>
    <t>$G$322</t>
  </si>
  <si>
    <t xml:space="preserve"> cw_map("BR","80-&gt;20.51275.50000")</t>
  </si>
  <si>
    <t>$H$322</t>
  </si>
  <si>
    <t xml:space="preserve"> cw_map("BR","80-&gt;20.51275.60000")</t>
  </si>
  <si>
    <t>$I$322</t>
  </si>
  <si>
    <t xml:space="preserve"> cw_map("BR","80-&gt;20.51275.70000")</t>
  </si>
  <si>
    <t>$J$322</t>
  </si>
  <si>
    <t xml:space="preserve"> cw_map("BR","80-&gt;20.51275.80000")</t>
  </si>
  <si>
    <t>$L$322</t>
  </si>
  <si>
    <t xml:space="preserve"> cw_map("BB","80-&gt;20.51275*")</t>
  </si>
  <si>
    <t>$C$323</t>
  </si>
  <si>
    <t xml:space="preserve"> cw_map("BR","80-&gt;20.51300.10000")</t>
  </si>
  <si>
    <t>$D$323</t>
  </si>
  <si>
    <t xml:space="preserve"> cw_map("BR","80-&gt;20.51300.20000")</t>
  </si>
  <si>
    <t>$E$323</t>
  </si>
  <si>
    <t xml:space="preserve"> cw_map("BR","80-&gt;20.51300.30000")</t>
  </si>
  <si>
    <t>$F$323</t>
  </si>
  <si>
    <t xml:space="preserve"> cw_map("BR","80-&gt;20.51300.40000")</t>
  </si>
  <si>
    <t>$G$323</t>
  </si>
  <si>
    <t xml:space="preserve"> cw_map("BR","80-&gt;20.51300.50000")</t>
  </si>
  <si>
    <t>$H$323</t>
  </si>
  <si>
    <t xml:space="preserve"> cw_map("BR","80-&gt;20.51300.60000")</t>
  </si>
  <si>
    <t>$I$323</t>
  </si>
  <si>
    <t xml:space="preserve"> cw_map("BR","80-&gt;20.51300.70000")</t>
  </si>
  <si>
    <t>$J$323</t>
  </si>
  <si>
    <t xml:space="preserve"> cw_map("BR","80-&gt;20.51300.80000")</t>
  </si>
  <si>
    <t>$L$323</t>
  </si>
  <si>
    <t xml:space="preserve"> cw_map("BB","80-&gt;20.51300*")</t>
  </si>
  <si>
    <t>$C$324</t>
  </si>
  <si>
    <t xml:space="preserve"> cw_map("BR","80-&gt;20.51400.10000")</t>
  </si>
  <si>
    <t>$D$324</t>
  </si>
  <si>
    <t xml:space="preserve"> cw_map("BR","80-&gt;20.51400.20000")</t>
  </si>
  <si>
    <t>$E$324</t>
  </si>
  <si>
    <t xml:space="preserve"> cw_map("BR","80-&gt;20.51400.30000")</t>
  </si>
  <si>
    <t>$F$324</t>
  </si>
  <si>
    <t xml:space="preserve"> cw_map("BR","80-&gt;20.51400.40000")</t>
  </si>
  <si>
    <t>$G$324</t>
  </si>
  <si>
    <t xml:space="preserve"> cw_map("BR","80-&gt;20.51400.50000")</t>
  </si>
  <si>
    <t>$H$324</t>
  </si>
  <si>
    <t xml:space="preserve"> cw_map("BR","80-&gt;20.51400.60000")</t>
  </si>
  <si>
    <t>$I$324</t>
  </si>
  <si>
    <t xml:space="preserve"> cw_map("BR","80-&gt;20.51400.70000")</t>
  </si>
  <si>
    <t>$J$324</t>
  </si>
  <si>
    <t xml:space="preserve"> cw_map("BR","80-&gt;20.51400.80000")</t>
  </si>
  <si>
    <t>$L$324</t>
  </si>
  <si>
    <t xml:space="preserve"> cw_map("BB","80-&gt;20.51400*")</t>
  </si>
  <si>
    <t>$C$325</t>
  </si>
  <si>
    <t xml:space="preserve"> cw_map("BR","80-&gt;20.51500.10000")</t>
  </si>
  <si>
    <t>$D$325</t>
  </si>
  <si>
    <t xml:space="preserve"> cw_map("BR","80-&gt;20.51500.20000")</t>
  </si>
  <si>
    <t>$E$325</t>
  </si>
  <si>
    <t xml:space="preserve"> cw_map("BR","80-&gt;20.51500.30000")</t>
  </si>
  <si>
    <t>$F$325</t>
  </si>
  <si>
    <t xml:space="preserve"> cw_map("BR","80-&gt;20.51500.40000")</t>
  </si>
  <si>
    <t>$G$325</t>
  </si>
  <si>
    <t xml:space="preserve"> cw_map("BR","80-&gt;20.51500.50000")</t>
  </si>
  <si>
    <t>$H$325</t>
  </si>
  <si>
    <t xml:space="preserve"> cw_map("BR","80-&gt;20.51500.60000")</t>
  </si>
  <si>
    <t>$I$325</t>
  </si>
  <si>
    <t xml:space="preserve"> cw_map("BR","80-&gt;20.51500.70000")</t>
  </si>
  <si>
    <t>$J$325</t>
  </si>
  <si>
    <t xml:space="preserve"> cw_map("BR","80-&gt;20.51500.80000")</t>
  </si>
  <si>
    <t>$L$325</t>
  </si>
  <si>
    <t xml:space="preserve"> cw_map("BB","80-&gt;20.51500*")</t>
  </si>
  <si>
    <t>$C$326</t>
  </si>
  <si>
    <t xml:space="preserve"> cw_map("BR","80-&gt;20.51600.10000")</t>
  </si>
  <si>
    <t>$D$326</t>
  </si>
  <si>
    <t xml:space="preserve"> cw_map("BR","80-&gt;20.51600.20000")</t>
  </si>
  <si>
    <t>$E$326</t>
  </si>
  <si>
    <t xml:space="preserve"> cw_map("BR","80-&gt;20.51600.30000")</t>
  </si>
  <si>
    <t>$F$326</t>
  </si>
  <si>
    <t xml:space="preserve"> cw_map("BR","80-&gt;20.51600.40000")</t>
  </si>
  <si>
    <t>$G$326</t>
  </si>
  <si>
    <t xml:space="preserve"> cw_map("BR","80-&gt;20.51600.50000")</t>
  </si>
  <si>
    <t>$H$326</t>
  </si>
  <si>
    <t xml:space="preserve"> cw_map("BR","80-&gt;20.51600.60000")</t>
  </si>
  <si>
    <t>$I$326</t>
  </si>
  <si>
    <t xml:space="preserve"> cw_map("BR","80-&gt;20.51600.70000")</t>
  </si>
  <si>
    <t>$J$326</t>
  </si>
  <si>
    <t xml:space="preserve"> cw_map("BR","80-&gt;20.51600.80000")</t>
  </si>
  <si>
    <t>$L$326</t>
  </si>
  <si>
    <t xml:space="preserve"> cw_map("BB","80-&gt;20.51600*")</t>
  </si>
  <si>
    <t>$C$327</t>
  </si>
  <si>
    <t xml:space="preserve"> cw_map("BR","80-&gt;20.51650.10000")</t>
  </si>
  <si>
    <t>$D$327</t>
  </si>
  <si>
    <t xml:space="preserve"> cw_map("BR","80-&gt;20.51650.20000")</t>
  </si>
  <si>
    <t>$E$327</t>
  </si>
  <si>
    <t xml:space="preserve"> cw_map("BR","80-&gt;20.51650.30000")</t>
  </si>
  <si>
    <t>$F$327</t>
  </si>
  <si>
    <t xml:space="preserve"> cw_map("BR","80-&gt;20.51650.40000")</t>
  </si>
  <si>
    <t>$G$327</t>
  </si>
  <si>
    <t xml:space="preserve"> cw_map("BR","80-&gt;20.51650.50000")</t>
  </si>
  <si>
    <t>$H$327</t>
  </si>
  <si>
    <t xml:space="preserve"> cw_map("BR","80-&gt;20.51650.60000")</t>
  </si>
  <si>
    <t>$I$327</t>
  </si>
  <si>
    <t xml:space="preserve"> cw_map("BR","80-&gt;20.51650.70000")</t>
  </si>
  <si>
    <t>$J$327</t>
  </si>
  <si>
    <t xml:space="preserve"> cw_map("BR","80-&gt;20.51650.80000")</t>
  </si>
  <si>
    <t>$L$327</t>
  </si>
  <si>
    <t xml:space="preserve"> cw_map("BB","80-&gt;20.51650*")</t>
  </si>
  <si>
    <t>$C$328</t>
  </si>
  <si>
    <t xml:space="preserve"> cw_map("BR","80-&gt;20.51700.10000")</t>
  </si>
  <si>
    <t>$D$328</t>
  </si>
  <si>
    <t xml:space="preserve"> cw_map("BR","80-&gt;20.51700.20000")</t>
  </si>
  <si>
    <t>$E$328</t>
  </si>
  <si>
    <t xml:space="preserve"> cw_map("BR","80-&gt;20.51700.30000")</t>
  </si>
  <si>
    <t>$F$328</t>
  </si>
  <si>
    <t xml:space="preserve"> cw_map("BR","80-&gt;20.51700.40000")</t>
  </si>
  <si>
    <t>$G$328</t>
  </si>
  <si>
    <t xml:space="preserve"> cw_map("BR","80-&gt;20.51700.50000")</t>
  </si>
  <si>
    <t>$H$328</t>
  </si>
  <si>
    <t xml:space="preserve"> cw_map("BR","80-&gt;20.51700.60000")</t>
  </si>
  <si>
    <t>$I$328</t>
  </si>
  <si>
    <t xml:space="preserve"> cw_map("BR","80-&gt;20.51700.70000")</t>
  </si>
  <si>
    <t>$J$328</t>
  </si>
  <si>
    <t xml:space="preserve"> cw_map("BR","80-&gt;20.51700.80000")</t>
  </si>
  <si>
    <t>$L$328</t>
  </si>
  <si>
    <t xml:space="preserve"> cw_map("BB","80-&gt;20.51700*")</t>
  </si>
  <si>
    <t>$C$329</t>
  </si>
  <si>
    <t xml:space="preserve"> cw_map("BR","80-&gt;20.51800.10000")</t>
  </si>
  <si>
    <t>$D$329</t>
  </si>
  <si>
    <t xml:space="preserve"> cw_map("BR","80-&gt;20.51800.20000")</t>
  </si>
  <si>
    <t>$E$329</t>
  </si>
  <si>
    <t xml:space="preserve"> cw_map("BR","80-&gt;20.51800.30000")</t>
  </si>
  <si>
    <t>$F$329</t>
  </si>
  <si>
    <t xml:space="preserve"> cw_map("BR","80-&gt;20.51800.40000")</t>
  </si>
  <si>
    <t>$G$329</t>
  </si>
  <si>
    <t xml:space="preserve"> cw_map("BR","80-&gt;20.51800.50000")</t>
  </si>
  <si>
    <t>$H$329</t>
  </si>
  <si>
    <t xml:space="preserve"> cw_map("BR","80-&gt;20.51800.60000")</t>
  </si>
  <si>
    <t>$I$329</t>
  </si>
  <si>
    <t xml:space="preserve"> cw_map("BR","80-&gt;20.51800.70000")</t>
  </si>
  <si>
    <t>$J$329</t>
  </si>
  <si>
    <t xml:space="preserve"> cw_map("BR","80-&gt;20.51800.80000")</t>
  </si>
  <si>
    <t>$L$329</t>
  </si>
  <si>
    <t xml:space="preserve"> cw_map("BB","80-&gt;20.51800*")</t>
  </si>
  <si>
    <t>$C$330</t>
  </si>
  <si>
    <t xml:space="preserve"> cw_map("BR","80-&gt;20.51900.10000")</t>
  </si>
  <si>
    <t>$D$330</t>
  </si>
  <si>
    <t xml:space="preserve"> cw_map("BR","80-&gt;20.51900.20000")</t>
  </si>
  <si>
    <t>$E$330</t>
  </si>
  <si>
    <t xml:space="preserve"> cw_map("BR","80-&gt;20.51900.30000")</t>
  </si>
  <si>
    <t>$F$330</t>
  </si>
  <si>
    <t xml:space="preserve"> cw_map("BR","80-&gt;20.51900.40000")</t>
  </si>
  <si>
    <t>$G$330</t>
  </si>
  <si>
    <t xml:space="preserve"> cw_map("BR","80-&gt;20.51900.50000")</t>
  </si>
  <si>
    <t>$H$330</t>
  </si>
  <si>
    <t xml:space="preserve"> cw_map("BR","80-&gt;20.51900.60000")</t>
  </si>
  <si>
    <t>$I$330</t>
  </si>
  <si>
    <t xml:space="preserve"> cw_map("BR","80-&gt;20.51900.70000")</t>
  </si>
  <si>
    <t>$J$330</t>
  </si>
  <si>
    <t xml:space="preserve"> cw_map("BR","80-&gt;20.51900.80000")</t>
  </si>
  <si>
    <t>$L$330</t>
  </si>
  <si>
    <t xml:space="preserve"> cw_map("BB","80-&gt;20.51900*")</t>
  </si>
  <si>
    <t>$H$331</t>
  </si>
  <si>
    <t xml:space="preserve"> cw_map("BR","80-&gt;20.51910.60000")</t>
  </si>
  <si>
    <t>$L$331</t>
  </si>
  <si>
    <t xml:space="preserve"> cw_map("BB","80-&gt;20.51910*")</t>
  </si>
  <si>
    <t>$H$332</t>
  </si>
  <si>
    <t xml:space="preserve"> cw_map("BR","80-&gt;20.51911.60000")</t>
  </si>
  <si>
    <t>$L$332</t>
  </si>
  <si>
    <t xml:space="preserve"> cw_map("BB","80-&gt;20.51911*")</t>
  </si>
  <si>
    <t>$H$333</t>
  </si>
  <si>
    <t xml:space="preserve"> cw_map("BR","80-&gt;20.51912.60000")</t>
  </si>
  <si>
    <t>$L$333</t>
  </si>
  <si>
    <t xml:space="preserve"> cw_map("BB","80-&gt;20.51912*")</t>
  </si>
  <si>
    <t>$H$334</t>
  </si>
  <si>
    <t xml:space="preserve"> cw_map("BR","80-&gt;20.51913.60000")</t>
  </si>
  <si>
    <t>$L$334</t>
  </si>
  <si>
    <t xml:space="preserve"> cw_map("BB","80-&gt;20.51913*")</t>
  </si>
  <si>
    <t>$H$335</t>
  </si>
  <si>
    <t xml:space="preserve"> cw_map("BR","80-&gt;20.51914.60000")</t>
  </si>
  <si>
    <t>$L$335</t>
  </si>
  <si>
    <t xml:space="preserve"> cw_map("BB","80-&gt;20.51914*")</t>
  </si>
  <si>
    <t>$H$336</t>
  </si>
  <si>
    <t xml:space="preserve"> cw_map("BR","80-&gt;20.51915.60000")</t>
  </si>
  <si>
    <t>$L$336</t>
  </si>
  <si>
    <t xml:space="preserve"> cw_map("BB","80-&gt;20.51915*")</t>
  </si>
  <si>
    <t>$H$337</t>
  </si>
  <si>
    <t xml:space="preserve"> cw_map("BR","80-&gt;20.51916.60000")</t>
  </si>
  <si>
    <t>$L$337</t>
  </si>
  <si>
    <t xml:space="preserve"> cw_map("BB","80-&gt;20.51916*")</t>
  </si>
  <si>
    <t>$H$338</t>
  </si>
  <si>
    <t xml:space="preserve"> cw_map("BR","80-&gt;20.51917.60000")</t>
  </si>
  <si>
    <t>$L$338</t>
  </si>
  <si>
    <t xml:space="preserve"> cw_map("BB","80-&gt;20.51917*")</t>
  </si>
  <si>
    <t>$H$339</t>
  </si>
  <si>
    <t xml:space="preserve"> cw_map("BR","80-&gt;20.51918.60000")</t>
  </si>
  <si>
    <t>$L$339</t>
  </si>
  <si>
    <t xml:space="preserve"> cw_map("BB","80-&gt;20.51918*")</t>
  </si>
  <si>
    <t>$H$340</t>
  </si>
  <si>
    <t xml:space="preserve"> cw_map("BR","80-&gt;20.51919.60000")</t>
  </si>
  <si>
    <t>$L$340</t>
  </si>
  <si>
    <t xml:space="preserve"> cw_map("BB","80-&gt;20.51919*")</t>
  </si>
  <si>
    <t>$H$341</t>
  </si>
  <si>
    <t xml:space="preserve"> cw_map("BR","80-&gt;20.51920.60000")</t>
  </si>
  <si>
    <t>$L$341</t>
  </si>
  <si>
    <t xml:space="preserve"> cw_map("BB","80-&gt;20.51920*")</t>
  </si>
  <si>
    <t>$H$342</t>
  </si>
  <si>
    <t xml:space="preserve"> cw_map("BR","80-&gt;20.51921.60000")</t>
  </si>
  <si>
    <t>$L$342</t>
  </si>
  <si>
    <t xml:space="preserve"> cw_map("BB","80-&gt;20.51921*")</t>
  </si>
  <si>
    <t>$H$343</t>
  </si>
  <si>
    <t xml:space="preserve"> cw_map("BR","80-&gt;20.51922.60000")</t>
  </si>
  <si>
    <t>$L$343</t>
  </si>
  <si>
    <t xml:space="preserve"> cw_map("BB","80-&gt;20.51922*")</t>
  </si>
  <si>
    <t>$C$347</t>
  </si>
  <si>
    <t xml:space="preserve"> cw_map("BR","80-&gt;20.52110.10000")</t>
  </si>
  <si>
    <t>$D$347</t>
  </si>
  <si>
    <t xml:space="preserve"> cw_map("BR","80-&gt;20.52110.20000")</t>
  </si>
  <si>
    <t>$E$347</t>
  </si>
  <si>
    <t xml:space="preserve"> cw_map("BR","80-&gt;20.52110.30000")</t>
  </si>
  <si>
    <t>$F$347</t>
  </si>
  <si>
    <t xml:space="preserve"> cw_map("BR","80-&gt;20.52110.40000")</t>
  </si>
  <si>
    <t>$G$347</t>
  </si>
  <si>
    <t xml:space="preserve"> cw_map("BR","80-&gt;20.52110.50000")</t>
  </si>
  <si>
    <t>$H$347</t>
  </si>
  <si>
    <t xml:space="preserve"> cw_map("BR","80-&gt;20.52110.60000")</t>
  </si>
  <si>
    <t>$I$347</t>
  </si>
  <si>
    <t xml:space="preserve"> cw_map("BR","80-&gt;20.52110.70000")</t>
  </si>
  <si>
    <t>$J$347</t>
  </si>
  <si>
    <t xml:space="preserve"> cw_map("BR","80-&gt;20.52110.80000")</t>
  </si>
  <si>
    <t>$L$347</t>
  </si>
  <si>
    <t xml:space="preserve"> cw_map("BB","80-&gt;20.52110*")</t>
  </si>
  <si>
    <t>$C$348</t>
  </si>
  <si>
    <t xml:space="preserve"> cw_map("BR","80-&gt;20.52120.10000")</t>
  </si>
  <si>
    <t>$D$348</t>
  </si>
  <si>
    <t xml:space="preserve"> cw_map("BR","80-&gt;20.52120.20000")</t>
  </si>
  <si>
    <t>$E$348</t>
  </si>
  <si>
    <t xml:space="preserve"> cw_map("BR","80-&gt;20.52120.30000")</t>
  </si>
  <si>
    <t>$F$348</t>
  </si>
  <si>
    <t xml:space="preserve"> cw_map("BR","80-&gt;20.52120.40000")</t>
  </si>
  <si>
    <t>$G$348</t>
  </si>
  <si>
    <t xml:space="preserve"> cw_map("BR","80-&gt;20.52120.50000")</t>
  </si>
  <si>
    <t>$H$348</t>
  </si>
  <si>
    <t xml:space="preserve"> cw_map("BR","80-&gt;20.52120.60000")</t>
  </si>
  <si>
    <t>$I$348</t>
  </si>
  <si>
    <t xml:space="preserve"> cw_map("BR","80-&gt;20.52120.70000")</t>
  </si>
  <si>
    <t>$J$348</t>
  </si>
  <si>
    <t xml:space="preserve"> cw_map("BR","80-&gt;20.52120.80000")</t>
  </si>
  <si>
    <t>$L$348</t>
  </si>
  <si>
    <t xml:space="preserve"> cw_map("BB","80-&gt;20.52120*")</t>
  </si>
  <si>
    <t>$C$349</t>
  </si>
  <si>
    <t xml:space="preserve"> cw_map("BR","80-&gt;20.52130.10000")</t>
  </si>
  <si>
    <t>$D$349</t>
  </si>
  <si>
    <t xml:space="preserve"> cw_map("BR","80-&gt;20.52130.20000")</t>
  </si>
  <si>
    <t>$E$349</t>
  </si>
  <si>
    <t xml:space="preserve"> cw_map("BR","80-&gt;20.52130.30000")</t>
  </si>
  <si>
    <t>$F$349</t>
  </si>
  <si>
    <t xml:space="preserve"> cw_map("BR","80-&gt;20.52130.40000")</t>
  </si>
  <si>
    <t>$G$349</t>
  </si>
  <si>
    <t xml:space="preserve"> cw_map("BR","80-&gt;20.52130.50000")</t>
  </si>
  <si>
    <t>$H$349</t>
  </si>
  <si>
    <t xml:space="preserve"> cw_map("BR","80-&gt;20.52130.60000")</t>
  </si>
  <si>
    <t>$I$349</t>
  </si>
  <si>
    <t xml:space="preserve"> cw_map("BR","80-&gt;20.52130.70000")</t>
  </si>
  <si>
    <t>$J$349</t>
  </si>
  <si>
    <t xml:space="preserve"> cw_map("BR","80-&gt;20.52130.80000")</t>
  </si>
  <si>
    <t>$L$349</t>
  </si>
  <si>
    <t xml:space="preserve"> cw_map("BB","80-&gt;20.52130*")</t>
  </si>
  <si>
    <t>$C$350</t>
  </si>
  <si>
    <t xml:space="preserve"> cw_map("BR","80-&gt;20.52140.10000")</t>
  </si>
  <si>
    <t>$D$350</t>
  </si>
  <si>
    <t xml:space="preserve"> cw_map("BR","80-&gt;20.52140.20000")</t>
  </si>
  <si>
    <t>$E$350</t>
  </si>
  <si>
    <t xml:space="preserve"> cw_map("BR","80-&gt;20.52140.30000")</t>
  </si>
  <si>
    <t>$F$350</t>
  </si>
  <si>
    <t xml:space="preserve"> cw_map("BR","80-&gt;20.52140.40000")</t>
  </si>
  <si>
    <t>$G$350</t>
  </si>
  <si>
    <t xml:space="preserve"> cw_map("BR","80-&gt;20.52140.50000")</t>
  </si>
  <si>
    <t>$H$350</t>
  </si>
  <si>
    <t xml:space="preserve"> cw_map("BR","80-&gt;20.52140.60000")</t>
  </si>
  <si>
    <t>$I$350</t>
  </si>
  <si>
    <t xml:space="preserve"> cw_map("BR","80-&gt;20.52140.70000")</t>
  </si>
  <si>
    <t>$J$350</t>
  </si>
  <si>
    <t xml:space="preserve"> cw_map("BR","80-&gt;20.52140.80000")</t>
  </si>
  <si>
    <t>$L$350</t>
  </si>
  <si>
    <t xml:space="preserve"> cw_map("BB","80-&gt;20.52140*")</t>
  </si>
  <si>
    <t>$C$351</t>
  </si>
  <si>
    <t xml:space="preserve"> cw_map("BR","80-&gt;20.52150.10000")</t>
  </si>
  <si>
    <t>$D$351</t>
  </si>
  <si>
    <t xml:space="preserve"> cw_map("BR","80-&gt;20.52150.20000")</t>
  </si>
  <si>
    <t>$E$351</t>
  </si>
  <si>
    <t xml:space="preserve"> cw_map("BR","80-&gt;20.52150.30000")</t>
  </si>
  <si>
    <t>$F$351</t>
  </si>
  <si>
    <t xml:space="preserve"> cw_map("BR","80-&gt;20.52150.40000")</t>
  </si>
  <si>
    <t>$G$351</t>
  </si>
  <si>
    <t xml:space="preserve"> cw_map("BR","80-&gt;20.52150.50000")</t>
  </si>
  <si>
    <t>$H$351</t>
  </si>
  <si>
    <t xml:space="preserve"> cw_map("BR","80-&gt;20.52150.60000")</t>
  </si>
  <si>
    <t>$I$351</t>
  </si>
  <si>
    <t xml:space="preserve"> cw_map("BR","80-&gt;20.52150.70000")</t>
  </si>
  <si>
    <t>$J$351</t>
  </si>
  <si>
    <t xml:space="preserve"> cw_map("BR","80-&gt;20.52150.80000")</t>
  </si>
  <si>
    <t>$L$351</t>
  </si>
  <si>
    <t xml:space="preserve"> cw_map("BB","80-&gt;20.52150*")</t>
  </si>
  <si>
    <t>$C$352</t>
  </si>
  <si>
    <t xml:space="preserve"> cw_map("BR","80-&gt;20.52190.10000")</t>
  </si>
  <si>
    <t>$D$352</t>
  </si>
  <si>
    <t xml:space="preserve"> cw_map("BR","80-&gt;20.52190.20000")</t>
  </si>
  <si>
    <t>$E$352</t>
  </si>
  <si>
    <t xml:space="preserve"> cw_map("BR","80-&gt;20.52190.30000")</t>
  </si>
  <si>
    <t>$F$352</t>
  </si>
  <si>
    <t xml:space="preserve"> cw_map("BR","80-&gt;20.52190.40000")</t>
  </si>
  <si>
    <t>$G$352</t>
  </si>
  <si>
    <t xml:space="preserve"> cw_map("BR","80-&gt;20.52190.50000")</t>
  </si>
  <si>
    <t>$H$352</t>
  </si>
  <si>
    <t xml:space="preserve"> cw_map("BR","80-&gt;20.52190.60000")</t>
  </si>
  <si>
    <t>$I$352</t>
  </si>
  <si>
    <t xml:space="preserve"> cw_map("BR","80-&gt;20.52190.70000")</t>
  </si>
  <si>
    <t>$J$352</t>
  </si>
  <si>
    <t xml:space="preserve"> cw_map("BR","80-&gt;20.52190.80000")</t>
  </si>
  <si>
    <t>$L$352</t>
  </si>
  <si>
    <t xml:space="preserve"> cw_map("BB","80-&gt;20.52190*")</t>
  </si>
  <si>
    <t>$C$355</t>
  </si>
  <si>
    <t xml:space="preserve"> cw_map("BR","80-&gt;20.52210.10000")</t>
  </si>
  <si>
    <t>$D$355</t>
  </si>
  <si>
    <t xml:space="preserve"> cw_map("BR","80-&gt;20.52210.20000")</t>
  </si>
  <si>
    <t>$E$355</t>
  </si>
  <si>
    <t xml:space="preserve"> cw_map("BR","80-&gt;20.52210.30000")</t>
  </si>
  <si>
    <t>$F$355</t>
  </si>
  <si>
    <t xml:space="preserve"> cw_map("BR","80-&gt;20.52210.40000")</t>
  </si>
  <si>
    <t>$G$355</t>
  </si>
  <si>
    <t xml:space="preserve"> cw_map("BR","80-&gt;20.52210.50000")</t>
  </si>
  <si>
    <t>$H$355</t>
  </si>
  <si>
    <t xml:space="preserve"> cw_map("BR","80-&gt;20.52210.60000")</t>
  </si>
  <si>
    <t>$I$355</t>
  </si>
  <si>
    <t xml:space="preserve"> cw_map("BR","80-&gt;20.52210.70000")</t>
  </si>
  <si>
    <t>$J$355</t>
  </si>
  <si>
    <t xml:space="preserve"> cw_map("BR","80-&gt;20.52210.80000")</t>
  </si>
  <si>
    <t>$L$355</t>
  </si>
  <si>
    <t xml:space="preserve"> cw_map("BB","80-&gt;20.52210*")</t>
  </si>
  <si>
    <t>$C$356</t>
  </si>
  <si>
    <t xml:space="preserve"> cw_map("BR","80-&gt;20.52220.10000")</t>
  </si>
  <si>
    <t>$D$356</t>
  </si>
  <si>
    <t xml:space="preserve"> cw_map("BR","80-&gt;20.52220.20000")</t>
  </si>
  <si>
    <t>$E$356</t>
  </si>
  <si>
    <t xml:space="preserve"> cw_map("BR","80-&gt;20.52220.30000")</t>
  </si>
  <si>
    <t>$F$356</t>
  </si>
  <si>
    <t xml:space="preserve"> cw_map("BR","80-&gt;20.52220.40000")</t>
  </si>
  <si>
    <t>$G$356</t>
  </si>
  <si>
    <t xml:space="preserve"> cw_map("BR","80-&gt;20.52220.50000")</t>
  </si>
  <si>
    <t>$H$356</t>
  </si>
  <si>
    <t xml:space="preserve"> cw_map("BR","80-&gt;20.52220.60000")</t>
  </si>
  <si>
    <t>$I$356</t>
  </si>
  <si>
    <t xml:space="preserve"> cw_map("BR","80-&gt;20.52220.70000")</t>
  </si>
  <si>
    <t>$J$356</t>
  </si>
  <si>
    <t xml:space="preserve"> cw_map("BR","80-&gt;20.52220.80000")</t>
  </si>
  <si>
    <t>$L$356</t>
  </si>
  <si>
    <t xml:space="preserve"> cw_map("BB","80-&gt;20.52220*")</t>
  </si>
  <si>
    <t>$C$357</t>
  </si>
  <si>
    <t xml:space="preserve"> cw_map("BR","80-&gt;20.52230.10000")</t>
  </si>
  <si>
    <t>$D$357</t>
  </si>
  <si>
    <t xml:space="preserve"> cw_map("BR","80-&gt;20.52230.20000")</t>
  </si>
  <si>
    <t>$E$357</t>
  </si>
  <si>
    <t xml:space="preserve"> cw_map("BR","80-&gt;20.52230.30000")</t>
  </si>
  <si>
    <t>$F$357</t>
  </si>
  <si>
    <t xml:space="preserve"> cw_map("BR","80-&gt;20.52230.40000")</t>
  </si>
  <si>
    <t>$G$357</t>
  </si>
  <si>
    <t xml:space="preserve"> cw_map("BR","80-&gt;20.52230.50000")</t>
  </si>
  <si>
    <t>$H$357</t>
  </si>
  <si>
    <t xml:space="preserve"> cw_map("BR","80-&gt;20.52230.60000")</t>
  </si>
  <si>
    <t>$I$357</t>
  </si>
  <si>
    <t xml:space="preserve"> cw_map("BR","80-&gt;20.52230.70000")</t>
  </si>
  <si>
    <t>$J$357</t>
  </si>
  <si>
    <t xml:space="preserve"> cw_map("BR","80-&gt;20.52230.80000")</t>
  </si>
  <si>
    <t>$L$357</t>
  </si>
  <si>
    <t xml:space="preserve"> cw_map("BB","80-&gt;20.52230*")</t>
  </si>
  <si>
    <t>$C$360</t>
  </si>
  <si>
    <t xml:space="preserve"> cw_map("BR","80-&gt;20.52310.10000")</t>
  </si>
  <si>
    <t>$D$360</t>
  </si>
  <si>
    <t xml:space="preserve"> cw_map("BR","80-&gt;20.52310.20000")</t>
  </si>
  <si>
    <t>$E$360</t>
  </si>
  <si>
    <t xml:space="preserve"> cw_map("BR","80-&gt;20.52310.30000")</t>
  </si>
  <si>
    <t>$F$360</t>
  </si>
  <si>
    <t xml:space="preserve"> cw_map("BR","80-&gt;20.52310.40000")</t>
  </si>
  <si>
    <t>$G$360</t>
  </si>
  <si>
    <t xml:space="preserve"> cw_map("BR","80-&gt;20.52310.50000")</t>
  </si>
  <si>
    <t>$H$360</t>
  </si>
  <si>
    <t xml:space="preserve"> cw_map("BR","80-&gt;20.52310.60000")</t>
  </si>
  <si>
    <t>$I$360</t>
  </si>
  <si>
    <t xml:space="preserve"> cw_map("BR","80-&gt;20.52310.70000")</t>
  </si>
  <si>
    <t>$J$360</t>
  </si>
  <si>
    <t xml:space="preserve"> cw_map("BR","80-&gt;20.52310.80000")</t>
  </si>
  <si>
    <t>$L$360</t>
  </si>
  <si>
    <t xml:space="preserve"> cw_map("BB","80-&gt;20.52310*")</t>
  </si>
  <si>
    <t>$C$361</t>
  </si>
  <si>
    <t xml:space="preserve"> cw_map("BR","80-&gt;20.52320.10000")</t>
  </si>
  <si>
    <t>$D$361</t>
  </si>
  <si>
    <t xml:space="preserve"> cw_map("BR","80-&gt;20.52320.20000")</t>
  </si>
  <si>
    <t>$E$361</t>
  </si>
  <si>
    <t xml:space="preserve"> cw_map("BR","80-&gt;20.52320.30000")</t>
  </si>
  <si>
    <t>$F$361</t>
  </si>
  <si>
    <t xml:space="preserve"> cw_map("BR","80-&gt;20.52320.40000")</t>
  </si>
  <si>
    <t>$G$361</t>
  </si>
  <si>
    <t xml:space="preserve"> cw_map("BR","80-&gt;20.52320.50000")</t>
  </si>
  <si>
    <t>$H$361</t>
  </si>
  <si>
    <t xml:space="preserve"> cw_map("BR","80-&gt;20.52320.60000")</t>
  </si>
  <si>
    <t>$I$361</t>
  </si>
  <si>
    <t xml:space="preserve"> cw_map("BR","80-&gt;20.52320.70000")</t>
  </si>
  <si>
    <t>$J$361</t>
  </si>
  <si>
    <t xml:space="preserve"> cw_map("BR","80-&gt;20.52320.80000")</t>
  </si>
  <si>
    <t>$L$361</t>
  </si>
  <si>
    <t xml:space="preserve"> cw_map("BB","80-&gt;20.52320*")</t>
  </si>
  <si>
    <t>$C$362</t>
  </si>
  <si>
    <t xml:space="preserve"> cw_map("BR","80-&gt;20.52330.10000")</t>
  </si>
  <si>
    <t>$D$362</t>
  </si>
  <si>
    <t xml:space="preserve"> cw_map("BR","80-&gt;20.52330.20000")</t>
  </si>
  <si>
    <t>$E$362</t>
  </si>
  <si>
    <t xml:space="preserve"> cw_map("BR","80-&gt;20.52330.30000")</t>
  </si>
  <si>
    <t>$F$362</t>
  </si>
  <si>
    <t xml:space="preserve"> cw_map("BR","80-&gt;20.52330.40000")</t>
  </si>
  <si>
    <t>$G$362</t>
  </si>
  <si>
    <t xml:space="preserve"> cw_map("BR","80-&gt;20.52330.50000")</t>
  </si>
  <si>
    <t>$H$362</t>
  </si>
  <si>
    <t xml:space="preserve"> cw_map("BR","80-&gt;20.52330.60000")</t>
  </si>
  <si>
    <t>$I$362</t>
  </si>
  <si>
    <t xml:space="preserve"> cw_map("BR","80-&gt;20.52330.70000")</t>
  </si>
  <si>
    <t>$J$362</t>
  </si>
  <si>
    <t xml:space="preserve"> cw_map("BR","80-&gt;20.52330.80000")</t>
  </si>
  <si>
    <t>$L$362</t>
  </si>
  <si>
    <t xml:space="preserve"> cw_map("BB","80-&gt;20.52330*")</t>
  </si>
  <si>
    <t>$C$363</t>
  </si>
  <si>
    <t xml:space="preserve"> cw_map("BR","80-&gt;20.52361.10000")</t>
  </si>
  <si>
    <t>$D$363</t>
  </si>
  <si>
    <t xml:space="preserve"> cw_map("BR","80-&gt;20.52361.20000")</t>
  </si>
  <si>
    <t>$E$363</t>
  </si>
  <si>
    <t xml:space="preserve"> cw_map("BR","80-&gt;20.52361.30000")</t>
  </si>
  <si>
    <t>$F$363</t>
  </si>
  <si>
    <t xml:space="preserve"> cw_map("BR","80-&gt;20.52361.40000")</t>
  </si>
  <si>
    <t>$G$363</t>
  </si>
  <si>
    <t xml:space="preserve"> cw_map("BR","80-&gt;20.52361.50000")</t>
  </si>
  <si>
    <t>$H$363</t>
  </si>
  <si>
    <t xml:space="preserve"> cw_map("BR","80-&gt;20.52361.60000")</t>
  </si>
  <si>
    <t>$I$363</t>
  </si>
  <si>
    <t xml:space="preserve"> cw_map("BR","80-&gt;20.52361.70000")</t>
  </si>
  <si>
    <t>$J$363</t>
  </si>
  <si>
    <t xml:space="preserve"> cw_map("BR","80-&gt;20.52361.80000")</t>
  </si>
  <si>
    <t>$L$363</t>
  </si>
  <si>
    <t xml:space="preserve"> cw_map("BB","80-&gt;20.52361*")</t>
  </si>
  <si>
    <t>$C$364</t>
  </si>
  <si>
    <t xml:space="preserve"> cw_map("BR","80-&gt;20.52365.10000")</t>
  </si>
  <si>
    <t>$D$364</t>
  </si>
  <si>
    <t xml:space="preserve"> cw_map("BR","80-&gt;20.52365.20000")</t>
  </si>
  <si>
    <t>$E$364</t>
  </si>
  <si>
    <t xml:space="preserve"> cw_map("BR","80-&gt;20.52365.30000")</t>
  </si>
  <si>
    <t>$F$364</t>
  </si>
  <si>
    <t xml:space="preserve"> cw_map("BR","80-&gt;20.52365.40000")</t>
  </si>
  <si>
    <t>$G$364</t>
  </si>
  <si>
    <t xml:space="preserve"> cw_map("BR","80-&gt;20.52365.50000")</t>
  </si>
  <si>
    <t>$H$364</t>
  </si>
  <si>
    <t xml:space="preserve"> cw_map("BR","80-&gt;20.52365.60000")</t>
  </si>
  <si>
    <t>$I$364</t>
  </si>
  <si>
    <t xml:space="preserve"> cw_map("BR","80-&gt;20.52365.70000")</t>
  </si>
  <si>
    <t>$J$364</t>
  </si>
  <si>
    <t xml:space="preserve"> cw_map("BR","80-&gt;20.52365.80000")</t>
  </si>
  <si>
    <t>$L$364</t>
  </si>
  <si>
    <t xml:space="preserve"> cw_map("BB","80-&gt;20.52365*")</t>
  </si>
  <si>
    <t>$C$367</t>
  </si>
  <si>
    <t xml:space="preserve"> cw_map("BR","80-&gt;20.52410.10000")</t>
  </si>
  <si>
    <t>$D$367</t>
  </si>
  <si>
    <t xml:space="preserve"> cw_map("BR","80-&gt;20.52410.20000")</t>
  </si>
  <si>
    <t>$E$367</t>
  </si>
  <si>
    <t xml:space="preserve"> cw_map("BR","80-&gt;20.52410.30000")</t>
  </si>
  <si>
    <t>$F$367</t>
  </si>
  <si>
    <t xml:space="preserve"> cw_map("BR","80-&gt;20.52410.40000")</t>
  </si>
  <si>
    <t>$G$367</t>
  </si>
  <si>
    <t xml:space="preserve"> cw_map("BR","80-&gt;20.52410.50000")</t>
  </si>
  <si>
    <t>$H$367</t>
  </si>
  <si>
    <t xml:space="preserve"> cw_map("BR","80-&gt;20.52410.60000")</t>
  </si>
  <si>
    <t>$I$367</t>
  </si>
  <si>
    <t xml:space="preserve"> cw_map("BR","80-&gt;20.52410.70000")</t>
  </si>
  <si>
    <t>$J$367</t>
  </si>
  <si>
    <t xml:space="preserve"> cw_map("BR","80-&gt;20.52410.80000")</t>
  </si>
  <si>
    <t>$L$367</t>
  </si>
  <si>
    <t xml:space="preserve"> cw_map("BB","80-&gt;20.52410*")</t>
  </si>
  <si>
    <t>$C$368</t>
  </si>
  <si>
    <t xml:space="preserve"> cw_map("BR","80-&gt;20.52490.10000")</t>
  </si>
  <si>
    <t>$D$368</t>
  </si>
  <si>
    <t xml:space="preserve"> cw_map("BR","80-&gt;20.52490.20000")</t>
  </si>
  <si>
    <t>$E$368</t>
  </si>
  <si>
    <t xml:space="preserve"> cw_map("BR","80-&gt;20.52490.30000")</t>
  </si>
  <si>
    <t>$F$368</t>
  </si>
  <si>
    <t xml:space="preserve"> cw_map("BR","80-&gt;20.52490.40000")</t>
  </si>
  <si>
    <t>$G$368</t>
  </si>
  <si>
    <t xml:space="preserve"> cw_map("BR","80-&gt;20.52490.50000")</t>
  </si>
  <si>
    <t>$H$368</t>
  </si>
  <si>
    <t xml:space="preserve"> cw_map("BR","80-&gt;20.52490.60000")</t>
  </si>
  <si>
    <t>$I$368</t>
  </si>
  <si>
    <t xml:space="preserve"> cw_map("BR","80-&gt;20.52490.70000")</t>
  </si>
  <si>
    <t>$J$368</t>
  </si>
  <si>
    <t xml:space="preserve"> cw_map("BR","80-&gt;20.52490.80000")</t>
  </si>
  <si>
    <t>$L$368</t>
  </si>
  <si>
    <t xml:space="preserve"> cw_map("BB","80-&gt;20.52490*")</t>
  </si>
  <si>
    <t>$C$371</t>
  </si>
  <si>
    <t xml:space="preserve"> cw_map("BR","80-&gt;20.52510.10000")</t>
  </si>
  <si>
    <t>$D$371</t>
  </si>
  <si>
    <t xml:space="preserve"> cw_map("BR","80-&gt;20.52510.20000")</t>
  </si>
  <si>
    <t>$E$371</t>
  </si>
  <si>
    <t xml:space="preserve"> cw_map("BR","80-&gt;20.52510.30000")</t>
  </si>
  <si>
    <t>$F$371</t>
  </si>
  <si>
    <t xml:space="preserve"> cw_map("BR","80-&gt;20.52510.40000")</t>
  </si>
  <si>
    <t>$G$371</t>
  </si>
  <si>
    <t xml:space="preserve"> cw_map("BR","80-&gt;20.52510.50000")</t>
  </si>
  <si>
    <t>$H$371</t>
  </si>
  <si>
    <t xml:space="preserve"> cw_map("BR","80-&gt;20.52510.60000")</t>
  </si>
  <si>
    <t>$I$371</t>
  </si>
  <si>
    <t xml:space="preserve"> cw_map("BR","80-&gt;20.52510.70000")</t>
  </si>
  <si>
    <t>$J$371</t>
  </si>
  <si>
    <t xml:space="preserve"> cw_map("BR","80-&gt;20.52510.80000")</t>
  </si>
  <si>
    <t>$L$371</t>
  </si>
  <si>
    <t xml:space="preserve"> cw_map("BB","80-&gt;20.52510*")</t>
  </si>
  <si>
    <t>$C$372</t>
  </si>
  <si>
    <t xml:space="preserve"> cw_map("BR","80-&gt;20.52520.10000")</t>
  </si>
  <si>
    <t>$D$372</t>
  </si>
  <si>
    <t xml:space="preserve"> cw_map("BR","80-&gt;20.52520.20000")</t>
  </si>
  <si>
    <t>$E$372</t>
  </si>
  <si>
    <t xml:space="preserve"> cw_map("BR","80-&gt;20.52520.30000")</t>
  </si>
  <si>
    <t>$F$372</t>
  </si>
  <si>
    <t xml:space="preserve"> cw_map("BR","80-&gt;20.52520.40000")</t>
  </si>
  <si>
    <t>$G$372</t>
  </si>
  <si>
    <t xml:space="preserve"> cw_map("BR","80-&gt;20.52520.50000")</t>
  </si>
  <si>
    <t>$H$372</t>
  </si>
  <si>
    <t xml:space="preserve"> cw_map("BR","80-&gt;20.52520.60000")</t>
  </si>
  <si>
    <t>$I$372</t>
  </si>
  <si>
    <t xml:space="preserve"> cw_map("BR","80-&gt;20.52520.70000")</t>
  </si>
  <si>
    <t>$J$372</t>
  </si>
  <si>
    <t xml:space="preserve"> cw_map("BR","80-&gt;20.52520.80000")</t>
  </si>
  <si>
    <t>$L$372</t>
  </si>
  <si>
    <t xml:space="preserve"> cw_map("BB","80-&gt;20.52520*")</t>
  </si>
  <si>
    <t>$C$373</t>
  </si>
  <si>
    <t xml:space="preserve"> cw_map("BR","80-&gt;20.52530.10000")</t>
  </si>
  <si>
    <t>$D$373</t>
  </si>
  <si>
    <t xml:space="preserve"> cw_map("BR","80-&gt;20.52530.20000")</t>
  </si>
  <si>
    <t>$E$373</t>
  </si>
  <si>
    <t xml:space="preserve"> cw_map("BR","80-&gt;20.52530.30000")</t>
  </si>
  <si>
    <t>$F$373</t>
  </si>
  <si>
    <t xml:space="preserve"> cw_map("BR","80-&gt;20.52530.40000")</t>
  </si>
  <si>
    <t>$G$373</t>
  </si>
  <si>
    <t xml:space="preserve"> cw_map("BR","80-&gt;20.52530.50000")</t>
  </si>
  <si>
    <t>$H$373</t>
  </si>
  <si>
    <t xml:space="preserve"> cw_map("BR","80-&gt;20.52530.60000")</t>
  </si>
  <si>
    <t>$I$373</t>
  </si>
  <si>
    <t xml:space="preserve"> cw_map("BR","80-&gt;20.52530.70000")</t>
  </si>
  <si>
    <t>$J$373</t>
  </si>
  <si>
    <t xml:space="preserve"> cw_map("BR","80-&gt;20.52530.80000")</t>
  </si>
  <si>
    <t>$L$373</t>
  </si>
  <si>
    <t xml:space="preserve"> cw_map("BB","80-&gt;20.52530*")</t>
  </si>
  <si>
    <t>$C$374</t>
  </si>
  <si>
    <t xml:space="preserve"> cw_map("BR","80-&gt;20.52540.10000")</t>
  </si>
  <si>
    <t>$D$374</t>
  </si>
  <si>
    <t xml:space="preserve"> cw_map("BR","80-&gt;20.52540.20000")</t>
  </si>
  <si>
    <t>$E$374</t>
  </si>
  <si>
    <t xml:space="preserve"> cw_map("BR","80-&gt;20.52540.30000")</t>
  </si>
  <si>
    <t>$F$374</t>
  </si>
  <si>
    <t xml:space="preserve"> cw_map("BR","80-&gt;20.52540.40000")</t>
  </si>
  <si>
    <t>$G$374</t>
  </si>
  <si>
    <t xml:space="preserve"> cw_map("BR","80-&gt;20.52540.50000")</t>
  </si>
  <si>
    <t>$H$374</t>
  </si>
  <si>
    <t xml:space="preserve"> cw_map("BR","80-&gt;20.52540.60000")</t>
  </si>
  <si>
    <t>$I$374</t>
  </si>
  <si>
    <t xml:space="preserve"> cw_map("BR","80-&gt;20.52540.70000")</t>
  </si>
  <si>
    <t>$J$374</t>
  </si>
  <si>
    <t xml:space="preserve"> cw_map("BR","80-&gt;20.52540.80000")</t>
  </si>
  <si>
    <t>$L$374</t>
  </si>
  <si>
    <t xml:space="preserve"> cw_map("BB","80-&gt;20.52540*")</t>
  </si>
  <si>
    <t>$C$375</t>
  </si>
  <si>
    <t xml:space="preserve"> cw_map("BR","80-&gt;20.52550.10000")</t>
  </si>
  <si>
    <t>$D$375</t>
  </si>
  <si>
    <t xml:space="preserve"> cw_map("BR","80-&gt;20.52550.20000")</t>
  </si>
  <si>
    <t>$E$375</t>
  </si>
  <si>
    <t xml:space="preserve"> cw_map("BR","80-&gt;20.52550.30000")</t>
  </si>
  <si>
    <t>$F$375</t>
  </si>
  <si>
    <t xml:space="preserve"> cw_map("BR","80-&gt;20.52550.40000")</t>
  </si>
  <si>
    <t>$G$375</t>
  </si>
  <si>
    <t xml:space="preserve"> cw_map("BR","80-&gt;20.52550.50000")</t>
  </si>
  <si>
    <t>$H$375</t>
  </si>
  <si>
    <t xml:space="preserve"> cw_map("BR","80-&gt;20.52550.60000")</t>
  </si>
  <si>
    <t>$I$375</t>
  </si>
  <si>
    <t xml:space="preserve"> cw_map("BR","80-&gt;20.52550.70000")</t>
  </si>
  <si>
    <t>$J$375</t>
  </si>
  <si>
    <t xml:space="preserve"> cw_map("BR","80-&gt;20.52550.80000")</t>
  </si>
  <si>
    <t>$L$375</t>
  </si>
  <si>
    <t xml:space="preserve"> cw_map("BB","80-&gt;20.52550*")</t>
  </si>
  <si>
    <t>$C$376</t>
  </si>
  <si>
    <t xml:space="preserve"> cw_map("BR","80-&gt;20.52560.10000")</t>
  </si>
  <si>
    <t>$D$376</t>
  </si>
  <si>
    <t xml:space="preserve"> cw_map("BR","80-&gt;20.52560.20000")</t>
  </si>
  <si>
    <t>$E$376</t>
  </si>
  <si>
    <t xml:space="preserve"> cw_map("BR","80-&gt;20.52560.30000")</t>
  </si>
  <si>
    <t>$F$376</t>
  </si>
  <si>
    <t xml:space="preserve"> cw_map("BR","80-&gt;20.52560.40000")</t>
  </si>
  <si>
    <t>$G$376</t>
  </si>
  <si>
    <t xml:space="preserve"> cw_map("BR","80-&gt;20.52560.50000")</t>
  </si>
  <si>
    <t>$H$376</t>
  </si>
  <si>
    <t xml:space="preserve"> cw_map("BR","80-&gt;20.52560.60000")</t>
  </si>
  <si>
    <t>$I$376</t>
  </si>
  <si>
    <t xml:space="preserve"> cw_map("BR","80-&gt;20.52560.70000")</t>
  </si>
  <si>
    <t>$J$376</t>
  </si>
  <si>
    <t xml:space="preserve"> cw_map("BR","80-&gt;20.52560.80000")</t>
  </si>
  <si>
    <t>$L$376</t>
  </si>
  <si>
    <t xml:space="preserve"> cw_map("BB","80-&gt;20.52560*")</t>
  </si>
  <si>
    <t>$C$377</t>
  </si>
  <si>
    <t xml:space="preserve"> cw_map("BR","80-&gt;20.52570.10000")</t>
  </si>
  <si>
    <t>$D$377</t>
  </si>
  <si>
    <t xml:space="preserve"> cw_map("BR","80-&gt;20.52570.20000")</t>
  </si>
  <si>
    <t>$E$377</t>
  </si>
  <si>
    <t xml:space="preserve"> cw_map("BR","80-&gt;20.52570.30000")</t>
  </si>
  <si>
    <t>$F$377</t>
  </si>
  <si>
    <t xml:space="preserve"> cw_map("BR","80-&gt;20.52570.40000")</t>
  </si>
  <si>
    <t>$G$377</t>
  </si>
  <si>
    <t xml:space="preserve"> cw_map("BR","80-&gt;20.52570.50000")</t>
  </si>
  <si>
    <t>$H$377</t>
  </si>
  <si>
    <t xml:space="preserve"> cw_map("BR","80-&gt;20.52570.60000")</t>
  </si>
  <si>
    <t>$I$377</t>
  </si>
  <si>
    <t xml:space="preserve"> cw_map("BR","80-&gt;20.52570.70000")</t>
  </si>
  <si>
    <t>$J$377</t>
  </si>
  <si>
    <t xml:space="preserve"> cw_map("BR","80-&gt;20.52570.80000")</t>
  </si>
  <si>
    <t>$L$377</t>
  </si>
  <si>
    <t xml:space="preserve"> cw_map("BB","80-&gt;20.52570*")</t>
  </si>
  <si>
    <t>$C$380</t>
  </si>
  <si>
    <t xml:space="preserve"> cw_map("BR","80-&gt;20.52610.10000")</t>
  </si>
  <si>
    <t>$D$380</t>
  </si>
  <si>
    <t xml:space="preserve"> cw_map("BR","80-&gt;20.52610.20000")</t>
  </si>
  <si>
    <t>$E$380</t>
  </si>
  <si>
    <t xml:space="preserve"> cw_map("BR","80-&gt;20.52610.30000")</t>
  </si>
  <si>
    <t>$F$380</t>
  </si>
  <si>
    <t xml:space="preserve"> cw_map("BR","80-&gt;20.52610.40000")</t>
  </si>
  <si>
    <t>$G$380</t>
  </si>
  <si>
    <t xml:space="preserve"> cw_map("BR","80-&gt;20.52610.50000")</t>
  </si>
  <si>
    <t>$H$380</t>
  </si>
  <si>
    <t xml:space="preserve"> cw_map("BR","80-&gt;20.52610.60000")</t>
  </si>
  <si>
    <t>$I$380</t>
  </si>
  <si>
    <t xml:space="preserve"> cw_map("BR","80-&gt;20.52610.70000")</t>
  </si>
  <si>
    <t>$J$380</t>
  </si>
  <si>
    <t xml:space="preserve"> cw_map("BR","80-&gt;20.52610.80000")</t>
  </si>
  <si>
    <t>$L$380</t>
  </si>
  <si>
    <t xml:space="preserve"> cw_map("BB","80-&gt;20.52610*")</t>
  </si>
  <si>
    <t>$C$381</t>
  </si>
  <si>
    <t xml:space="preserve"> cw_map("BR","80-&gt;20.52620.10000")</t>
  </si>
  <si>
    <t>$D$381</t>
  </si>
  <si>
    <t xml:space="preserve"> cw_map("BR","80-&gt;20.52620.20000")</t>
  </si>
  <si>
    <t>$E$381</t>
  </si>
  <si>
    <t xml:space="preserve"> cw_map("BR","80-&gt;20.52620.30000")</t>
  </si>
  <si>
    <t>$F$381</t>
  </si>
  <si>
    <t xml:space="preserve"> cw_map("BR","80-&gt;20.52620.40000")</t>
  </si>
  <si>
    <t>$G$381</t>
  </si>
  <si>
    <t xml:space="preserve"> cw_map("BR","80-&gt;20.52620.50000")</t>
  </si>
  <si>
    <t>$H$381</t>
  </si>
  <si>
    <t xml:space="preserve"> cw_map("BR","80-&gt;20.52620.60000")</t>
  </si>
  <si>
    <t>$I$381</t>
  </si>
  <si>
    <t xml:space="preserve"> cw_map("BR","80-&gt;20.52620.70000")</t>
  </si>
  <si>
    <t>$J$381</t>
  </si>
  <si>
    <t xml:space="preserve"> cw_map("BR","80-&gt;20.52620.80000")</t>
  </si>
  <si>
    <t>$L$381</t>
  </si>
  <si>
    <t xml:space="preserve"> cw_map("BB","80-&gt;20.52620*")</t>
  </si>
  <si>
    <t>$C$382</t>
  </si>
  <si>
    <t xml:space="preserve"> cw_map("BR","80-&gt;20.52630.10000")</t>
  </si>
  <si>
    <t>$D$382</t>
  </si>
  <si>
    <t xml:space="preserve"> cw_map("BR","80-&gt;20.52630.20000")</t>
  </si>
  <si>
    <t>$E$382</t>
  </si>
  <si>
    <t xml:space="preserve"> cw_map("BR","80-&gt;20.52630.30000")</t>
  </si>
  <si>
    <t>$F$382</t>
  </si>
  <si>
    <t xml:space="preserve"> cw_map("BR","80-&gt;20.52630.40000")</t>
  </si>
  <si>
    <t>$G$382</t>
  </si>
  <si>
    <t xml:space="preserve"> cw_map("BR","80-&gt;20.52630.50000")</t>
  </si>
  <si>
    <t>$H$382</t>
  </si>
  <si>
    <t xml:space="preserve"> cw_map("BR","80-&gt;20.52630.60000")</t>
  </si>
  <si>
    <t>$I$382</t>
  </si>
  <si>
    <t xml:space="preserve"> cw_map("BR","80-&gt;20.52630.70000")</t>
  </si>
  <si>
    <t>$J$382</t>
  </si>
  <si>
    <t xml:space="preserve"> cw_map("BR","80-&gt;20.52630.80000")</t>
  </si>
  <si>
    <t>$L$382</t>
  </si>
  <si>
    <t xml:space="preserve"> cw_map("BB","80-&gt;20.52630*")</t>
  </si>
  <si>
    <t>$C$383</t>
  </si>
  <si>
    <t xml:space="preserve"> cw_map("BR","80-&gt;20.52640.10000")</t>
  </si>
  <si>
    <t>$D$383</t>
  </si>
  <si>
    <t xml:space="preserve"> cw_map("BR","80-&gt;20.52640.20000")</t>
  </si>
  <si>
    <t>$E$383</t>
  </si>
  <si>
    <t xml:space="preserve"> cw_map("BR","80-&gt;20.52640.30000")</t>
  </si>
  <si>
    <t>$F$383</t>
  </si>
  <si>
    <t xml:space="preserve"> cw_map("BR","80-&gt;20.52640.40000")</t>
  </si>
  <si>
    <t>$G$383</t>
  </si>
  <si>
    <t xml:space="preserve"> cw_map("BR","80-&gt;20.52640.50000")</t>
  </si>
  <si>
    <t>$H$383</t>
  </si>
  <si>
    <t xml:space="preserve"> cw_map("BR","80-&gt;20.52640.60000")</t>
  </si>
  <si>
    <t>$I$383</t>
  </si>
  <si>
    <t xml:space="preserve"> cw_map("BR","80-&gt;20.52640.70000")</t>
  </si>
  <si>
    <t>$J$383</t>
  </si>
  <si>
    <t xml:space="preserve"> cw_map("BR","80-&gt;20.52640.80000")</t>
  </si>
  <si>
    <t>$L$383</t>
  </si>
  <si>
    <t xml:space="preserve"> cw_map("BB","80-&gt;20.52640*")</t>
  </si>
  <si>
    <t>$C$384</t>
  </si>
  <si>
    <t xml:space="preserve"> cw_map("BR","80-&gt;20.52660.10000")</t>
  </si>
  <si>
    <t>$D$384</t>
  </si>
  <si>
    <t xml:space="preserve"> cw_map("BR","80-&gt;20.52660.20000")</t>
  </si>
  <si>
    <t>$E$384</t>
  </si>
  <si>
    <t xml:space="preserve"> cw_map("BR","80-&gt;20.52660.30000")</t>
  </si>
  <si>
    <t>$F$384</t>
  </si>
  <si>
    <t xml:space="preserve"> cw_map("BR","80-&gt;20.52660.40000")</t>
  </si>
  <si>
    <t>$G$384</t>
  </si>
  <si>
    <t xml:space="preserve"> cw_map("BR","80-&gt;20.52660.50000")</t>
  </si>
  <si>
    <t>$H$384</t>
  </si>
  <si>
    <t xml:space="preserve"> cw_map("BR","80-&gt;20.52660.60000")</t>
  </si>
  <si>
    <t>$I$384</t>
  </si>
  <si>
    <t xml:space="preserve"> cw_map("BR","80-&gt;20.52660.70000")</t>
  </si>
  <si>
    <t>$J$384</t>
  </si>
  <si>
    <t xml:space="preserve"> cw_map("BR","80-&gt;20.52660.80000")</t>
  </si>
  <si>
    <t>$L$384</t>
  </si>
  <si>
    <t xml:space="preserve"> cw_map("BB","80-&gt;20.52660*")</t>
  </si>
  <si>
    <t>$C$386</t>
  </si>
  <si>
    <t xml:space="preserve"> cw_map("BR","80-&gt;20.52900.10000")</t>
  </si>
  <si>
    <t>$D$386</t>
  </si>
  <si>
    <t xml:space="preserve"> cw_map("BR","80-&gt;20.52900.20000")</t>
  </si>
  <si>
    <t>$E$386</t>
  </si>
  <si>
    <t xml:space="preserve"> cw_map("BR","80-&gt;20.52900.30000")</t>
  </si>
  <si>
    <t>$F$386</t>
  </si>
  <si>
    <t xml:space="preserve"> cw_map("BR","80-&gt;20.52900.40000")</t>
  </si>
  <si>
    <t>$G$386</t>
  </si>
  <si>
    <t xml:space="preserve"> cw_map("BR","80-&gt;20.52900.50000")</t>
  </si>
  <si>
    <t>$H$386</t>
  </si>
  <si>
    <t xml:space="preserve"> cw_map("BR","80-&gt;20.52900.60000")</t>
  </si>
  <si>
    <t>$I$386</t>
  </si>
  <si>
    <t xml:space="preserve"> cw_map("BR","80-&gt;20.52900.70000")</t>
  </si>
  <si>
    <t>$J$386</t>
  </si>
  <si>
    <t xml:space="preserve"> cw_map("BR","80-&gt;20.52900.80000")</t>
  </si>
  <si>
    <t>$L$386</t>
  </si>
  <si>
    <t xml:space="preserve"> cw_map("BB","80-&gt;20.52900*")</t>
  </si>
  <si>
    <t>$C$388</t>
  </si>
  <si>
    <t xml:space="preserve"> cw_map("BR","80-&gt;20.53000.10000")</t>
  </si>
  <si>
    <t>$D$388</t>
  </si>
  <si>
    <t xml:space="preserve"> cw_map("BR","80-&gt;20.53000.20000")</t>
  </si>
  <si>
    <t>$E$388</t>
  </si>
  <si>
    <t xml:space="preserve"> cw_map("BR","80-&gt;20.53000.30000")</t>
  </si>
  <si>
    <t>$F$388</t>
  </si>
  <si>
    <t xml:space="preserve"> cw_map("BR","80-&gt;20.53000.40000")</t>
  </si>
  <si>
    <t>$G$388</t>
  </si>
  <si>
    <t xml:space="preserve"> cw_map("BR","80-&gt;20.53000.50000")</t>
  </si>
  <si>
    <t>$H$388</t>
  </si>
  <si>
    <t xml:space="preserve"> cw_map("BR","80-&gt;20.53000.60000")</t>
  </si>
  <si>
    <t>$I$388</t>
  </si>
  <si>
    <t xml:space="preserve"> cw_map("BR","80-&gt;20.53000.70000")</t>
  </si>
  <si>
    <t>$J$388</t>
  </si>
  <si>
    <t xml:space="preserve"> cw_map("BR","80-&gt;20.53000.80000")</t>
  </si>
  <si>
    <t>$L$388</t>
  </si>
  <si>
    <t xml:space="preserve"> cw_map("BB","80-&gt;20.53000*")</t>
  </si>
  <si>
    <t>$E$391</t>
  </si>
  <si>
    <t xml:space="preserve"> cw_map("BR","80-&gt;20.54110.30000")</t>
  </si>
  <si>
    <t>$H$391</t>
  </si>
  <si>
    <t xml:space="preserve"> cw_map("BR","80-&gt;20.54110.60000")</t>
  </si>
  <si>
    <t>$L$391</t>
  </si>
  <si>
    <t xml:space="preserve"> cw_map("BB","80-&gt;20.54110*")</t>
  </si>
  <si>
    <t>$E$392</t>
  </si>
  <si>
    <t xml:space="preserve"> cw_map("BR","80-&gt;20.54120.30000")</t>
  </si>
  <si>
    <t>$H$392</t>
  </si>
  <si>
    <t xml:space="preserve"> cw_map("BR","80-&gt;20.54120.60000")</t>
  </si>
  <si>
    <t>$L$392</t>
  </si>
  <si>
    <t xml:space="preserve"> cw_map("BB","80-&gt;20.54120*")</t>
  </si>
  <si>
    <t>$E$393</t>
  </si>
  <si>
    <t xml:space="preserve"> cw_map("BR","80-&gt;20.54130.30000")</t>
  </si>
  <si>
    <t>$H$393</t>
  </si>
  <si>
    <t xml:space="preserve"> cw_map("BR","80-&gt;20.54130.60000")</t>
  </si>
  <si>
    <t>$L$393</t>
  </si>
  <si>
    <t xml:space="preserve"> cw_map("BB","80-&gt;20.54130*")</t>
  </si>
  <si>
    <t>$E$394</t>
  </si>
  <si>
    <t xml:space="preserve"> cw_map("BR","80-&gt;20.54140.30000")</t>
  </si>
  <si>
    <t>$H$394</t>
  </si>
  <si>
    <t xml:space="preserve"> cw_map("BR","80-&gt;20.54140.60000")</t>
  </si>
  <si>
    <t>$L$394</t>
  </si>
  <si>
    <t xml:space="preserve"> cw_map("BB","80-&gt;20.54140*")</t>
  </si>
  <si>
    <t>$E$395</t>
  </si>
  <si>
    <t xml:space="preserve"> cw_map("BR","80-&gt;20.54170.30000")</t>
  </si>
  <si>
    <t>$H$395</t>
  </si>
  <si>
    <t xml:space="preserve"> cw_map("BR","80-&gt;20.54170.60000")</t>
  </si>
  <si>
    <t>$L$395</t>
  </si>
  <si>
    <t xml:space="preserve"> cw_map("BB","80-&gt;20.54170*")</t>
  </si>
  <si>
    <t>$E$396</t>
  </si>
  <si>
    <t xml:space="preserve"> cw_map("BR","80-&gt;20.54190.30000")</t>
  </si>
  <si>
    <t>$H$396</t>
  </si>
  <si>
    <t xml:space="preserve"> cw_map("BR","80-&gt;20.54190.60000")</t>
  </si>
  <si>
    <t>$L$396</t>
  </si>
  <si>
    <t xml:space="preserve"> cw_map("BB","80-&gt;20.54190*")</t>
  </si>
  <si>
    <t>$H$398</t>
  </si>
  <si>
    <t xml:space="preserve"> cw_map("BR","80-&gt;20.54210.60000")</t>
  </si>
  <si>
    <t>$L$398</t>
  </si>
  <si>
    <t xml:space="preserve"> cw_map("BB","80-&gt;20.54210*")</t>
  </si>
  <si>
    <t>$H$399</t>
  </si>
  <si>
    <t xml:space="preserve"> cw_map("BR","80-&gt;20.54220.60000")</t>
  </si>
  <si>
    <t>$L$399</t>
  </si>
  <si>
    <t xml:space="preserve"> cw_map("BB","80-&gt;20.54220*")</t>
  </si>
  <si>
    <t>$H$400</t>
  </si>
  <si>
    <t xml:space="preserve"> cw_map("BR","80-&gt;20.54230.60000")</t>
  </si>
  <si>
    <t>$L$400</t>
  </si>
  <si>
    <t xml:space="preserve"> cw_map("BB","80-&gt;20.54230*")</t>
  </si>
  <si>
    <t>$H$401</t>
  </si>
  <si>
    <t xml:space="preserve"> cw_map("BR","80-&gt;20.54240.60000")</t>
  </si>
  <si>
    <t>$L$401</t>
  </si>
  <si>
    <t xml:space="preserve"> cw_map("BB","80-&gt;20.54240*")</t>
  </si>
  <si>
    <t>$H$402</t>
  </si>
  <si>
    <t xml:space="preserve"> cw_map("BR","80-&gt;20.54270.60000")</t>
  </si>
  <si>
    <t>$L$402</t>
  </si>
  <si>
    <t xml:space="preserve"> cw_map("BB","80-&gt;20.54270*")</t>
  </si>
  <si>
    <t>$H$403</t>
  </si>
  <si>
    <t xml:space="preserve"> cw_map("BR","80-&gt;20.54280.60000")</t>
  </si>
  <si>
    <t>$L$403</t>
  </si>
  <si>
    <t xml:space="preserve"> cw_map("BB","80-&gt;20.54280*")</t>
  </si>
  <si>
    <t>$H$404</t>
  </si>
  <si>
    <t xml:space="preserve"> cw_map("BR","80-&gt;20.54290.60000")</t>
  </si>
  <si>
    <t>$L$404</t>
  </si>
  <si>
    <t xml:space="preserve"> cw_map("BB","80-&gt;20.54290*")</t>
  </si>
  <si>
    <t>$H$406</t>
  </si>
  <si>
    <t xml:space="preserve"> cw_map("BR","80-&gt;20.54310.60000")</t>
  </si>
  <si>
    <t>$L$406</t>
  </si>
  <si>
    <t xml:space="preserve"> cw_map("BB","80-&gt;20.54310*")</t>
  </si>
  <si>
    <t>$H$407</t>
  </si>
  <si>
    <t xml:space="preserve"> cw_map("BR","80-&gt;20.54320.60000")</t>
  </si>
  <si>
    <t>$L$407</t>
  </si>
  <si>
    <t xml:space="preserve"> cw_map("BB","80-&gt;20.54320*")</t>
  </si>
  <si>
    <t>$H$408</t>
  </si>
  <si>
    <t xml:space="preserve"> cw_map("BR","80-&gt;20.54330.60000")</t>
  </si>
  <si>
    <t>$L$408</t>
  </si>
  <si>
    <t xml:space="preserve"> cw_map("BB","80-&gt;20.54330*")</t>
  </si>
  <si>
    <t>$H$409</t>
  </si>
  <si>
    <t xml:space="preserve"> cw_map("BR","80-&gt;20.54340.60000")</t>
  </si>
  <si>
    <t>$L$409</t>
  </si>
  <si>
    <t xml:space="preserve"> cw_map("BB","80-&gt;20.54340*")</t>
  </si>
  <si>
    <t>$H$410</t>
  </si>
  <si>
    <t xml:space="preserve"> cw_map("BR","80-&gt;20.54370.60000")</t>
  </si>
  <si>
    <t>$L$410</t>
  </si>
  <si>
    <t xml:space="preserve"> cw_map("BB","80-&gt;20.54370*")</t>
  </si>
  <si>
    <t>$H$411</t>
  </si>
  <si>
    <t xml:space="preserve"> cw_map("BR","80-&gt;20.54380.60000")</t>
  </si>
  <si>
    <t>$L$411</t>
  </si>
  <si>
    <t xml:space="preserve"> cw_map("BB","80-&gt;20.54380*")</t>
  </si>
  <si>
    <t>$E$412</t>
  </si>
  <si>
    <t xml:space="preserve"> cw_map("BR","80-&gt;20.54390.30000")</t>
  </si>
  <si>
    <t>$H$412</t>
  </si>
  <si>
    <t xml:space="preserve"> cw_map("BR","80-&gt;20.54390.60000")</t>
  </si>
  <si>
    <t>$L$412</t>
  </si>
  <si>
    <t xml:space="preserve"> cw_map("BB","80-&gt;20.54390*")</t>
  </si>
  <si>
    <t>$E$414</t>
  </si>
  <si>
    <t xml:space="preserve"> cw_map("BR","80-&gt;20.54400.30000")</t>
  </si>
  <si>
    <t>$H$414</t>
  </si>
  <si>
    <t xml:space="preserve"> cw_map("BR","80-&gt;20.54400.60000")</t>
  </si>
  <si>
    <t>$L$414</t>
  </si>
  <si>
    <t xml:space="preserve"> cw_map("BB","80-&gt;20.54400*")</t>
  </si>
  <si>
    <t>$H$418</t>
  </si>
  <si>
    <t xml:space="preserve"> cw_map("BR","80-&gt;20.55110")</t>
  </si>
  <si>
    <t>$L$418</t>
  </si>
  <si>
    <t xml:space="preserve"> cw_map("BB","80-&gt;20.55110*")</t>
  </si>
  <si>
    <t>$H$419</t>
  </si>
  <si>
    <t xml:space="preserve"> cw_map("BR","80-&gt;20.55120")</t>
  </si>
  <si>
    <t>$L$419</t>
  </si>
  <si>
    <t xml:space="preserve"> cw_map("BB","80-&gt;20.55120*")</t>
  </si>
  <si>
    <t>$H$420</t>
  </si>
  <si>
    <t xml:space="preserve"> cw_map("BR","80-&gt;20.55130")</t>
  </si>
  <si>
    <t>$L$420</t>
  </si>
  <si>
    <t xml:space="preserve"> cw_map("BB","80-&gt;20.55130*")</t>
  </si>
  <si>
    <t>$H$421</t>
  </si>
  <si>
    <t xml:space="preserve"> cw_map("BR","80-&gt;20.55140")</t>
  </si>
  <si>
    <t>$L$421</t>
  </si>
  <si>
    <t xml:space="preserve"> cw_map("BB","80-&gt;20.55150*")</t>
  </si>
  <si>
    <t>$H$422</t>
  </si>
  <si>
    <t xml:space="preserve"> cw_map("BR","80-&gt;20.55150")</t>
  </si>
  <si>
    <t>$L$422</t>
  </si>
  <si>
    <t>$H$424</t>
  </si>
  <si>
    <t xml:space="preserve"> cw_map("BR","80-&gt;20.55200")</t>
  </si>
  <si>
    <t>$L$424</t>
  </si>
  <si>
    <t xml:space="preserve"> cw_map("BB","80-&gt;20.55200*")</t>
  </si>
  <si>
    <t>$H$425</t>
  </si>
  <si>
    <t xml:space="preserve"> cw_map("BR","80-&gt;20.55300")</t>
  </si>
  <si>
    <t>$L$425</t>
  </si>
  <si>
    <t xml:space="preserve"> cw_map("BB","80-&gt;20.55300*")</t>
  </si>
  <si>
    <t>$H$426</t>
  </si>
  <si>
    <t xml:space="preserve"> cw_map("BR","80-&gt;20.55400")</t>
  </si>
  <si>
    <t>$L$426</t>
  </si>
  <si>
    <t xml:space="preserve"> cw_map("BB","80-&gt;20.55400*")</t>
  </si>
  <si>
    <t>$L$428</t>
  </si>
  <si>
    <t xml:space="preserve"> cw_map("BB","80-&gt;20.56000*")</t>
  </si>
  <si>
    <t>$C$435</t>
  </si>
  <si>
    <t xml:space="preserve"> cw_map("BR","90-&gt;20.52530.10000")</t>
  </si>
  <si>
    <t>$D$435</t>
  </si>
  <si>
    <t xml:space="preserve"> cw_map("BR","90-&gt;20.52530.20000")</t>
  </si>
  <si>
    <t>$E$435</t>
  </si>
  <si>
    <t xml:space="preserve"> cw_map("BR","90-&gt;20.52530.30000")</t>
  </si>
  <si>
    <t>$F$435</t>
  </si>
  <si>
    <t xml:space="preserve"> cw_map("BR","90-&gt;20.52530.40000")</t>
  </si>
  <si>
    <t>$G$435</t>
  </si>
  <si>
    <t xml:space="preserve"> cw_map("BR","90-&gt;20.52530.50000")</t>
  </si>
  <si>
    <t>$H$435</t>
  </si>
  <si>
    <t xml:space="preserve"> cw_map("BR","90-&gt;20.52530.60000")</t>
  </si>
  <si>
    <t>$I$435</t>
  </si>
  <si>
    <t xml:space="preserve"> cw_map("BR","90-&gt;20.52530.70000")</t>
  </si>
  <si>
    <t>$J$435</t>
  </si>
  <si>
    <t xml:space="preserve"> cw_map("BR","90-&gt;20.52530.80000")</t>
  </si>
  <si>
    <t>$L$435</t>
  </si>
  <si>
    <t xml:space="preserve"> cw_map("BB","90-&gt;20.52530*")</t>
  </si>
  <si>
    <t>$C$436</t>
  </si>
  <si>
    <t xml:space="preserve"> cw_map("BR","90-&gt;20.52540.10000")</t>
  </si>
  <si>
    <t>$D$436</t>
  </si>
  <si>
    <t xml:space="preserve"> cw_map("BR","90-&gt;20.52540.20000")</t>
  </si>
  <si>
    <t>$E$436</t>
  </si>
  <si>
    <t xml:space="preserve"> cw_map("BR","90-&gt;20.52540.30000")</t>
  </si>
  <si>
    <t>$F$436</t>
  </si>
  <si>
    <t xml:space="preserve"> cw_map("BR","90-&gt;20.52540.40000")</t>
  </si>
  <si>
    <t>$G$436</t>
  </si>
  <si>
    <t xml:space="preserve"> cw_map("BR","90-&gt;20.52540.50000")</t>
  </si>
  <si>
    <t>$H$436</t>
  </si>
  <si>
    <t xml:space="preserve"> cw_map("BR","90-&gt;20.52540.60000")</t>
  </si>
  <si>
    <t>$I$436</t>
  </si>
  <si>
    <t xml:space="preserve"> cw_map("BR","90-&gt;20.52540.70000")</t>
  </si>
  <si>
    <t>$J$436</t>
  </si>
  <si>
    <t xml:space="preserve"> cw_map("BR","90-&gt;20.52540.80000")</t>
  </si>
  <si>
    <t>$L$436</t>
  </si>
  <si>
    <t xml:space="preserve"> cw_map("BB","90-&gt;20.52540*")</t>
  </si>
  <si>
    <t>$C$438</t>
  </si>
  <si>
    <t xml:space="preserve"> cw_map("BR","90-&gt;20.52900.10000")</t>
  </si>
  <si>
    <t>$D$438</t>
  </si>
  <si>
    <t xml:space="preserve"> cw_map("BR","90-&gt;20.52900.20000")</t>
  </si>
  <si>
    <t>$E$438</t>
  </si>
  <si>
    <t xml:space="preserve"> cw_map("BR","90-&gt;20.52900.30000")</t>
  </si>
  <si>
    <t>$F$438</t>
  </si>
  <si>
    <t xml:space="preserve"> cw_map("BR","90-&gt;20.52900.40000")</t>
  </si>
  <si>
    <t>$G$438</t>
  </si>
  <si>
    <t xml:space="preserve"> cw_map("BR","90-&gt;20.52900.50000")</t>
  </si>
  <si>
    <t>$H$438</t>
  </si>
  <si>
    <t xml:space="preserve"> cw_map("BR","90-&gt;20.52900.60000")</t>
  </si>
  <si>
    <t>$I$438</t>
  </si>
  <si>
    <t xml:space="preserve"> cw_map("BR","90-&gt;20.52900.70000")</t>
  </si>
  <si>
    <t>$J$438</t>
  </si>
  <si>
    <t xml:space="preserve"> cw_map("BR","90-&gt;20.52900.80000")</t>
  </si>
  <si>
    <t>$L$438</t>
  </si>
  <si>
    <t xml:space="preserve"> cw_map("BB","90-&gt;20.54190*")</t>
  </si>
  <si>
    <t>$H$441</t>
  </si>
  <si>
    <t xml:space="preserve"> cw_map("BR","90-&gt;20.54110")</t>
  </si>
  <si>
    <t>$L$441</t>
  </si>
  <si>
    <t xml:space="preserve"> cw_map("BB","90-&gt;20.54110*")</t>
  </si>
  <si>
    <t>$H$442</t>
  </si>
  <si>
    <t xml:space="preserve"> cw_map("BR","90-&gt;20.54120")</t>
  </si>
  <si>
    <t>$L$442</t>
  </si>
  <si>
    <t xml:space="preserve"> cw_map("BB","90-&gt;20.54120*")</t>
  </si>
  <si>
    <t>$H$443</t>
  </si>
  <si>
    <t xml:space="preserve"> cw_map("BR","90-&gt;20.54190")</t>
  </si>
  <si>
    <t>$L$443</t>
  </si>
  <si>
    <t>$H$447</t>
  </si>
  <si>
    <t xml:space="preserve"> cw_map("BR","90-&gt;20.55110")</t>
  </si>
  <si>
    <t>$L$447</t>
  </si>
  <si>
    <t xml:space="preserve"> cw_map("BB","90-&gt;20.55110*")</t>
  </si>
  <si>
    <t>$H$448</t>
  </si>
  <si>
    <t xml:space="preserve"> cw_map("BR","90-&gt;20.55150")</t>
  </si>
  <si>
    <t>$L$448</t>
  </si>
  <si>
    <t xml:space="preserve"> cw_map("BB","90-&gt;20.55150*")</t>
  </si>
  <si>
    <t>$H$450</t>
  </si>
  <si>
    <t xml:space="preserve"> cw_map("BR","90-&gt;20.55200")</t>
  </si>
  <si>
    <t>$L$450</t>
  </si>
  <si>
    <t xml:space="preserve"> cw_map("BB","90-&gt;20.55200*")</t>
  </si>
  <si>
    <t>$H$451</t>
  </si>
  <si>
    <t xml:space="preserve"> cw_map("BR","90-&gt;20.55300")</t>
  </si>
  <si>
    <t>$L$451</t>
  </si>
  <si>
    <t xml:space="preserve"> cw_map("BB","90-&gt;20.55300*")</t>
  </si>
  <si>
    <t>$L$453</t>
  </si>
  <si>
    <t xml:space="preserve"> cw_map("BB","90-&gt;20.56000*")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</si>
</sst>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200"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0"/>
      <name val="Helv"/>
    </font>
    <font>
      <sz val="10"/>
      <color rgb="FF9C650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name val="Times New Roman"/>
      <family val="1"/>
    </font>
    <font>
      <sz val="9"/>
      <name val="Helv"/>
    </font>
    <font>
      <sz val="12"/>
      <name val="Helv"/>
    </font>
  </fonts>
  <fills count="6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7">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style="thin">
        <color indexed="22"/>
      </right>
      <top/>
      <bottom style="thin">
        <color indexed="64"/>
      </bottom>
      <diagonal/>
    </border>
    <border>
      <left/>
      <right/>
      <top style="double">
        <color indexed="23"/>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7862">
    <xf numFmtId="0" fontId="0" fillId="0" borderId="0"/>
    <xf numFmtId="43" fontId="19" fillId="0" borderId="0" applyFont="0" applyFill="0" applyBorder="0" applyAlignment="0" applyProtection="0"/>
    <xf numFmtId="0" fontId="39" fillId="0" borderId="0" applyNumberFormat="0" applyFill="0" applyBorder="0" applyAlignment="0" applyProtection="0">
      <alignment vertical="top"/>
      <protection locked="0"/>
    </xf>
    <xf numFmtId="0" fontId="19"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56" fillId="0" borderId="0" applyNumberFormat="0" applyFill="0" applyBorder="0" applyAlignment="0" applyProtection="0"/>
    <xf numFmtId="0" fontId="17" fillId="0" borderId="0"/>
    <xf numFmtId="0" fontId="16" fillId="0" borderId="0"/>
    <xf numFmtId="0" fontId="15" fillId="0" borderId="0"/>
    <xf numFmtId="0" fontId="14" fillId="0" borderId="0"/>
    <xf numFmtId="0" fontId="12" fillId="0" borderId="0"/>
    <xf numFmtId="0" fontId="11" fillId="0" borderId="0"/>
    <xf numFmtId="0" fontId="27" fillId="0" borderId="0"/>
    <xf numFmtId="0" fontId="27" fillId="0" borderId="0"/>
    <xf numFmtId="0" fontId="27" fillId="0" borderId="0"/>
    <xf numFmtId="0" fontId="27" fillId="0" borderId="0"/>
    <xf numFmtId="0" fontId="8" fillId="0" borderId="0"/>
    <xf numFmtId="0" fontId="6" fillId="0" borderId="0"/>
    <xf numFmtId="0" fontId="5" fillId="0" borderId="0"/>
    <xf numFmtId="0" fontId="4" fillId="0" borderId="0"/>
    <xf numFmtId="0" fontId="3" fillId="0" borderId="0"/>
    <xf numFmtId="0" fontId="164" fillId="0" borderId="208" applyNumberFormat="0" applyFill="0" applyAlignment="0" applyProtection="0"/>
    <xf numFmtId="0" fontId="165" fillId="0" borderId="209" applyNumberFormat="0" applyFill="0" applyAlignment="0" applyProtection="0"/>
    <xf numFmtId="0" fontId="166" fillId="0" borderId="210" applyNumberFormat="0" applyFill="0" applyAlignment="0" applyProtection="0"/>
    <xf numFmtId="0" fontId="166" fillId="0" borderId="0" applyNumberFormat="0" applyFill="0" applyBorder="0" applyAlignment="0" applyProtection="0"/>
    <xf numFmtId="0" fontId="167" fillId="34" borderId="0" applyNumberFormat="0" applyBorder="0" applyAlignment="0" applyProtection="0"/>
    <xf numFmtId="0" fontId="168" fillId="35" borderId="0" applyNumberFormat="0" applyBorder="0" applyAlignment="0" applyProtection="0"/>
    <xf numFmtId="0" fontId="169" fillId="37" borderId="211" applyNumberFormat="0" applyAlignment="0" applyProtection="0"/>
    <xf numFmtId="0" fontId="170" fillId="38" borderId="212" applyNumberFormat="0" applyAlignment="0" applyProtection="0"/>
    <xf numFmtId="0" fontId="171" fillId="38" borderId="211" applyNumberFormat="0" applyAlignment="0" applyProtection="0"/>
    <xf numFmtId="0" fontId="172" fillId="0" borderId="213" applyNumberFormat="0" applyFill="0" applyAlignment="0" applyProtection="0"/>
    <xf numFmtId="0" fontId="173" fillId="39" borderId="214" applyNumberFormat="0" applyAlignment="0" applyProtection="0"/>
    <xf numFmtId="0" fontId="141" fillId="0" borderId="0" applyNumberFormat="0" applyFill="0" applyBorder="0" applyAlignment="0" applyProtection="0"/>
    <xf numFmtId="0" fontId="174" fillId="0" borderId="0" applyNumberFormat="0" applyFill="0" applyBorder="0" applyAlignment="0" applyProtection="0"/>
    <xf numFmtId="0" fontId="175" fillId="0" borderId="216" applyNumberFormat="0" applyFill="0" applyAlignment="0" applyProtection="0"/>
    <xf numFmtId="0" fontId="17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7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7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76"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7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7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37" fontId="177" fillId="0" borderId="0"/>
    <xf numFmtId="0" fontId="178" fillId="36"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52" borderId="0" applyNumberFormat="0" applyBorder="0" applyAlignment="0" applyProtection="0"/>
    <xf numFmtId="0" fontId="176" fillId="56" borderId="0" applyNumberFormat="0" applyBorder="0" applyAlignment="0" applyProtection="0"/>
    <xf numFmtId="0" fontId="176" fillId="60" borderId="0" applyNumberFormat="0" applyBorder="0" applyAlignment="0" applyProtection="0"/>
    <xf numFmtId="0" fontId="176"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79" fillId="0" borderId="0" applyNumberFormat="0" applyFill="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8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8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81" fillId="63" borderId="0" applyNumberFormat="0" applyBorder="0" applyAlignment="0" applyProtection="0"/>
    <xf numFmtId="0" fontId="176" fillId="44" borderId="0" applyNumberFormat="0" applyBorder="0" applyAlignment="0" applyProtection="0"/>
    <xf numFmtId="0" fontId="182" fillId="44" borderId="0" applyNumberFormat="0" applyBorder="0" applyAlignment="0" applyProtection="0"/>
    <xf numFmtId="0" fontId="176" fillId="48" borderId="0" applyNumberFormat="0" applyBorder="0" applyAlignment="0" applyProtection="0"/>
    <xf numFmtId="0" fontId="182" fillId="48" borderId="0" applyNumberFormat="0" applyBorder="0" applyAlignment="0" applyProtection="0"/>
    <xf numFmtId="0" fontId="176" fillId="52" borderId="0" applyNumberFormat="0" applyBorder="0" applyAlignment="0" applyProtection="0"/>
    <xf numFmtId="0" fontId="182" fillId="52" borderId="0" applyNumberFormat="0" applyBorder="0" applyAlignment="0" applyProtection="0"/>
    <xf numFmtId="0" fontId="176" fillId="56" borderId="0" applyNumberFormat="0" applyBorder="0" applyAlignment="0" applyProtection="0"/>
    <xf numFmtId="0" fontId="182" fillId="56" borderId="0" applyNumberFormat="0" applyBorder="0" applyAlignment="0" applyProtection="0"/>
    <xf numFmtId="0" fontId="176" fillId="60" borderId="0" applyNumberFormat="0" applyBorder="0" applyAlignment="0" applyProtection="0"/>
    <xf numFmtId="0" fontId="182" fillId="60" borderId="0" applyNumberFormat="0" applyBorder="0" applyAlignment="0" applyProtection="0"/>
    <xf numFmtId="0" fontId="176" fillId="64" borderId="0" applyNumberFormat="0" applyBorder="0" applyAlignment="0" applyProtection="0"/>
    <xf numFmtId="0" fontId="182" fillId="64" borderId="0" applyNumberFormat="0" applyBorder="0" applyAlignment="0" applyProtection="0"/>
    <xf numFmtId="0" fontId="176" fillId="41" borderId="0" applyNumberFormat="0" applyBorder="0" applyAlignment="0" applyProtection="0"/>
    <xf numFmtId="0" fontId="182" fillId="41" borderId="0" applyNumberFormat="0" applyBorder="0" applyAlignment="0" applyProtection="0"/>
    <xf numFmtId="0" fontId="176" fillId="45" borderId="0" applyNumberFormat="0" applyBorder="0" applyAlignment="0" applyProtection="0"/>
    <xf numFmtId="0" fontId="182" fillId="45" borderId="0" applyNumberFormat="0" applyBorder="0" applyAlignment="0" applyProtection="0"/>
    <xf numFmtId="0" fontId="176" fillId="49" borderId="0" applyNumberFormat="0" applyBorder="0" applyAlignment="0" applyProtection="0"/>
    <xf numFmtId="0" fontId="182" fillId="49" borderId="0" applyNumberFormat="0" applyBorder="0" applyAlignment="0" applyProtection="0"/>
    <xf numFmtId="0" fontId="176" fillId="53" borderId="0" applyNumberFormat="0" applyBorder="0" applyAlignment="0" applyProtection="0"/>
    <xf numFmtId="0" fontId="182" fillId="53" borderId="0" applyNumberFormat="0" applyBorder="0" applyAlignment="0" applyProtection="0"/>
    <xf numFmtId="0" fontId="176" fillId="57" borderId="0" applyNumberFormat="0" applyBorder="0" applyAlignment="0" applyProtection="0"/>
    <xf numFmtId="0" fontId="182" fillId="57" borderId="0" applyNumberFormat="0" applyBorder="0" applyAlignment="0" applyProtection="0"/>
    <xf numFmtId="0" fontId="176" fillId="61" borderId="0" applyNumberFormat="0" applyBorder="0" applyAlignment="0" applyProtection="0"/>
    <xf numFmtId="0" fontId="182" fillId="61" borderId="0" applyNumberFormat="0" applyBorder="0" applyAlignment="0" applyProtection="0"/>
    <xf numFmtId="0" fontId="168" fillId="35" borderId="0" applyNumberFormat="0" applyBorder="0" applyAlignment="0" applyProtection="0"/>
    <xf numFmtId="0" fontId="183" fillId="35" borderId="0" applyNumberFormat="0" applyBorder="0" applyAlignment="0" applyProtection="0"/>
    <xf numFmtId="0" fontId="171" fillId="38" borderId="211" applyNumberFormat="0" applyAlignment="0" applyProtection="0"/>
    <xf numFmtId="0" fontId="184" fillId="38" borderId="211" applyNumberFormat="0" applyAlignment="0" applyProtection="0"/>
    <xf numFmtId="0" fontId="173" fillId="39" borderId="214" applyNumberFormat="0" applyAlignment="0" applyProtection="0"/>
    <xf numFmtId="0" fontId="185" fillId="39" borderId="21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74" fillId="0" borderId="0" applyNumberFormat="0" applyFill="0" applyBorder="0" applyAlignment="0" applyProtection="0"/>
    <xf numFmtId="0" fontId="186" fillId="0" borderId="0" applyNumberFormat="0" applyFill="0" applyBorder="0" applyAlignment="0" applyProtection="0"/>
    <xf numFmtId="0" fontId="167" fillId="34" borderId="0" applyNumberFormat="0" applyBorder="0" applyAlignment="0" applyProtection="0"/>
    <xf numFmtId="0" fontId="187" fillId="34" borderId="0" applyNumberFormat="0" applyBorder="0" applyAlignment="0" applyProtection="0"/>
    <xf numFmtId="0" fontId="164" fillId="0" borderId="208" applyNumberFormat="0" applyFill="0" applyAlignment="0" applyProtection="0"/>
    <xf numFmtId="0" fontId="188" fillId="0" borderId="208" applyNumberFormat="0" applyFill="0" applyAlignment="0" applyProtection="0"/>
    <xf numFmtId="0" fontId="165" fillId="0" borderId="209" applyNumberFormat="0" applyFill="0" applyAlignment="0" applyProtection="0"/>
    <xf numFmtId="0" fontId="189" fillId="0" borderId="209" applyNumberFormat="0" applyFill="0" applyAlignment="0" applyProtection="0"/>
    <xf numFmtId="0" fontId="166" fillId="0" borderId="210" applyNumberFormat="0" applyFill="0" applyAlignment="0" applyProtection="0"/>
    <xf numFmtId="0" fontId="190" fillId="0" borderId="210" applyNumberFormat="0" applyFill="0" applyAlignment="0" applyProtection="0"/>
    <xf numFmtId="0" fontId="166" fillId="0" borderId="0" applyNumberFormat="0" applyFill="0" applyBorder="0" applyAlignment="0" applyProtection="0"/>
    <xf numFmtId="0" fontId="190" fillId="0" borderId="0" applyNumberFormat="0" applyFill="0" applyBorder="0" applyAlignment="0" applyProtection="0"/>
    <xf numFmtId="0" fontId="180" fillId="0" borderId="0" applyNumberFormat="0" applyFill="0" applyBorder="0" applyAlignment="0" applyProtection="0">
      <alignment vertical="top"/>
      <protection locked="0"/>
    </xf>
    <xf numFmtId="0" fontId="169" fillId="37" borderId="211" applyNumberFormat="0" applyAlignment="0" applyProtection="0"/>
    <xf numFmtId="0" fontId="191" fillId="37" borderId="211" applyNumberFormat="0" applyAlignment="0" applyProtection="0"/>
    <xf numFmtId="0" fontId="172" fillId="0" borderId="213" applyNumberFormat="0" applyFill="0" applyAlignment="0" applyProtection="0"/>
    <xf numFmtId="0" fontId="192" fillId="0" borderId="213" applyNumberFormat="0" applyFill="0" applyAlignment="0" applyProtection="0"/>
    <xf numFmtId="0" fontId="178" fillId="36" borderId="0" applyNumberFormat="0" applyBorder="0" applyAlignment="0" applyProtection="0"/>
    <xf numFmtId="0" fontId="193" fillId="36" borderId="0" applyNumberFormat="0" applyBorder="0" applyAlignment="0" applyProtection="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81" fillId="0" borderId="0"/>
    <xf numFmtId="0" fontId="19" fillId="0" borderId="0"/>
    <xf numFmtId="0" fontId="19"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81" fillId="40" borderId="215" applyNumberFormat="0" applyFont="0" applyAlignment="0" applyProtection="0"/>
    <xf numFmtId="0" fontId="170" fillId="38" borderId="212" applyNumberFormat="0" applyAlignment="0" applyProtection="0"/>
    <xf numFmtId="0" fontId="194" fillId="38" borderId="212"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5" fillId="0" borderId="216" applyNumberFormat="0" applyFill="0" applyAlignment="0" applyProtection="0"/>
    <xf numFmtId="0" fontId="195" fillId="0" borderId="216" applyNumberFormat="0" applyFill="0" applyAlignment="0" applyProtection="0"/>
    <xf numFmtId="0" fontId="141" fillId="0" borderId="0" applyNumberFormat="0" applyFill="0" applyBorder="0" applyAlignment="0" applyProtection="0"/>
    <xf numFmtId="0" fontId="196" fillId="0" borderId="0" applyNumberFormat="0" applyFill="0" applyBorder="0" applyAlignment="0" applyProtection="0"/>
    <xf numFmtId="43" fontId="1"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97" fillId="0" borderId="0" applyFont="0" applyFill="0" applyBorder="0" applyAlignment="0" applyProtection="0"/>
    <xf numFmtId="43" fontId="1" fillId="0" borderId="0" applyFont="0" applyFill="0" applyBorder="0" applyAlignment="0" applyProtection="0"/>
    <xf numFmtId="0" fontId="39" fillId="0" borderId="0" applyNumberFormat="0" applyFill="0" applyBorder="0" applyAlignment="0" applyProtection="0">
      <alignment vertical="top"/>
      <protection locked="0"/>
    </xf>
    <xf numFmtId="0" fontId="56" fillId="0" borderId="0" applyNumberFormat="0" applyFill="0" applyBorder="0" applyAlignment="0" applyProtection="0"/>
    <xf numFmtId="0" fontId="180" fillId="0" borderId="0" applyNumberFormat="0" applyFill="0" applyBorder="0" applyAlignment="0" applyProtection="0">
      <alignment vertical="top"/>
      <protection locked="0"/>
    </xf>
    <xf numFmtId="0" fontId="197" fillId="0" borderId="0"/>
    <xf numFmtId="0" fontId="197" fillId="0" borderId="0"/>
    <xf numFmtId="0" fontId="19" fillId="0" borderId="0"/>
    <xf numFmtId="0" fontId="197" fillId="0" borderId="0"/>
    <xf numFmtId="0" fontId="19" fillId="0" borderId="0"/>
    <xf numFmtId="0" fontId="2" fillId="0" borderId="0"/>
    <xf numFmtId="0" fontId="1" fillId="0" borderId="0"/>
    <xf numFmtId="0" fontId="2" fillId="0" borderId="0"/>
    <xf numFmtId="9" fontId="19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37" fontId="198" fillId="0" borderId="0"/>
    <xf numFmtId="0" fontId="163" fillId="0" borderId="0"/>
    <xf numFmtId="37" fontId="17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99" fillId="0" borderId="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77"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99" fillId="0" borderId="0"/>
    <xf numFmtId="9" fontId="177" fillId="0" borderId="0" applyFont="0" applyFill="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44" fontId="177" fillId="0" borderId="0" applyFont="0" applyFill="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63" fillId="0" borderId="0"/>
    <xf numFmtId="0" fontId="39" fillId="0" borderId="0" applyNumberFormat="0" applyFill="0" applyBorder="0" applyAlignment="0" applyProtection="0">
      <alignment vertical="top"/>
      <protection locked="0"/>
    </xf>
    <xf numFmtId="0" fontId="1" fillId="0" borderId="0"/>
    <xf numFmtId="0" fontId="164" fillId="0" borderId="208" applyNumberFormat="0" applyFill="0" applyAlignment="0" applyProtection="0"/>
    <xf numFmtId="0" fontId="165" fillId="0" borderId="209" applyNumberFormat="0" applyFill="0" applyAlignment="0" applyProtection="0"/>
    <xf numFmtId="0" fontId="166" fillId="0" borderId="210" applyNumberFormat="0" applyFill="0" applyAlignment="0" applyProtection="0"/>
    <xf numFmtId="0" fontId="166" fillId="0" borderId="0" applyNumberFormat="0" applyFill="0" applyBorder="0" applyAlignment="0" applyProtection="0"/>
    <xf numFmtId="0" fontId="167" fillId="34" borderId="0" applyNumberFormat="0" applyBorder="0" applyAlignment="0" applyProtection="0"/>
    <xf numFmtId="0" fontId="168" fillId="35" borderId="0" applyNumberFormat="0" applyBorder="0" applyAlignment="0" applyProtection="0"/>
    <xf numFmtId="0" fontId="169" fillId="37" borderId="211" applyNumberFormat="0" applyAlignment="0" applyProtection="0"/>
    <xf numFmtId="0" fontId="170" fillId="38" borderId="212" applyNumberFormat="0" applyAlignment="0" applyProtection="0"/>
    <xf numFmtId="0" fontId="171" fillId="38" borderId="211" applyNumberFormat="0" applyAlignment="0" applyProtection="0"/>
    <xf numFmtId="0" fontId="172" fillId="0" borderId="213" applyNumberFormat="0" applyFill="0" applyAlignment="0" applyProtection="0"/>
    <xf numFmtId="0" fontId="173" fillId="39" borderId="214" applyNumberFormat="0" applyAlignment="0" applyProtection="0"/>
    <xf numFmtId="0" fontId="141" fillId="0" borderId="0" applyNumberFormat="0" applyFill="0" applyBorder="0" applyAlignment="0" applyProtection="0"/>
    <xf numFmtId="0" fontId="174" fillId="0" borderId="0" applyNumberFormat="0" applyFill="0" applyBorder="0" applyAlignment="0" applyProtection="0"/>
    <xf numFmtId="0" fontId="175" fillId="0" borderId="216" applyNumberFormat="0" applyFill="0" applyAlignment="0" applyProtection="0"/>
    <xf numFmtId="0" fontId="17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7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7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76"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7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7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0" fontId="1" fillId="40" borderId="21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40" borderId="21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182">
    <xf numFmtId="0" fontId="0" fillId="0" borderId="0" xfId="0"/>
    <xf numFmtId="0" fontId="19" fillId="0" borderId="0" xfId="0" applyFont="1"/>
    <xf numFmtId="0" fontId="24" fillId="0" borderId="0" xfId="0" applyFont="1"/>
    <xf numFmtId="0" fontId="0" fillId="0" borderId="0" xfId="0" applyAlignment="1">
      <alignment horizontal="left" vertical="center"/>
    </xf>
    <xf numFmtId="0" fontId="20"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164" fontId="24" fillId="0" borderId="0" xfId="0" applyNumberFormat="1" applyFont="1" applyAlignment="1">
      <alignment horizontal="left" wrapText="1"/>
    </xf>
    <xf numFmtId="0" fontId="24"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24"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3" fillId="0" borderId="0" xfId="12" applyFont="1" applyAlignment="1">
      <alignment vertical="center"/>
    </xf>
    <xf numFmtId="0" fontId="25" fillId="0" borderId="0" xfId="12" applyFont="1" applyAlignment="1">
      <alignment horizontal="left" vertical="center"/>
    </xf>
    <xf numFmtId="0" fontId="25" fillId="0" borderId="0" xfId="12" applyFont="1" applyAlignment="1">
      <alignment vertical="center"/>
    </xf>
    <xf numFmtId="0" fontId="20" fillId="0" borderId="0" xfId="12" applyFont="1" applyAlignment="1">
      <alignment vertical="center"/>
    </xf>
    <xf numFmtId="0" fontId="23" fillId="0" borderId="0" xfId="12" applyFont="1" applyAlignment="1">
      <alignment horizontal="left" vertical="center"/>
    </xf>
    <xf numFmtId="0" fontId="20" fillId="0" borderId="0" xfId="12" applyFont="1" applyAlignment="1">
      <alignment horizontal="left" vertical="center"/>
    </xf>
    <xf numFmtId="0" fontId="23" fillId="0" borderId="0" xfId="0" applyFont="1" applyAlignment="1">
      <alignment vertical="center"/>
    </xf>
    <xf numFmtId="0" fontId="23" fillId="0" borderId="0" xfId="12" applyFont="1" applyAlignment="1">
      <alignment horizontal="centerContinuous" vertical="center"/>
    </xf>
    <xf numFmtId="0" fontId="38" fillId="0" borderId="0" xfId="12" applyFont="1" applyAlignment="1">
      <alignment vertical="center"/>
    </xf>
    <xf numFmtId="0" fontId="22" fillId="0" borderId="0" xfId="12" applyFont="1" applyAlignment="1">
      <alignment horizontal="left" vertical="center"/>
    </xf>
    <xf numFmtId="0" fontId="23" fillId="0" borderId="0" xfId="12" quotePrefix="1" applyFont="1" applyAlignment="1">
      <alignment horizontal="left" vertical="center"/>
    </xf>
    <xf numFmtId="0" fontId="23" fillId="0" borderId="15" xfId="12" applyFont="1" applyBorder="1" applyAlignment="1">
      <alignment vertical="center"/>
    </xf>
    <xf numFmtId="0" fontId="23" fillId="0" borderId="9" xfId="12" applyFont="1" applyBorder="1" applyAlignment="1">
      <alignment vertical="center"/>
    </xf>
    <xf numFmtId="0" fontId="23" fillId="0" borderId="17" xfId="12" applyFont="1" applyBorder="1" applyAlignment="1">
      <alignment vertical="center"/>
    </xf>
    <xf numFmtId="0" fontId="25" fillId="0" borderId="0" xfId="0" applyFont="1" applyAlignment="1">
      <alignment vertical="center"/>
    </xf>
    <xf numFmtId="0" fontId="20" fillId="0" borderId="15" xfId="12" applyFont="1" applyBorder="1" applyAlignment="1">
      <alignment vertical="center"/>
    </xf>
    <xf numFmtId="0" fontId="23" fillId="0" borderId="19" xfId="12" applyFont="1" applyBorder="1" applyAlignment="1">
      <alignment vertical="center"/>
    </xf>
    <xf numFmtId="0" fontId="23" fillId="0" borderId="9" xfId="12" applyFont="1" applyBorder="1" applyAlignment="1">
      <alignment horizontal="left" vertical="center"/>
    </xf>
    <xf numFmtId="0" fontId="23" fillId="0" borderId="16" xfId="12" applyFont="1" applyBorder="1" applyAlignment="1">
      <alignment vertical="center"/>
    </xf>
    <xf numFmtId="0" fontId="20" fillId="0" borderId="9" xfId="12" applyFont="1" applyBorder="1" applyAlignment="1">
      <alignment horizontal="left" vertical="center"/>
    </xf>
    <xf numFmtId="0" fontId="25" fillId="0" borderId="15" xfId="0" applyFont="1" applyBorder="1" applyAlignment="1">
      <alignment vertical="center"/>
    </xf>
    <xf numFmtId="0" fontId="25" fillId="0" borderId="9" xfId="0" applyFont="1" applyBorder="1" applyAlignment="1">
      <alignment vertical="center"/>
    </xf>
    <xf numFmtId="0" fontId="25" fillId="0" borderId="17" xfId="0" applyFont="1" applyBorder="1" applyAlignment="1">
      <alignment vertical="center"/>
    </xf>
    <xf numFmtId="0" fontId="20" fillId="0" borderId="9" xfId="12" applyFont="1" applyBorder="1" applyAlignment="1">
      <alignment vertical="center"/>
    </xf>
    <xf numFmtId="0" fontId="20" fillId="0" borderId="11" xfId="12" quotePrefix="1" applyFont="1" applyBorder="1" applyAlignment="1">
      <alignment horizontal="left" vertical="center"/>
    </xf>
    <xf numFmtId="0" fontId="23" fillId="0" borderId="16" xfId="12" applyFont="1" applyBorder="1" applyAlignment="1">
      <alignment horizontal="right" vertical="center"/>
    </xf>
    <xf numFmtId="0" fontId="20" fillId="0" borderId="0" xfId="0" applyFont="1" applyAlignment="1">
      <alignment horizontal="left" vertical="center"/>
    </xf>
    <xf numFmtId="0" fontId="23" fillId="0" borderId="11" xfId="12" applyFont="1" applyBorder="1" applyAlignment="1">
      <alignment vertical="center"/>
    </xf>
    <xf numFmtId="0" fontId="20" fillId="0" borderId="17" xfId="12" applyFont="1" applyBorder="1" applyAlignment="1">
      <alignment vertical="center"/>
    </xf>
    <xf numFmtId="0" fontId="20" fillId="0" borderId="15" xfId="12" applyFont="1" applyBorder="1" applyAlignment="1">
      <alignment horizontal="left" vertical="center"/>
    </xf>
    <xf numFmtId="0" fontId="23" fillId="0" borderId="0" xfId="12" applyFont="1" applyAlignment="1">
      <alignment horizontal="center" vertical="center"/>
    </xf>
    <xf numFmtId="0" fontId="23" fillId="0" borderId="15" xfId="12" applyFont="1" applyBorder="1" applyAlignment="1">
      <alignment horizontal="left" vertical="center"/>
    </xf>
    <xf numFmtId="0" fontId="21" fillId="0" borderId="15" xfId="12" applyFont="1" applyBorder="1" applyAlignment="1">
      <alignment vertical="center"/>
    </xf>
    <xf numFmtId="0" fontId="21" fillId="0" borderId="15" xfId="12" applyFont="1" applyBorder="1" applyAlignment="1">
      <alignment horizontal="left" vertical="center"/>
    </xf>
    <xf numFmtId="0" fontId="22" fillId="0" borderId="0" xfId="12" applyFont="1" applyAlignment="1">
      <alignment horizontal="center" vertical="center"/>
    </xf>
    <xf numFmtId="0" fontId="22" fillId="0" borderId="0" xfId="12" applyFont="1" applyAlignment="1">
      <alignment vertical="center"/>
    </xf>
    <xf numFmtId="0" fontId="20" fillId="0" borderId="11" xfId="12" applyFont="1" applyBorder="1" applyAlignment="1">
      <alignment vertical="center"/>
    </xf>
    <xf numFmtId="0" fontId="20" fillId="0" borderId="11" xfId="0" applyFont="1" applyBorder="1" applyAlignment="1">
      <alignment vertical="center"/>
    </xf>
    <xf numFmtId="0" fontId="20" fillId="0" borderId="16" xfId="0" applyFont="1" applyBorder="1" applyAlignment="1">
      <alignment vertical="center"/>
    </xf>
    <xf numFmtId="0" fontId="20" fillId="0" borderId="16" xfId="12" applyFont="1" applyBorder="1" applyAlignment="1">
      <alignment horizontal="left" vertical="center"/>
    </xf>
    <xf numFmtId="0" fontId="20" fillId="0" borderId="15" xfId="12" quotePrefix="1" applyFont="1" applyBorder="1" applyAlignment="1">
      <alignment horizontal="left" vertical="center"/>
    </xf>
    <xf numFmtId="0" fontId="20" fillId="0" borderId="0" xfId="12" applyFont="1" applyAlignment="1">
      <alignment horizontal="left" vertical="center" indent="1"/>
    </xf>
    <xf numFmtId="0" fontId="23" fillId="0" borderId="18" xfId="12" applyFont="1" applyBorder="1" applyAlignment="1">
      <alignment vertical="center"/>
    </xf>
    <xf numFmtId="0" fontId="20" fillId="0" borderId="19" xfId="12" applyFont="1" applyBorder="1" applyAlignment="1">
      <alignment vertical="top"/>
    </xf>
    <xf numFmtId="0" fontId="20" fillId="0" borderId="19" xfId="12" quotePrefix="1" applyFont="1" applyBorder="1" applyAlignment="1">
      <alignment horizontal="left" vertical="center"/>
    </xf>
    <xf numFmtId="0" fontId="23" fillId="0" borderId="10" xfId="12" applyFont="1" applyBorder="1" applyAlignment="1">
      <alignment vertical="center"/>
    </xf>
    <xf numFmtId="0" fontId="25" fillId="0" borderId="0" xfId="12" applyFont="1" applyAlignment="1">
      <alignment horizontal="left" vertical="center" indent="2"/>
    </xf>
    <xf numFmtId="0" fontId="37" fillId="0" borderId="0" xfId="12" applyFont="1" applyAlignment="1">
      <alignment horizontal="left" vertical="center"/>
    </xf>
    <xf numFmtId="0" fontId="22" fillId="0" borderId="1" xfId="12" applyFont="1" applyBorder="1" applyAlignment="1" applyProtection="1">
      <alignment horizontal="center" vertical="center"/>
      <protection locked="0"/>
    </xf>
    <xf numFmtId="0" fontId="20" fillId="0" borderId="11" xfId="0" applyFont="1" applyBorder="1" applyAlignment="1">
      <alignment horizontal="left" vertical="center"/>
    </xf>
    <xf numFmtId="0" fontId="22" fillId="0" borderId="15" xfId="0" applyFont="1" applyBorder="1" applyAlignment="1">
      <alignment horizontal="left" vertical="center"/>
    </xf>
    <xf numFmtId="49" fontId="22" fillId="0" borderId="15" xfId="0" applyNumberFormat="1" applyFont="1" applyBorder="1" applyAlignment="1">
      <alignment horizontal="left" vertical="center" wrapText="1"/>
    </xf>
    <xf numFmtId="49" fontId="22" fillId="0" borderId="9" xfId="0" applyNumberFormat="1" applyFont="1" applyBorder="1" applyAlignment="1">
      <alignment horizontal="left" vertical="center" wrapText="1"/>
    </xf>
    <xf numFmtId="0" fontId="22" fillId="0" borderId="11" xfId="12" applyFont="1" applyBorder="1" applyAlignment="1">
      <alignment horizontal="left" vertical="center" indent="1"/>
    </xf>
    <xf numFmtId="0" fontId="22" fillId="0" borderId="15" xfId="0" applyFont="1" applyBorder="1" applyAlignment="1">
      <alignment horizontal="left" vertical="center" indent="1"/>
    </xf>
    <xf numFmtId="0" fontId="22" fillId="0" borderId="0" xfId="0" applyFont="1" applyAlignment="1">
      <alignment horizontal="left" vertical="center" indent="1"/>
    </xf>
    <xf numFmtId="0" fontId="20" fillId="0" borderId="0" xfId="12" applyFont="1" applyAlignment="1">
      <alignment horizontal="center" vertical="center"/>
    </xf>
    <xf numFmtId="0" fontId="40" fillId="0" borderId="0" xfId="0" applyFont="1" applyAlignment="1">
      <alignment horizontal="left" vertical="center" indent="1"/>
    </xf>
    <xf numFmtId="164" fontId="40" fillId="0" borderId="0" xfId="0" applyNumberFormat="1" applyFont="1" applyAlignment="1">
      <alignment horizontal="center" vertical="center"/>
    </xf>
    <xf numFmtId="167" fontId="24" fillId="0" borderId="0" xfId="0" applyNumberFormat="1" applyFont="1"/>
    <xf numFmtId="0" fontId="41" fillId="0" borderId="0" xfId="2" applyFont="1" applyBorder="1" applyAlignment="1" applyProtection="1"/>
    <xf numFmtId="0" fontId="28" fillId="0" borderId="0" xfId="0" applyFont="1"/>
    <xf numFmtId="0" fontId="28" fillId="0" borderId="17" xfId="0" applyFont="1" applyBorder="1"/>
    <xf numFmtId="0" fontId="46" fillId="0" borderId="0" xfId="0" applyFont="1"/>
    <xf numFmtId="0" fontId="0" fillId="0" borderId="19" xfId="0" applyBorder="1"/>
    <xf numFmtId="0" fontId="22" fillId="0" borderId="21" xfId="0" applyFont="1" applyBorder="1" applyAlignment="1" applyProtection="1">
      <alignment horizontal="center"/>
      <protection locked="0"/>
    </xf>
    <xf numFmtId="0" fontId="26" fillId="0" borderId="0" xfId="12" applyFont="1" applyAlignment="1">
      <alignment horizontal="left" vertical="center" indent="1"/>
    </xf>
    <xf numFmtId="1" fontId="19" fillId="0" borderId="0" xfId="0" applyNumberFormat="1" applyFont="1" applyAlignment="1">
      <alignment horizontal="right"/>
    </xf>
    <xf numFmtId="0" fontId="23" fillId="0" borderId="0" xfId="0" applyFont="1" applyAlignment="1">
      <alignment horizontal="left" vertical="center" indent="1"/>
    </xf>
    <xf numFmtId="0" fontId="19" fillId="0" borderId="0" xfId="0" applyFont="1" applyAlignment="1">
      <alignment horizontal="left" vertical="center" indent="1"/>
    </xf>
    <xf numFmtId="0" fontId="20"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0" fontId="29" fillId="0" borderId="1" xfId="12" applyFont="1" applyBorder="1" applyAlignment="1" applyProtection="1">
      <alignment horizontal="center" vertical="center"/>
      <protection locked="0"/>
    </xf>
    <xf numFmtId="14" fontId="19" fillId="0" borderId="0" xfId="0" applyNumberFormat="1" applyFont="1" applyAlignment="1">
      <alignment horizontal="right"/>
    </xf>
    <xf numFmtId="0" fontId="40" fillId="0" borderId="16" xfId="12" applyFont="1" applyBorder="1" applyAlignment="1">
      <alignment horizontal="left" vertical="center" indent="1"/>
    </xf>
    <xf numFmtId="0" fontId="22" fillId="0" borderId="16" xfId="12" applyFont="1" applyBorder="1" applyAlignment="1">
      <alignment horizontal="left" vertical="center" indent="1"/>
    </xf>
    <xf numFmtId="0" fontId="25" fillId="0" borderId="16" xfId="12" applyFont="1" applyBorder="1" applyAlignment="1">
      <alignment vertical="center"/>
    </xf>
    <xf numFmtId="0" fontId="23" fillId="0" borderId="114" xfId="12" applyFont="1" applyBorder="1" applyAlignment="1">
      <alignment horizontal="right" vertical="center"/>
    </xf>
    <xf numFmtId="0" fontId="23" fillId="0" borderId="117" xfId="12" applyFont="1" applyBorder="1" applyAlignment="1">
      <alignment vertical="center"/>
    </xf>
    <xf numFmtId="0" fontId="23" fillId="0" borderId="115" xfId="12" applyFont="1" applyBorder="1" applyAlignment="1">
      <alignment vertical="center"/>
    </xf>
    <xf numFmtId="1" fontId="19" fillId="0" borderId="0" xfId="0" applyNumberFormat="1" applyFont="1" applyAlignment="1">
      <alignment horizontal="center" vertical="center"/>
    </xf>
    <xf numFmtId="0" fontId="20" fillId="0" borderId="124" xfId="12" applyFont="1" applyBorder="1" applyAlignment="1">
      <alignment vertical="center"/>
    </xf>
    <xf numFmtId="0" fontId="20" fillId="0" borderId="11" xfId="12" applyFont="1" applyBorder="1" applyAlignment="1">
      <alignment horizontal="left" vertical="center"/>
    </xf>
    <xf numFmtId="0" fontId="57" fillId="0" borderId="46" xfId="0" applyFont="1" applyBorder="1" applyAlignment="1">
      <alignment horizontal="left" vertical="center"/>
    </xf>
    <xf numFmtId="0" fontId="58" fillId="0" borderId="0" xfId="0" applyFont="1"/>
    <xf numFmtId="0" fontId="58" fillId="0" borderId="46" xfId="0" applyFont="1" applyBorder="1" applyAlignment="1">
      <alignment horizontal="centerContinuous" vertical="center"/>
    </xf>
    <xf numFmtId="0" fontId="58" fillId="0" borderId="24" xfId="0" applyFont="1" applyBorder="1"/>
    <xf numFmtId="0" fontId="57" fillId="0" borderId="24" xfId="0" applyFont="1" applyBorder="1" applyAlignment="1">
      <alignment horizontal="left" vertical="center"/>
    </xf>
    <xf numFmtId="0" fontId="57" fillId="0" borderId="24" xfId="0" applyFont="1" applyBorder="1" applyAlignment="1">
      <alignment horizontal="center" vertical="center" wrapText="1"/>
    </xf>
    <xf numFmtId="0" fontId="58" fillId="0" borderId="0" xfId="0" applyFont="1" applyAlignment="1">
      <alignment horizontal="left"/>
    </xf>
    <xf numFmtId="0" fontId="57" fillId="0" borderId="0" xfId="0" applyFont="1"/>
    <xf numFmtId="49" fontId="58" fillId="0" borderId="0" xfId="0" applyNumberFormat="1" applyFont="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Alignment="1">
      <alignment horizontal="center"/>
    </xf>
    <xf numFmtId="0" fontId="58" fillId="0" borderId="0" xfId="0" applyFont="1" applyAlignment="1">
      <alignment horizontal="left" indent="1"/>
    </xf>
    <xf numFmtId="0" fontId="57" fillId="0" borderId="0" xfId="0" applyFont="1" applyAlignment="1">
      <alignment horizontal="left"/>
    </xf>
    <xf numFmtId="0" fontId="58" fillId="0" borderId="0" xfId="0" applyFont="1" applyAlignment="1">
      <alignment horizontal="centerContinuous" vertical="center"/>
    </xf>
    <xf numFmtId="0" fontId="58" fillId="0" borderId="0" xfId="0" applyFont="1" applyAlignment="1">
      <alignment vertical="center"/>
    </xf>
    <xf numFmtId="0" fontId="61" fillId="0" borderId="0" xfId="2" applyFont="1" applyBorder="1" applyAlignment="1" applyProtection="1">
      <alignment horizontal="left" indent="2"/>
    </xf>
    <xf numFmtId="0" fontId="62" fillId="0" borderId="0" xfId="0" applyFont="1"/>
    <xf numFmtId="0" fontId="65" fillId="0" borderId="0" xfId="0" applyFont="1"/>
    <xf numFmtId="164" fontId="67" fillId="0" borderId="0" xfId="0" applyNumberFormat="1" applyFont="1" applyAlignment="1">
      <alignment vertical="center"/>
    </xf>
    <xf numFmtId="0" fontId="60" fillId="0" borderId="0" xfId="0" applyFont="1"/>
    <xf numFmtId="0" fontId="60" fillId="0" borderId="0" xfId="0" applyFont="1" applyAlignment="1">
      <alignment vertical="center"/>
    </xf>
    <xf numFmtId="0" fontId="58" fillId="0" borderId="0" xfId="0" applyFont="1" applyAlignment="1" applyProtection="1">
      <alignment horizontal="left" vertical="top"/>
      <protection locked="0"/>
    </xf>
    <xf numFmtId="49" fontId="58" fillId="0" borderId="0" xfId="0" applyNumberFormat="1" applyFont="1" applyAlignment="1">
      <alignment horizontal="center" vertical="center"/>
    </xf>
    <xf numFmtId="49" fontId="58" fillId="0" borderId="0" xfId="0" applyNumberFormat="1" applyFont="1" applyAlignment="1">
      <alignment vertical="center"/>
    </xf>
    <xf numFmtId="49" fontId="70" fillId="0" borderId="0" xfId="0" applyNumberFormat="1" applyFont="1" applyAlignment="1">
      <alignment horizontal="left" vertical="center"/>
    </xf>
    <xf numFmtId="49" fontId="58" fillId="0" borderId="0" xfId="0" applyNumberFormat="1" applyFont="1" applyAlignment="1">
      <alignment horizontal="left" indent="2"/>
    </xf>
    <xf numFmtId="49" fontId="58" fillId="0" borderId="0" xfId="0" applyNumberFormat="1" applyFont="1"/>
    <xf numFmtId="49" fontId="58" fillId="0" borderId="0" xfId="0" applyNumberFormat="1" applyFont="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Alignment="1">
      <alignment horizontal="left" indent="3"/>
    </xf>
    <xf numFmtId="49" fontId="64" fillId="0" borderId="0" xfId="0" applyNumberFormat="1" applyFont="1" applyAlignment="1">
      <alignment horizontal="left" indent="2"/>
    </xf>
    <xf numFmtId="49" fontId="66" fillId="0" borderId="0" xfId="0" applyNumberFormat="1" applyFont="1" applyAlignment="1">
      <alignment horizontal="left" indent="5"/>
    </xf>
    <xf numFmtId="49" fontId="66" fillId="0" borderId="0" xfId="0" applyNumberFormat="1" applyFont="1" applyAlignment="1">
      <alignment horizontal="left" indent="3"/>
    </xf>
    <xf numFmtId="49" fontId="63" fillId="0" borderId="0" xfId="0" applyNumberFormat="1" applyFont="1" applyAlignment="1">
      <alignment horizontal="left"/>
    </xf>
    <xf numFmtId="49" fontId="61" fillId="0" borderId="0" xfId="2" applyNumberFormat="1" applyFont="1" applyBorder="1" applyAlignment="1" applyProtection="1">
      <alignment horizontal="left" indent="3"/>
    </xf>
    <xf numFmtId="0" fontId="60" fillId="0" borderId="0" xfId="0" applyFont="1" applyAlignment="1">
      <alignment horizontal="left"/>
    </xf>
    <xf numFmtId="164" fontId="65" fillId="0" borderId="0" xfId="0" applyNumberFormat="1" applyFont="1" applyAlignment="1">
      <alignment horizontal="left"/>
    </xf>
    <xf numFmtId="0" fontId="60" fillId="0" borderId="0" xfId="0" applyFont="1" applyAlignment="1">
      <alignment horizontal="center" vertical="top" textRotation="180"/>
    </xf>
    <xf numFmtId="0" fontId="74" fillId="0" borderId="0" xfId="0" applyFont="1" applyAlignment="1">
      <alignment horizontal="centerContinuous" vertical="center"/>
    </xf>
    <xf numFmtId="164" fontId="67" fillId="0" borderId="0" xfId="0" applyNumberFormat="1" applyFont="1" applyAlignment="1">
      <alignment horizontal="left" vertical="center"/>
    </xf>
    <xf numFmtId="0" fontId="58" fillId="0" borderId="0" xfId="0" applyFont="1" applyAlignment="1">
      <alignment horizontal="left" vertical="center"/>
    </xf>
    <xf numFmtId="0" fontId="74" fillId="0" borderId="0" xfId="0" applyFont="1" applyAlignment="1">
      <alignment horizontal="center" vertical="center"/>
    </xf>
    <xf numFmtId="0" fontId="65" fillId="0" borderId="0" xfId="0" applyFont="1" applyAlignment="1">
      <alignment horizontal="left" vertical="top"/>
    </xf>
    <xf numFmtId="164" fontId="65" fillId="0" borderId="0" xfId="0" applyNumberFormat="1" applyFont="1" applyAlignment="1">
      <alignment horizontal="left" vertical="top"/>
    </xf>
    <xf numFmtId="0" fontId="69" fillId="0" borderId="0" xfId="0" applyFont="1" applyAlignment="1">
      <alignment horizontal="left" vertical="center"/>
    </xf>
    <xf numFmtId="0" fontId="75" fillId="0" borderId="0" xfId="0" applyFont="1" applyAlignment="1">
      <alignment horizontal="left" vertical="top"/>
    </xf>
    <xf numFmtId="0" fontId="57" fillId="0" borderId="0" xfId="0" applyFont="1" applyAlignment="1">
      <alignment horizontal="center" vertical="center"/>
    </xf>
    <xf numFmtId="164" fontId="57" fillId="0" borderId="1" xfId="0" applyNumberFormat="1" applyFont="1" applyBorder="1" applyAlignment="1" applyProtection="1">
      <alignment horizontal="center" vertical="center"/>
      <protection locked="0"/>
    </xf>
    <xf numFmtId="0" fontId="65" fillId="0" borderId="0" xfId="0" applyFont="1" applyAlignment="1">
      <alignment horizontal="left" vertical="center"/>
    </xf>
    <xf numFmtId="164" fontId="67" fillId="0" borderId="0" xfId="0" applyNumberFormat="1" applyFont="1" applyAlignment="1">
      <alignment horizontal="right" vertical="center"/>
    </xf>
    <xf numFmtId="164" fontId="65" fillId="0" borderId="0" xfId="0" applyNumberFormat="1" applyFont="1" applyAlignment="1">
      <alignment vertical="center"/>
    </xf>
    <xf numFmtId="0" fontId="65" fillId="0" borderId="0" xfId="0" applyFont="1" applyAlignment="1">
      <alignment horizontal="left" vertical="center" indent="1"/>
    </xf>
    <xf numFmtId="0" fontId="57" fillId="0" borderId="1" xfId="0" applyFont="1" applyBorder="1" applyAlignment="1" applyProtection="1">
      <alignment horizontal="center" vertical="center"/>
      <protection locked="0"/>
    </xf>
    <xf numFmtId="164" fontId="67" fillId="0" borderId="0" xfId="0" applyNumberFormat="1" applyFont="1" applyAlignment="1">
      <alignment horizontal="right" vertical="center" wrapText="1"/>
    </xf>
    <xf numFmtId="164" fontId="65" fillId="0" borderId="0" xfId="0" applyNumberFormat="1" applyFont="1" applyAlignment="1">
      <alignment horizontal="left" vertical="center"/>
    </xf>
    <xf numFmtId="0" fontId="57" fillId="0" borderId="0" xfId="0" applyFont="1" applyAlignment="1">
      <alignment horizontal="left" vertical="center"/>
    </xf>
    <xf numFmtId="164" fontId="76" fillId="0" borderId="0" xfId="0" applyNumberFormat="1" applyFont="1" applyAlignment="1">
      <alignment horizontal="left" vertical="center" indent="1"/>
    </xf>
    <xf numFmtId="0" fontId="76" fillId="0" borderId="0" xfId="0" applyFont="1" applyAlignment="1">
      <alignment horizontal="left" vertical="center" indent="1"/>
    </xf>
    <xf numFmtId="0" fontId="57" fillId="0" borderId="20" xfId="0" applyFont="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65" fillId="0" borderId="0" xfId="0" applyFont="1" applyAlignment="1">
      <alignment vertical="center"/>
    </xf>
    <xf numFmtId="0" fontId="76" fillId="0" borderId="0" xfId="0" applyFont="1" applyAlignment="1">
      <alignment horizontal="left" vertical="center"/>
    </xf>
    <xf numFmtId="0" fontId="65" fillId="0" borderId="0" xfId="0" applyFont="1" applyAlignment="1">
      <alignment horizontal="left" vertical="top" indent="1"/>
    </xf>
    <xf numFmtId="0" fontId="76" fillId="0" borderId="0" xfId="0" applyFont="1" applyAlignment="1">
      <alignment horizontal="left" vertical="top" indent="1"/>
    </xf>
    <xf numFmtId="0" fontId="65" fillId="0" borderId="0" xfId="0" applyFont="1" applyAlignment="1">
      <alignment vertical="top"/>
    </xf>
    <xf numFmtId="0" fontId="60" fillId="0" borderId="0" xfId="0" applyFont="1" applyAlignment="1">
      <alignment horizontal="left" vertical="center"/>
    </xf>
    <xf numFmtId="14" fontId="58" fillId="0" borderId="0" xfId="0" applyNumberFormat="1" applyFont="1" applyAlignment="1">
      <alignment horizontal="center" vertical="center"/>
    </xf>
    <xf numFmtId="14" fontId="68" fillId="0" borderId="69"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9" fillId="0" borderId="0" xfId="0" applyFont="1" applyAlignment="1">
      <alignment horizontal="left" vertical="center" wrapText="1"/>
    </xf>
    <xf numFmtId="0" fontId="57" fillId="0" borderId="0" xfId="0" applyFont="1" applyAlignment="1">
      <alignment horizontal="center" vertical="center" wrapText="1"/>
    </xf>
    <xf numFmtId="0" fontId="58" fillId="0" borderId="0" xfId="0" applyFont="1" applyAlignment="1">
      <alignment horizontal="left" vertical="top"/>
    </xf>
    <xf numFmtId="0" fontId="60" fillId="0" borderId="0" xfId="0" applyFont="1" applyAlignment="1">
      <alignment horizontal="left" vertical="top"/>
    </xf>
    <xf numFmtId="0" fontId="60" fillId="0" borderId="0" xfId="0" applyFont="1" applyAlignment="1">
      <alignment horizontal="center" vertical="top"/>
    </xf>
    <xf numFmtId="0" fontId="65" fillId="0" borderId="0" xfId="0" applyFont="1" applyAlignment="1">
      <alignment horizontal="left"/>
    </xf>
    <xf numFmtId="0" fontId="60" fillId="0" borderId="0" xfId="0" applyFont="1" applyAlignment="1">
      <alignment horizontal="right" vertical="center"/>
    </xf>
    <xf numFmtId="14" fontId="60" fillId="0" borderId="91" xfId="0" applyNumberFormat="1" applyFont="1" applyBorder="1" applyAlignment="1" applyProtection="1">
      <alignment vertical="center"/>
      <protection locked="0"/>
    </xf>
    <xf numFmtId="164" fontId="57" fillId="0" borderId="0" xfId="0" applyNumberFormat="1" applyFont="1" applyAlignment="1">
      <alignment horizontal="center" vertical="center"/>
    </xf>
    <xf numFmtId="0" fontId="79" fillId="9" borderId="92" xfId="0" applyFont="1" applyFill="1" applyBorder="1" applyAlignment="1">
      <alignment horizontal="center" vertical="center"/>
    </xf>
    <xf numFmtId="0" fontId="79" fillId="9" borderId="93" xfId="0" applyFont="1" applyFill="1" applyBorder="1" applyAlignment="1">
      <alignment horizontal="center" vertical="center"/>
    </xf>
    <xf numFmtId="0" fontId="57" fillId="17" borderId="110" xfId="0" applyFont="1" applyFill="1" applyBorder="1" applyAlignment="1">
      <alignment horizontal="left" vertical="center"/>
    </xf>
    <xf numFmtId="164" fontId="57" fillId="17" borderId="110" xfId="0" applyNumberFormat="1" applyFont="1" applyFill="1" applyBorder="1" applyAlignment="1">
      <alignment horizontal="center" vertical="center"/>
    </xf>
    <xf numFmtId="164" fontId="67" fillId="17" borderId="110" xfId="0" applyNumberFormat="1" applyFont="1" applyFill="1" applyBorder="1" applyAlignment="1">
      <alignment vertical="center"/>
    </xf>
    <xf numFmtId="0" fontId="80" fillId="10" borderId="111" xfId="0" applyFont="1" applyFill="1" applyBorder="1" applyAlignment="1">
      <alignment horizontal="left" vertical="center"/>
    </xf>
    <xf numFmtId="38" fontId="53" fillId="10" borderId="94" xfId="0" applyNumberFormat="1" applyFont="1" applyFill="1" applyBorder="1" applyAlignment="1">
      <alignment horizontal="right"/>
    </xf>
    <xf numFmtId="38" fontId="53" fillId="10" borderId="101" xfId="0" applyNumberFormat="1" applyFont="1" applyFill="1" applyBorder="1" applyAlignment="1">
      <alignment horizontal="right"/>
    </xf>
    <xf numFmtId="0" fontId="57" fillId="17" borderId="101" xfId="0" applyFont="1" applyFill="1" applyBorder="1" applyAlignment="1">
      <alignment horizontal="center" vertical="center"/>
    </xf>
    <xf numFmtId="164" fontId="57" fillId="17" borderId="101" xfId="0" applyNumberFormat="1" applyFont="1" applyFill="1" applyBorder="1" applyAlignment="1">
      <alignment horizontal="center" vertical="center"/>
    </xf>
    <xf numFmtId="164" fontId="67" fillId="17" borderId="101" xfId="0" applyNumberFormat="1" applyFont="1" applyFill="1" applyBorder="1" applyAlignment="1">
      <alignment vertical="center"/>
    </xf>
    <xf numFmtId="0" fontId="80" fillId="10" borderId="94" xfId="0" applyFont="1" applyFill="1" applyBorder="1" applyAlignment="1">
      <alignment horizontal="left" vertical="center"/>
    </xf>
    <xf numFmtId="0" fontId="57" fillId="17" borderId="0" xfId="0" applyFont="1" applyFill="1" applyAlignment="1">
      <alignment horizontal="left" vertical="center"/>
    </xf>
    <xf numFmtId="164" fontId="57" fillId="17" borderId="0" xfId="0" applyNumberFormat="1" applyFont="1" applyFill="1" applyAlignment="1">
      <alignment horizontal="center" vertical="center"/>
    </xf>
    <xf numFmtId="164" fontId="67" fillId="17" borderId="0" xfId="0" applyNumberFormat="1" applyFont="1" applyFill="1" applyAlignment="1">
      <alignment vertical="center"/>
    </xf>
    <xf numFmtId="0" fontId="80" fillId="10" borderId="95" xfId="0" applyFont="1" applyFill="1" applyBorder="1" applyAlignment="1">
      <alignment horizontal="left" vertical="center"/>
    </xf>
    <xf numFmtId="1" fontId="58" fillId="0" borderId="0" xfId="0" applyNumberFormat="1" applyFont="1" applyAlignment="1">
      <alignment horizontal="center" vertical="center"/>
    </xf>
    <xf numFmtId="0" fontId="60" fillId="0" borderId="0" xfId="0" applyFont="1" applyAlignment="1">
      <alignment horizontal="center" vertical="center"/>
    </xf>
    <xf numFmtId="164" fontId="58" fillId="0" borderId="0" xfId="0" applyNumberFormat="1" applyFont="1" applyAlignment="1">
      <alignment horizontal="left" vertical="center" indent="1"/>
    </xf>
    <xf numFmtId="0" fontId="69" fillId="0" borderId="0" xfId="3" applyFont="1" applyAlignment="1">
      <alignment horizontal="left" vertical="center"/>
    </xf>
    <xf numFmtId="0" fontId="78" fillId="0" borderId="0" xfId="3" applyFont="1" applyAlignment="1">
      <alignment horizontal="left" vertical="center"/>
    </xf>
    <xf numFmtId="0" fontId="67" fillId="0" borderId="0" xfId="3" applyFont="1" applyAlignment="1">
      <alignment horizontal="left" vertical="center"/>
    </xf>
    <xf numFmtId="0" fontId="60" fillId="0" borderId="0" xfId="3" applyFont="1" applyAlignment="1">
      <alignment horizontal="right" vertical="center"/>
    </xf>
    <xf numFmtId="1" fontId="58" fillId="0" borderId="0" xfId="3" applyNumberFormat="1" applyFont="1" applyAlignment="1">
      <alignment horizontal="center" vertical="center"/>
    </xf>
    <xf numFmtId="0" fontId="60" fillId="0" borderId="0" xfId="3" applyFont="1" applyAlignment="1">
      <alignment vertical="center"/>
    </xf>
    <xf numFmtId="0" fontId="60" fillId="0" borderId="0" xfId="3" applyFont="1" applyAlignment="1">
      <alignment horizontal="center" vertical="center"/>
    </xf>
    <xf numFmtId="0" fontId="65" fillId="0" borderId="0" xfId="3" applyFont="1" applyAlignment="1">
      <alignment horizontal="left" indent="1"/>
    </xf>
    <xf numFmtId="0" fontId="58" fillId="0" borderId="0" xfId="3" applyFont="1"/>
    <xf numFmtId="164" fontId="67" fillId="0" borderId="0" xfId="3" applyNumberFormat="1" applyFont="1" applyAlignment="1">
      <alignment vertical="center"/>
    </xf>
    <xf numFmtId="0" fontId="60" fillId="0" borderId="0" xfId="3" applyFont="1"/>
    <xf numFmtId="0" fontId="58" fillId="0" borderId="0" xfId="3" applyFont="1" applyAlignment="1">
      <alignment horizontal="left" vertical="top"/>
    </xf>
    <xf numFmtId="0" fontId="65" fillId="0" borderId="0" xfId="3" applyFont="1"/>
    <xf numFmtId="0" fontId="57" fillId="0" borderId="0" xfId="3" applyFont="1" applyAlignment="1">
      <alignment horizontal="center" vertical="center"/>
    </xf>
    <xf numFmtId="164" fontId="67" fillId="0" borderId="0" xfId="3" applyNumberFormat="1" applyFont="1" applyAlignment="1">
      <alignment horizontal="right" vertical="center"/>
    </xf>
    <xf numFmtId="0" fontId="82" fillId="0" borderId="0" xfId="3" applyFont="1"/>
    <xf numFmtId="0" fontId="76" fillId="0" borderId="0" xfId="3" applyFont="1"/>
    <xf numFmtId="0" fontId="76" fillId="0" borderId="0" xfId="3" applyFont="1" applyAlignment="1">
      <alignment horizontal="center" vertical="top"/>
    </xf>
    <xf numFmtId="168" fontId="60" fillId="0" borderId="0" xfId="3" applyNumberFormat="1" applyFont="1" applyAlignment="1">
      <alignment horizontal="center" vertical="center"/>
    </xf>
    <xf numFmtId="0" fontId="76" fillId="0" borderId="0" xfId="3" applyFont="1" applyAlignment="1">
      <alignment horizontal="center"/>
    </xf>
    <xf numFmtId="0" fontId="60" fillId="0" borderId="0" xfId="3" applyFont="1" applyProtection="1">
      <protection locked="0"/>
    </xf>
    <xf numFmtId="164" fontId="65" fillId="0" borderId="0" xfId="3" applyNumberFormat="1" applyFont="1"/>
    <xf numFmtId="0" fontId="76" fillId="0" borderId="14" xfId="3" applyFont="1" applyBorder="1" applyAlignment="1">
      <alignment horizontal="center"/>
    </xf>
    <xf numFmtId="0" fontId="76" fillId="0" borderId="0" xfId="0" applyFont="1"/>
    <xf numFmtId="0" fontId="76" fillId="0" borderId="0" xfId="0" applyFont="1" applyAlignment="1">
      <alignment horizontal="left" vertical="top" wrapText="1"/>
    </xf>
    <xf numFmtId="0" fontId="76" fillId="0" borderId="0" xfId="0" applyFont="1" applyAlignment="1">
      <alignment horizontal="center"/>
    </xf>
    <xf numFmtId="0" fontId="76" fillId="0" borderId="0" xfId="0" applyFont="1" applyAlignment="1">
      <alignment horizontal="center" vertical="top"/>
    </xf>
    <xf numFmtId="164" fontId="65" fillId="0" borderId="0" xfId="0" applyNumberFormat="1" applyFont="1"/>
    <xf numFmtId="0" fontId="57" fillId="0" borderId="0" xfId="0" applyFont="1" applyAlignment="1">
      <alignment horizontal="center"/>
    </xf>
    <xf numFmtId="168" fontId="60" fillId="0" borderId="0" xfId="0" applyNumberFormat="1" applyFont="1" applyAlignment="1">
      <alignment horizontal="center" vertical="center"/>
    </xf>
    <xf numFmtId="0" fontId="83" fillId="0" borderId="0" xfId="0" applyFont="1" applyAlignment="1">
      <alignment horizontal="left" vertical="top" wrapText="1"/>
    </xf>
    <xf numFmtId="165" fontId="60" fillId="0" borderId="0" xfId="0" applyNumberFormat="1" applyFont="1" applyAlignment="1">
      <alignment horizontal="left" vertical="center"/>
    </xf>
    <xf numFmtId="0" fontId="67" fillId="0" borderId="0" xfId="0" applyFont="1" applyAlignment="1">
      <alignment vertical="center"/>
    </xf>
    <xf numFmtId="0" fontId="58" fillId="0" borderId="0" xfId="3" applyFont="1" applyAlignment="1">
      <alignment horizontal="left" indent="1"/>
    </xf>
    <xf numFmtId="0" fontId="63" fillId="0" borderId="0" xfId="0" applyFont="1" applyAlignment="1">
      <alignment horizontal="center" vertical="center"/>
    </xf>
    <xf numFmtId="0" fontId="85" fillId="0" borderId="0" xfId="0" applyFont="1" applyAlignment="1">
      <alignment horizontal="left" vertical="center"/>
    </xf>
    <xf numFmtId="0" fontId="57" fillId="0" borderId="0" xfId="0" applyFont="1" applyAlignment="1">
      <alignment vertical="center"/>
    </xf>
    <xf numFmtId="0" fontId="86" fillId="0" borderId="0" xfId="0" applyFont="1" applyAlignment="1">
      <alignment vertical="center"/>
    </xf>
    <xf numFmtId="0" fontId="65" fillId="0" borderId="0" xfId="0" applyFont="1" applyAlignment="1">
      <alignment horizontal="left" vertical="center" indent="3"/>
    </xf>
    <xf numFmtId="0" fontId="67" fillId="0" borderId="0" xfId="0" applyFont="1" applyAlignment="1">
      <alignment horizontal="center" vertical="center"/>
    </xf>
    <xf numFmtId="0" fontId="67" fillId="0" borderId="0" xfId="0" applyFont="1" applyAlignment="1">
      <alignment horizontal="center" vertical="center" wrapText="1"/>
    </xf>
    <xf numFmtId="173" fontId="60" fillId="0" borderId="1" xfId="0" applyNumberFormat="1" applyFont="1" applyBorder="1" applyAlignment="1" applyProtection="1">
      <alignment vertical="center" wrapText="1"/>
      <protection locked="0"/>
    </xf>
    <xf numFmtId="0" fontId="58" fillId="0" borderId="0" xfId="0" applyFont="1" applyAlignment="1">
      <alignment horizontal="center" vertical="center"/>
    </xf>
    <xf numFmtId="0" fontId="88" fillId="0" borderId="0" xfId="0" applyFont="1" applyAlignment="1">
      <alignment horizontal="center" vertical="center" wrapText="1"/>
    </xf>
    <xf numFmtId="0" fontId="87" fillId="0" borderId="0" xfId="0" applyFont="1" applyAlignment="1">
      <alignment horizontal="left" vertical="center" wrapText="1"/>
    </xf>
    <xf numFmtId="0" fontId="58" fillId="0" borderId="0" xfId="0" applyFont="1" applyAlignment="1">
      <alignment horizontal="left" vertical="center" wrapText="1"/>
    </xf>
    <xf numFmtId="0" fontId="67" fillId="0" borderId="0" xfId="0" applyFont="1" applyAlignment="1">
      <alignment horizontal="center"/>
    </xf>
    <xf numFmtId="0" fontId="67" fillId="0" borderId="0" xfId="0" applyFont="1" applyAlignment="1">
      <alignment horizontal="center" wrapText="1"/>
    </xf>
    <xf numFmtId="0" fontId="58" fillId="0" borderId="0" xfId="0" applyFont="1" applyAlignment="1">
      <alignment horizontal="right" vertical="center"/>
    </xf>
    <xf numFmtId="0" fontId="84" fillId="0" borderId="0" xfId="0" applyFont="1" applyAlignment="1">
      <alignment vertical="center"/>
    </xf>
    <xf numFmtId="0" fontId="76" fillId="0" borderId="0" xfId="0" applyFont="1" applyAlignment="1">
      <alignment vertical="center"/>
    </xf>
    <xf numFmtId="38" fontId="57" fillId="0" borderId="1" xfId="0" applyNumberFormat="1" applyFont="1" applyBorder="1" applyAlignment="1" applyProtection="1">
      <alignment horizontal="center" vertical="center"/>
      <protection locked="0"/>
    </xf>
    <xf numFmtId="0" fontId="65" fillId="0" borderId="16" xfId="0" applyFont="1" applyBorder="1" applyAlignment="1">
      <alignment vertical="center"/>
    </xf>
    <xf numFmtId="38" fontId="60" fillId="0" borderId="1" xfId="0" applyNumberFormat="1" applyFont="1" applyBorder="1" applyAlignment="1" applyProtection="1">
      <alignment horizontal="center" vertical="center"/>
      <protection locked="0"/>
    </xf>
    <xf numFmtId="0" fontId="58" fillId="0" borderId="16" xfId="0" applyFont="1" applyBorder="1" applyAlignment="1">
      <alignment horizontal="right" vertical="center"/>
    </xf>
    <xf numFmtId="40" fontId="65" fillId="0" borderId="0" xfId="0" applyNumberFormat="1" applyFont="1" applyAlignment="1">
      <alignment horizontal="center" vertical="center"/>
    </xf>
    <xf numFmtId="0" fontId="90" fillId="0" borderId="0" xfId="0" applyFont="1" applyAlignment="1">
      <alignment vertical="center"/>
    </xf>
    <xf numFmtId="0" fontId="58" fillId="0" borderId="19" xfId="0" applyFont="1" applyBorder="1" applyAlignment="1">
      <alignment vertical="center"/>
    </xf>
    <xf numFmtId="0" fontId="65" fillId="0" borderId="0" xfId="0" applyFont="1" applyAlignment="1">
      <alignment horizontal="right" vertical="center"/>
    </xf>
    <xf numFmtId="0" fontId="65" fillId="0" borderId="1" xfId="0" applyFont="1" applyBorder="1" applyAlignment="1">
      <alignment vertical="center"/>
    </xf>
    <xf numFmtId="38" fontId="60" fillId="6" borderId="1" xfId="0" applyNumberFormat="1" applyFont="1" applyFill="1" applyBorder="1" applyAlignment="1">
      <alignment vertical="center"/>
    </xf>
    <xf numFmtId="0" fontId="58" fillId="3" borderId="1" xfId="0" applyFont="1" applyFill="1" applyBorder="1" applyAlignment="1">
      <alignment vertical="center"/>
    </xf>
    <xf numFmtId="0" fontId="68" fillId="0" borderId="1" xfId="0" applyFont="1" applyBorder="1" applyAlignment="1" applyProtection="1">
      <alignment horizontal="center" vertical="center"/>
      <protection locked="0"/>
    </xf>
    <xf numFmtId="38" fontId="60" fillId="0" borderId="0" xfId="0" applyNumberFormat="1" applyFont="1" applyAlignment="1">
      <alignment horizontal="center" vertical="center"/>
    </xf>
    <xf numFmtId="0" fontId="84" fillId="0" borderId="0" xfId="0" applyFont="1" applyAlignment="1">
      <alignment horizontal="left"/>
    </xf>
    <xf numFmtId="0" fontId="84" fillId="0" borderId="0" xfId="0" applyFont="1"/>
    <xf numFmtId="0" fontId="91" fillId="0" borderId="0" xfId="0" applyFont="1" applyAlignment="1">
      <alignment horizontal="right" vertical="center"/>
    </xf>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68" fillId="0" borderId="0" xfId="0" applyFont="1"/>
    <xf numFmtId="171" fontId="58" fillId="0" borderId="0" xfId="0" applyNumberFormat="1" applyFont="1" applyAlignment="1">
      <alignment horizontal="left"/>
    </xf>
    <xf numFmtId="171" fontId="60" fillId="0" borderId="0" xfId="0" applyNumberFormat="1" applyFont="1" applyAlignment="1">
      <alignment horizontal="left"/>
    </xf>
    <xf numFmtId="0" fontId="58" fillId="0" borderId="0" xfId="0" applyFont="1" applyAlignment="1">
      <alignment horizontal="right"/>
    </xf>
    <xf numFmtId="49" fontId="58" fillId="0" borderId="0" xfId="0" applyNumberFormat="1" applyFont="1" applyAlignment="1">
      <alignment horizontal="left" vertical="center"/>
    </xf>
    <xf numFmtId="49" fontId="57" fillId="0" borderId="0" xfId="0" applyNumberFormat="1" applyFont="1" applyAlignment="1">
      <alignment horizontal="left" vertical="center"/>
    </xf>
    <xf numFmtId="0" fontId="57" fillId="0" borderId="0" xfId="0" applyFont="1" applyAlignment="1">
      <alignment horizontal="right"/>
    </xf>
    <xf numFmtId="49" fontId="65" fillId="0" borderId="0" xfId="0" applyNumberFormat="1" applyFont="1" applyAlignment="1">
      <alignment horizontal="left" vertical="center"/>
    </xf>
    <xf numFmtId="40" fontId="65" fillId="0" borderId="0" xfId="0" applyNumberFormat="1" applyFont="1" applyAlignment="1">
      <alignment horizontal="right"/>
    </xf>
    <xf numFmtId="37" fontId="65" fillId="0" borderId="0" xfId="0" applyNumberFormat="1" applyFont="1"/>
    <xf numFmtId="170" fontId="65" fillId="0" borderId="0" xfId="0" applyNumberFormat="1" applyFont="1"/>
    <xf numFmtId="0" fontId="65" fillId="0" borderId="0" xfId="0" applyFont="1" applyAlignment="1">
      <alignment vertical="center" wrapText="1"/>
    </xf>
    <xf numFmtId="0" fontId="65" fillId="0" borderId="0" xfId="0" applyFont="1" applyAlignment="1">
      <alignment horizontal="right"/>
    </xf>
    <xf numFmtId="0" fontId="93" fillId="0" borderId="0" xfId="0" applyFont="1" applyAlignment="1">
      <alignment horizontal="left"/>
    </xf>
    <xf numFmtId="0" fontId="65" fillId="0" borderId="0" xfId="0" applyFont="1" applyAlignment="1">
      <alignment wrapText="1"/>
    </xf>
    <xf numFmtId="0" fontId="58" fillId="0" borderId="0" xfId="0" applyFont="1" applyAlignment="1">
      <alignment horizontal="center"/>
    </xf>
    <xf numFmtId="172" fontId="65" fillId="0" borderId="0" xfId="0" quotePrefix="1" applyNumberFormat="1" applyFont="1" applyAlignment="1">
      <alignment horizontal="right"/>
    </xf>
    <xf numFmtId="0" fontId="67" fillId="0" borderId="0" xfId="0" applyFont="1"/>
    <xf numFmtId="0" fontId="65" fillId="0" borderId="0" xfId="0" applyFont="1" applyAlignment="1">
      <alignment vertical="top" wrapText="1"/>
    </xf>
    <xf numFmtId="37" fontId="65" fillId="0" borderId="0" xfId="0" applyNumberFormat="1" applyFont="1" applyAlignment="1">
      <alignment horizontal="right"/>
    </xf>
    <xf numFmtId="172" fontId="65" fillId="8" borderId="0" xfId="0" quotePrefix="1" applyNumberFormat="1" applyFont="1" applyFill="1" applyAlignment="1">
      <alignment horizontal="right"/>
    </xf>
    <xf numFmtId="38" fontId="65" fillId="0" borderId="0" xfId="0" applyNumberFormat="1" applyFont="1"/>
    <xf numFmtId="1" fontId="65" fillId="0" borderId="0" xfId="0" applyNumberFormat="1" applyFont="1"/>
    <xf numFmtId="39" fontId="65" fillId="0" borderId="0" xfId="0" applyNumberFormat="1" applyFont="1"/>
    <xf numFmtId="3" fontId="65" fillId="0" borderId="0" xfId="0" applyNumberFormat="1" applyFont="1" applyAlignment="1">
      <alignment horizontal="right" vertical="center"/>
    </xf>
    <xf numFmtId="170" fontId="65" fillId="0" borderId="0" xfId="0" applyNumberFormat="1" applyFont="1" applyAlignment="1">
      <alignment horizontal="right"/>
    </xf>
    <xf numFmtId="49" fontId="65" fillId="0" borderId="0" xfId="0" applyNumberFormat="1" applyFont="1"/>
    <xf numFmtId="0" fontId="65" fillId="0" borderId="0" xfId="0" applyFont="1" applyAlignment="1">
      <alignment horizontal="center"/>
    </xf>
    <xf numFmtId="0" fontId="68" fillId="0" borderId="0" xfId="0" applyFont="1" applyAlignment="1">
      <alignment horizontal="right"/>
    </xf>
    <xf numFmtId="0" fontId="91" fillId="0" borderId="0" xfId="0" applyFont="1"/>
    <xf numFmtId="49" fontId="91" fillId="0" borderId="0" xfId="0" applyNumberFormat="1" applyFont="1" applyAlignment="1">
      <alignment horizontal="right" vertical="top"/>
    </xf>
    <xf numFmtId="49" fontId="58" fillId="0" borderId="0" xfId="0" applyNumberFormat="1" applyFont="1" applyAlignment="1">
      <alignment horizontal="left" vertical="top"/>
    </xf>
    <xf numFmtId="49" fontId="89" fillId="0" borderId="0" xfId="0" applyNumberFormat="1" applyFont="1" applyAlignment="1">
      <alignment horizontal="right" vertical="top"/>
    </xf>
    <xf numFmtId="0" fontId="65" fillId="0" borderId="2" xfId="0" applyFont="1" applyBorder="1" applyAlignment="1">
      <alignment horizontal="center" vertical="center"/>
    </xf>
    <xf numFmtId="49" fontId="5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8" fillId="0" borderId="11" xfId="0" applyNumberFormat="1" applyFont="1" applyBorder="1" applyAlignment="1">
      <alignment horizontal="centerContinuous" vertical="center"/>
    </xf>
    <xf numFmtId="49" fontId="60" fillId="0" borderId="9" xfId="0" applyNumberFormat="1" applyFont="1" applyBorder="1" applyAlignment="1">
      <alignment horizontal="centerContinuous" vertical="center"/>
    </xf>
    <xf numFmtId="1" fontId="67" fillId="0" borderId="3" xfId="0"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0" fontId="67" fillId="0" borderId="3" xfId="0" applyFont="1" applyBorder="1" applyAlignment="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left" vertical="center" indent="1"/>
    </xf>
    <xf numFmtId="164" fontId="65" fillId="0" borderId="1" xfId="0" applyNumberFormat="1" applyFont="1" applyBorder="1" applyAlignment="1">
      <alignment horizontal="left" vertical="center"/>
    </xf>
    <xf numFmtId="0" fontId="65" fillId="0" borderId="10" xfId="0" applyFont="1" applyBorder="1" applyAlignment="1">
      <alignment horizontal="left" vertical="center" indent="1"/>
    </xf>
    <xf numFmtId="0" fontId="65" fillId="0" borderId="3" xfId="0" applyFont="1" applyBorder="1" applyAlignment="1">
      <alignment horizontal="center" vertical="center"/>
    </xf>
    <xf numFmtId="0" fontId="65" fillId="0" borderId="19" xfId="0" applyFont="1" applyBorder="1" applyAlignment="1">
      <alignment horizontal="left" vertical="center" indent="1"/>
    </xf>
    <xf numFmtId="0" fontId="65" fillId="0" borderId="13" xfId="0" applyFont="1" applyBorder="1" applyAlignment="1">
      <alignment horizontal="left" vertical="center" wrapText="1" indent="1"/>
    </xf>
    <xf numFmtId="0" fontId="65" fillId="0" borderId="1" xfId="0" applyFont="1" applyBorder="1" applyAlignment="1">
      <alignment horizontal="left" vertical="center" inden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0" fontId="65" fillId="0" borderId="0" xfId="0" applyFont="1" applyAlignment="1">
      <alignment horizontal="center" vertical="center"/>
    </xf>
    <xf numFmtId="38" fontId="60" fillId="0" borderId="0" xfId="0" applyNumberFormat="1" applyFont="1" applyAlignment="1">
      <alignment vertical="center"/>
    </xf>
    <xf numFmtId="49" fontId="67" fillId="0" borderId="2" xfId="0" applyNumberFormat="1" applyFont="1" applyBorder="1" applyAlignment="1">
      <alignment horizontal="center" vertical="center"/>
    </xf>
    <xf numFmtId="3" fontId="60" fillId="0" borderId="0" xfId="0" applyNumberFormat="1" applyFont="1" applyAlignment="1">
      <alignment vertical="center"/>
    </xf>
    <xf numFmtId="0" fontId="76" fillId="0" borderId="19" xfId="0" applyFont="1" applyBorder="1" applyAlignment="1">
      <alignment horizontal="left" indent="2"/>
    </xf>
    <xf numFmtId="0" fontId="65" fillId="0" borderId="10" xfId="0" applyFont="1" applyBorder="1" applyAlignment="1">
      <alignment horizontal="center" vertical="center"/>
    </xf>
    <xf numFmtId="0" fontId="68" fillId="0" borderId="0" xfId="0" applyFont="1" applyAlignment="1">
      <alignment vertical="center"/>
    </xf>
    <xf numFmtId="0" fontId="65" fillId="0" borderId="1" xfId="0" applyFont="1" applyBorder="1" applyAlignment="1">
      <alignment horizontal="center" vertical="top"/>
    </xf>
    <xf numFmtId="38" fontId="58" fillId="0" borderId="0" xfId="0" applyNumberFormat="1" applyFont="1"/>
    <xf numFmtId="0" fontId="65" fillId="0" borderId="48" xfId="0" applyFont="1" applyBorder="1" applyAlignment="1">
      <alignment horizontal="left" vertical="center" indent="4"/>
    </xf>
    <xf numFmtId="0" fontId="65" fillId="0" borderId="30" xfId="0" applyFont="1" applyBorder="1" applyAlignment="1">
      <alignment horizontal="center" vertical="center"/>
    </xf>
    <xf numFmtId="40" fontId="58" fillId="7" borderId="32" xfId="0" applyNumberFormat="1" applyFont="1" applyFill="1" applyBorder="1" applyAlignment="1">
      <alignment horizontal="right" vertical="center"/>
    </xf>
    <xf numFmtId="0" fontId="65" fillId="0" borderId="12" xfId="0" applyFont="1" applyBorder="1" applyAlignment="1">
      <alignment horizontal="left" vertical="center" indent="4"/>
    </xf>
    <xf numFmtId="9" fontId="58" fillId="7" borderId="32" xfId="0" applyNumberFormat="1" applyFont="1" applyFill="1" applyBorder="1" applyAlignment="1">
      <alignment horizontal="right" vertical="center"/>
    </xf>
    <xf numFmtId="1" fontId="57" fillId="0" borderId="3"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8" fillId="3" borderId="3" xfId="0" applyNumberFormat="1" applyFont="1" applyFill="1" applyBorder="1" applyAlignment="1">
      <alignment horizontal="center"/>
    </xf>
    <xf numFmtId="3" fontId="60" fillId="3" borderId="10" xfId="0" applyNumberFormat="1" applyFont="1" applyFill="1" applyBorder="1" applyAlignment="1">
      <alignment horizontal="center"/>
    </xf>
    <xf numFmtId="38" fontId="60" fillId="3" borderId="3" xfId="0" applyNumberFormat="1" applyFont="1" applyFill="1" applyBorder="1" applyAlignment="1">
      <alignment horizontal="center"/>
    </xf>
    <xf numFmtId="3" fontId="60" fillId="3" borderId="3" xfId="0" applyNumberFormat="1" applyFont="1" applyFill="1" applyBorder="1" applyAlignment="1">
      <alignment horizontal="center"/>
    </xf>
    <xf numFmtId="0" fontId="65" fillId="0" borderId="13" xfId="0" applyFont="1" applyBorder="1" applyAlignment="1">
      <alignment horizontal="center"/>
    </xf>
    <xf numFmtId="0" fontId="65" fillId="0" borderId="1" xfId="0" applyFont="1" applyBorder="1" applyAlignment="1">
      <alignment horizontal="center"/>
    </xf>
    <xf numFmtId="0" fontId="65" fillId="0" borderId="1" xfId="0" applyFont="1" applyBorder="1" applyAlignment="1">
      <alignment horizontal="center" vertical="center" wrapText="1"/>
    </xf>
    <xf numFmtId="38" fontId="60" fillId="0" borderId="0" xfId="0" applyNumberFormat="1" applyFont="1"/>
    <xf numFmtId="0" fontId="65" fillId="0" borderId="25" xfId="0" applyFont="1" applyBorder="1" applyAlignment="1">
      <alignment horizontal="center" vertical="center"/>
    </xf>
    <xf numFmtId="0" fontId="65" fillId="0" borderId="25" xfId="0" applyFont="1" applyBorder="1" applyAlignment="1">
      <alignment horizontal="center" vertical="top"/>
    </xf>
    <xf numFmtId="0" fontId="65" fillId="0" borderId="17" xfId="0" applyFont="1" applyBorder="1" applyAlignment="1">
      <alignment horizontal="center" vertical="center"/>
    </xf>
    <xf numFmtId="1" fontId="65" fillId="0" borderId="1" xfId="0" applyNumberFormat="1" applyFont="1" applyBorder="1" applyAlignment="1">
      <alignment horizontal="center" vertical="center"/>
    </xf>
    <xf numFmtId="0" fontId="65" fillId="0" borderId="20" xfId="0" applyFont="1" applyBorder="1" applyAlignment="1">
      <alignment horizontal="left" vertical="top" wrapText="1" indent="1"/>
    </xf>
    <xf numFmtId="1" fontId="65" fillId="0" borderId="1" xfId="0" applyNumberFormat="1" applyFont="1" applyBorder="1" applyAlignment="1">
      <alignment horizontal="center" vertical="top"/>
    </xf>
    <xf numFmtId="1" fontId="65" fillId="0" borderId="3" xfId="0" applyNumberFormat="1" applyFont="1" applyBorder="1" applyAlignment="1">
      <alignment horizontal="center" vertical="center"/>
    </xf>
    <xf numFmtId="1" fontId="65" fillId="0" borderId="116" xfId="0" applyNumberFormat="1" applyFont="1" applyBorder="1" applyAlignment="1">
      <alignment horizontal="center" vertical="center"/>
    </xf>
    <xf numFmtId="1" fontId="65" fillId="0" borderId="31" xfId="0" applyNumberFormat="1" applyFont="1" applyBorder="1" applyAlignment="1">
      <alignment horizontal="center" vertical="center"/>
    </xf>
    <xf numFmtId="1" fontId="65" fillId="0" borderId="32" xfId="0" applyNumberFormat="1" applyFont="1" applyBorder="1" applyAlignment="1">
      <alignment horizontal="center" vertical="center"/>
    </xf>
    <xf numFmtId="0" fontId="65" fillId="0" borderId="1" xfId="0" applyFont="1" applyBorder="1" applyAlignment="1">
      <alignment horizontal="center" vertical="top" wrapText="1"/>
    </xf>
    <xf numFmtId="0" fontId="65" fillId="0" borderId="119" xfId="0" applyFont="1" applyBorder="1" applyAlignment="1">
      <alignment horizontal="center" vertical="center"/>
    </xf>
    <xf numFmtId="0" fontId="65" fillId="0" borderId="91" xfId="0" applyFont="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center" vertical="center" wrapText="1"/>
    </xf>
    <xf numFmtId="0" fontId="60" fillId="0" borderId="0" xfId="0" applyFont="1" applyAlignment="1">
      <alignment wrapText="1"/>
    </xf>
    <xf numFmtId="164"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38" fontId="60" fillId="0" borderId="0" xfId="0" applyNumberFormat="1" applyFont="1" applyAlignment="1">
      <alignment horizontal="right" vertical="center"/>
    </xf>
    <xf numFmtId="0" fontId="65" fillId="0" borderId="1" xfId="0" applyFont="1" applyBorder="1" applyAlignment="1">
      <alignment horizontal="left" vertical="center" wrapText="1" indent="1"/>
    </xf>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12" xfId="0" applyNumberFormat="1" applyFont="1" applyBorder="1" applyAlignment="1">
      <alignment horizontal="left" vertical="center" indent="1"/>
    </xf>
    <xf numFmtId="49" fontId="65" fillId="0" borderId="20" xfId="0" applyNumberFormat="1" applyFont="1" applyBorder="1" applyAlignment="1">
      <alignment horizontal="left" vertical="center"/>
    </xf>
    <xf numFmtId="38" fontId="58" fillId="3" borderId="0" xfId="0" applyNumberFormat="1" applyFont="1" applyFill="1" applyAlignment="1">
      <alignment horizontal="right" vertical="center"/>
    </xf>
    <xf numFmtId="38" fontId="58" fillId="3" borderId="17" xfId="0" applyNumberFormat="1" applyFont="1" applyFill="1" applyBorder="1" applyAlignment="1">
      <alignment horizontal="right" vertical="center"/>
    </xf>
    <xf numFmtId="164" fontId="65" fillId="0" borderId="1" xfId="9" applyNumberFormat="1" applyFont="1" applyBorder="1" applyAlignment="1" applyProtection="1">
      <alignment horizontal="left" vertical="center"/>
      <protection locked="0"/>
    </xf>
    <xf numFmtId="174" fontId="65" fillId="0" borderId="1" xfId="9" applyNumberFormat="1" applyFont="1" applyBorder="1" applyAlignment="1" applyProtection="1">
      <alignment horizontal="right"/>
      <protection locked="0"/>
    </xf>
    <xf numFmtId="0" fontId="67" fillId="0" borderId="8" xfId="0" applyFont="1" applyBorder="1" applyAlignment="1">
      <alignment horizontal="center" vertical="center" wrapText="1"/>
    </xf>
    <xf numFmtId="0" fontId="67" fillId="0" borderId="21" xfId="0" applyFont="1" applyBorder="1" applyAlignment="1">
      <alignment horizontal="center" vertical="center"/>
    </xf>
    <xf numFmtId="0" fontId="67" fillId="0" borderId="21" xfId="0" applyFont="1" applyBorder="1" applyAlignment="1">
      <alignment horizontal="center" vertical="center" wrapText="1"/>
    </xf>
    <xf numFmtId="0" fontId="60" fillId="0" borderId="6" xfId="0" applyFont="1" applyBorder="1" applyAlignment="1">
      <alignment vertical="center"/>
    </xf>
    <xf numFmtId="38" fontId="58" fillId="0" borderId="21" xfId="0" applyNumberFormat="1" applyFont="1" applyBorder="1" applyAlignment="1" applyProtection="1">
      <alignment horizontal="right" vertical="center"/>
      <protection locked="0"/>
    </xf>
    <xf numFmtId="0" fontId="60" fillId="6" borderId="6" xfId="0" applyFont="1" applyFill="1" applyBorder="1" applyAlignment="1">
      <alignment vertical="center"/>
    </xf>
    <xf numFmtId="38" fontId="58" fillId="6" borderId="44" xfId="0" applyNumberFormat="1" applyFont="1" applyFill="1" applyBorder="1" applyAlignment="1">
      <alignment horizontal="right" vertical="center"/>
    </xf>
    <xf numFmtId="49" fontId="65" fillId="0" borderId="6" xfId="0" applyNumberFormat="1" applyFont="1" applyBorder="1" applyAlignment="1">
      <alignment horizontal="center" vertical="center" wrapText="1"/>
    </xf>
    <xf numFmtId="38" fontId="58" fillId="6" borderId="7" xfId="0" applyNumberFormat="1" applyFont="1" applyFill="1" applyBorder="1" applyAlignment="1">
      <alignment vertical="center"/>
    </xf>
    <xf numFmtId="38" fontId="58" fillId="6" borderId="7" xfId="0" applyNumberFormat="1" applyFont="1" applyFill="1" applyBorder="1" applyAlignment="1">
      <alignment horizontal="right" vertical="center"/>
    </xf>
    <xf numFmtId="0" fontId="65" fillId="0" borderId="45" xfId="0" applyFont="1" applyBorder="1" applyAlignment="1">
      <alignment horizontal="left" indent="1"/>
    </xf>
    <xf numFmtId="0" fontId="65" fillId="0" borderId="5" xfId="0" applyFont="1" applyBorder="1" applyAlignment="1">
      <alignment horizontal="left" indent="1"/>
    </xf>
    <xf numFmtId="49" fontId="65" fillId="0" borderId="6" xfId="0" applyNumberFormat="1" applyFont="1" applyBorder="1" applyAlignment="1">
      <alignment horizontal="center" vertical="center"/>
    </xf>
    <xf numFmtId="0" fontId="65" fillId="0" borderId="45" xfId="0" applyFont="1" applyBorder="1" applyAlignment="1">
      <alignment horizontal="left" vertical="center" indent="1"/>
    </xf>
    <xf numFmtId="38" fontId="58" fillId="6" borderId="21" xfId="0" applyNumberFormat="1" applyFont="1" applyFill="1" applyBorder="1" applyAlignment="1">
      <alignment horizontal="right" vertical="center"/>
    </xf>
    <xf numFmtId="49" fontId="65" fillId="0" borderId="5" xfId="0" applyNumberFormat="1" applyFont="1" applyBorder="1" applyAlignment="1">
      <alignment horizontal="center" vertical="center"/>
    </xf>
    <xf numFmtId="49" fontId="65" fillId="6" borderId="58" xfId="0" applyNumberFormat="1" applyFont="1" applyFill="1" applyBorder="1" applyAlignment="1">
      <alignment horizontal="center" vertical="center"/>
    </xf>
    <xf numFmtId="49" fontId="65" fillId="0" borderId="21" xfId="0" applyNumberFormat="1" applyFont="1" applyBorder="1" applyAlignment="1">
      <alignment horizontal="center" vertical="center"/>
    </xf>
    <xf numFmtId="49" fontId="65" fillId="3" borderId="21" xfId="0" applyNumberFormat="1" applyFont="1" applyFill="1" applyBorder="1" applyAlignment="1">
      <alignment horizontal="center" vertical="center"/>
    </xf>
    <xf numFmtId="38" fontId="58" fillId="3" borderId="7" xfId="0" applyNumberFormat="1" applyFont="1" applyFill="1" applyBorder="1" applyAlignment="1">
      <alignment horizontal="right" vertical="center"/>
    </xf>
    <xf numFmtId="38" fontId="58" fillId="6" borderId="43" xfId="0" applyNumberFormat="1" applyFont="1" applyFill="1" applyBorder="1" applyAlignment="1">
      <alignment horizontal="right" vertical="center"/>
    </xf>
    <xf numFmtId="0" fontId="67" fillId="0" borderId="5" xfId="0" applyFont="1" applyBorder="1" applyAlignment="1">
      <alignment horizontal="left" vertical="center"/>
    </xf>
    <xf numFmtId="0" fontId="60" fillId="0" borderId="6" xfId="0" applyFont="1" applyBorder="1"/>
    <xf numFmtId="0" fontId="58" fillId="0" borderId="49" xfId="0" applyFont="1" applyBorder="1" applyAlignment="1">
      <alignment vertical="center"/>
    </xf>
    <xf numFmtId="0" fontId="60" fillId="0" borderId="8" xfId="0" applyFont="1" applyBorder="1"/>
    <xf numFmtId="0" fontId="60" fillId="0" borderId="39" xfId="0" applyFont="1" applyBorder="1"/>
    <xf numFmtId="0" fontId="68" fillId="0" borderId="0" xfId="0" applyFont="1" applyAlignment="1">
      <alignment horizontal="center"/>
    </xf>
    <xf numFmtId="0" fontId="68" fillId="0" borderId="21" xfId="0" applyFont="1" applyBorder="1" applyAlignment="1" applyProtection="1">
      <alignment horizontal="center"/>
      <protection locked="0"/>
    </xf>
    <xf numFmtId="0" fontId="65" fillId="0" borderId="4" xfId="0" applyFont="1" applyBorder="1" applyAlignment="1">
      <alignment vertical="center"/>
    </xf>
    <xf numFmtId="0" fontId="65" fillId="0" borderId="0" xfId="0" applyFont="1" applyAlignment="1">
      <alignment horizontal="left" indent="1"/>
    </xf>
    <xf numFmtId="0" fontId="65" fillId="0" borderId="21" xfId="0" applyFont="1" applyBorder="1" applyAlignment="1">
      <alignment horizontal="left" vertical="center"/>
    </xf>
    <xf numFmtId="0" fontId="76" fillId="0" borderId="4" xfId="0" applyFont="1" applyBorder="1"/>
    <xf numFmtId="0" fontId="58" fillId="0" borderId="39" xfId="0" applyFont="1" applyBorder="1" applyAlignment="1">
      <alignment vertical="center"/>
    </xf>
    <xf numFmtId="0" fontId="76" fillId="0" borderId="4" xfId="0" applyFont="1" applyBorder="1" applyAlignment="1">
      <alignment vertical="top"/>
    </xf>
    <xf numFmtId="0" fontId="60" fillId="6" borderId="5" xfId="0" applyFont="1" applyFill="1" applyBorder="1"/>
    <xf numFmtId="0" fontId="58" fillId="6" borderId="21" xfId="0" applyFont="1" applyFill="1" applyBorder="1" applyAlignment="1">
      <alignment vertical="center"/>
    </xf>
    <xf numFmtId="0" fontId="97" fillId="0" borderId="0" xfId="0" applyFont="1" applyAlignment="1">
      <alignment horizontal="left" indent="2"/>
    </xf>
    <xf numFmtId="0" fontId="65" fillId="0" borderId="5" xfId="0" applyFont="1" applyBorder="1" applyAlignment="1">
      <alignment vertical="center"/>
    </xf>
    <xf numFmtId="0" fontId="65" fillId="0" borderId="6" xfId="0" applyFont="1" applyBorder="1" applyAlignment="1">
      <alignment vertical="center"/>
    </xf>
    <xf numFmtId="0" fontId="97" fillId="0" borderId="0" xfId="0" applyFont="1" applyAlignment="1">
      <alignment horizontal="left" vertical="top"/>
    </xf>
    <xf numFmtId="0" fontId="60" fillId="0" borderId="0" xfId="0" applyFont="1" applyAlignment="1">
      <alignment vertical="top"/>
    </xf>
    <xf numFmtId="0" fontId="67" fillId="6" borderId="45" xfId="0" applyFont="1" applyFill="1" applyBorder="1" applyAlignment="1">
      <alignment vertical="center"/>
    </xf>
    <xf numFmtId="0" fontId="82" fillId="0" borderId="49" xfId="0" applyFont="1" applyBorder="1" applyAlignment="1">
      <alignment horizontal="left" indent="2"/>
    </xf>
    <xf numFmtId="0" fontId="60" fillId="0" borderId="8" xfId="0" applyFont="1" applyBorder="1" applyAlignment="1">
      <alignment horizontal="left" vertical="center"/>
    </xf>
    <xf numFmtId="0" fontId="60" fillId="0" borderId="8" xfId="0" applyFont="1" applyBorder="1" applyAlignment="1">
      <alignment vertical="center"/>
    </xf>
    <xf numFmtId="0" fontId="57" fillId="0" borderId="8" xfId="0" applyFont="1" applyBorder="1" applyAlignment="1">
      <alignment horizontal="left" vertical="center"/>
    </xf>
    <xf numFmtId="0" fontId="67" fillId="0" borderId="49" xfId="0" applyFont="1" applyBorder="1" applyAlignment="1">
      <alignment horizontal="center" vertical="center" wrapText="1"/>
    </xf>
    <xf numFmtId="0" fontId="67" fillId="0" borderId="7" xfId="0" applyFont="1" applyBorder="1" applyAlignment="1">
      <alignment horizontal="center" vertical="center" wrapText="1"/>
    </xf>
    <xf numFmtId="0" fontId="60" fillId="0" borderId="0" xfId="0" applyFont="1" applyAlignment="1">
      <alignment horizontal="center" vertical="center" wrapText="1"/>
    </xf>
    <xf numFmtId="38" fontId="58" fillId="0" borderId="43" xfId="0" applyNumberFormat="1" applyFont="1" applyBorder="1" applyAlignment="1" applyProtection="1">
      <alignment horizontal="right" vertical="center"/>
      <protection locked="0"/>
    </xf>
    <xf numFmtId="0" fontId="67" fillId="6" borderId="43" xfId="0" applyFont="1" applyFill="1" applyBorder="1" applyAlignment="1">
      <alignment horizontal="center" vertical="center" wrapText="1"/>
    </xf>
    <xf numFmtId="38" fontId="67" fillId="6" borderId="43" xfId="0" quotePrefix="1" applyNumberFormat="1" applyFont="1" applyFill="1" applyBorder="1" applyAlignment="1">
      <alignment horizontal="center" vertical="center"/>
    </xf>
    <xf numFmtId="49" fontId="58" fillId="6" borderId="44" xfId="0" applyNumberFormat="1" applyFont="1" applyFill="1" applyBorder="1" applyAlignment="1">
      <alignment horizontal="right" vertical="center"/>
    </xf>
    <xf numFmtId="49" fontId="58" fillId="6" borderId="43" xfId="0" applyNumberFormat="1" applyFont="1" applyFill="1" applyBorder="1" applyAlignment="1">
      <alignment horizontal="right" vertical="center"/>
    </xf>
    <xf numFmtId="0" fontId="65" fillId="0" borderId="21" xfId="0" applyFont="1" applyBorder="1" applyAlignment="1">
      <alignment horizontal="center" vertical="center"/>
    </xf>
    <xf numFmtId="49" fontId="58" fillId="3" borderId="7" xfId="0" applyNumberFormat="1" applyFont="1" applyFill="1" applyBorder="1" applyAlignment="1">
      <alignment horizontal="right" vertical="center"/>
    </xf>
    <xf numFmtId="38" fontId="67" fillId="6" borderId="43" xfId="0" applyNumberFormat="1" applyFont="1" applyFill="1" applyBorder="1" applyAlignment="1">
      <alignment horizontal="center" vertical="center"/>
    </xf>
    <xf numFmtId="0" fontId="65" fillId="0" borderId="45" xfId="0" applyFont="1" applyBorder="1" applyAlignment="1">
      <alignment horizontal="left" vertical="center" wrapText="1" indent="1"/>
    </xf>
    <xf numFmtId="38" fontId="58" fillId="0" borderId="21" xfId="0" applyNumberFormat="1" applyFont="1" applyBorder="1" applyAlignment="1" applyProtection="1">
      <alignment horizontal="right"/>
      <protection locked="0"/>
    </xf>
    <xf numFmtId="0" fontId="65" fillId="0" borderId="45" xfId="0" applyFont="1" applyBorder="1" applyAlignment="1">
      <alignment horizontal="left" vertical="center" wrapText="1" indent="2"/>
    </xf>
    <xf numFmtId="49" fontId="67" fillId="6" borderId="43" xfId="0" applyNumberFormat="1" applyFont="1" applyFill="1" applyBorder="1" applyAlignment="1">
      <alignment horizontal="center" vertical="center"/>
    </xf>
    <xf numFmtId="38" fontId="58" fillId="6" borderId="42" xfId="0" applyNumberFormat="1" applyFont="1" applyFill="1" applyBorder="1" applyAlignment="1">
      <alignment horizontal="right" vertical="center"/>
    </xf>
    <xf numFmtId="0" fontId="60" fillId="6" borderId="7" xfId="0" applyFont="1" applyFill="1" applyBorder="1" applyAlignment="1">
      <alignment vertical="center"/>
    </xf>
    <xf numFmtId="0" fontId="60" fillId="0" borderId="0" xfId="0" applyFont="1" applyAlignment="1">
      <alignment horizontal="right" vertical="center" indent="1"/>
    </xf>
    <xf numFmtId="0" fontId="65" fillId="0" borderId="0" xfId="0" applyFont="1" applyAlignment="1">
      <alignment horizontal="right" vertical="center" indent="1"/>
    </xf>
    <xf numFmtId="166" fontId="65" fillId="0" borderId="0" xfId="10" applyNumberFormat="1" applyFont="1" applyAlignment="1">
      <alignment horizontal="right" vertical="center"/>
    </xf>
    <xf numFmtId="0" fontId="65" fillId="0" borderId="0" xfId="10" applyFont="1" applyAlignment="1">
      <alignment horizontal="left" vertical="center"/>
    </xf>
    <xf numFmtId="166" fontId="65" fillId="0" borderId="0" xfId="11" applyNumberFormat="1" applyFont="1" applyAlignment="1">
      <alignment horizontal="right" vertical="center"/>
    </xf>
    <xf numFmtId="0" fontId="65" fillId="0" borderId="0" xfId="11" applyFont="1" applyAlignment="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xf numFmtId="0" fontId="60" fillId="6" borderId="0" xfId="0" applyFont="1" applyFill="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alignment vertical="center"/>
    </xf>
    <xf numFmtId="0" fontId="60" fillId="6" borderId="0" xfId="0" applyFont="1" applyFill="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lignment vertical="center"/>
    </xf>
    <xf numFmtId="0" fontId="67" fillId="6" borderId="15" xfId="0" applyFont="1" applyFill="1" applyBorder="1" applyAlignment="1">
      <alignment vertical="center"/>
    </xf>
    <xf numFmtId="0" fontId="60" fillId="6" borderId="15" xfId="0" applyFont="1" applyFill="1" applyBorder="1" applyAlignment="1">
      <alignment vertical="center"/>
    </xf>
    <xf numFmtId="0" fontId="60" fillId="0" borderId="16" xfId="0" applyFont="1" applyBorder="1" applyAlignment="1">
      <alignment vertical="center"/>
    </xf>
    <xf numFmtId="0" fontId="60" fillId="0" borderId="17" xfId="0" applyFont="1" applyBorder="1" applyAlignment="1">
      <alignment vertical="center"/>
    </xf>
    <xf numFmtId="0" fontId="65" fillId="0" borderId="12" xfId="0" applyFont="1" applyBorder="1" applyAlignment="1">
      <alignment horizontal="left" vertical="center" indent="1"/>
    </xf>
    <xf numFmtId="0" fontId="60" fillId="0" borderId="20" xfId="0" applyFont="1" applyBorder="1" applyAlignment="1">
      <alignment vertical="center"/>
    </xf>
    <xf numFmtId="0" fontId="65" fillId="0" borderId="13" xfId="0" applyFont="1" applyBorder="1" applyAlignment="1">
      <alignment horizontal="right" vertical="center"/>
    </xf>
    <xf numFmtId="0" fontId="65" fillId="0" borderId="16" xfId="0" applyFont="1" applyBorder="1" applyAlignment="1">
      <alignment horizontal="center" vertical="center"/>
    </xf>
    <xf numFmtId="38" fontId="58" fillId="0" borderId="17" xfId="0" applyNumberFormat="1" applyFont="1" applyBorder="1" applyAlignment="1">
      <alignment vertical="center"/>
    </xf>
    <xf numFmtId="0" fontId="76" fillId="0" borderId="20" xfId="0" applyFont="1" applyBorder="1" applyAlignment="1">
      <alignment vertical="center"/>
    </xf>
    <xf numFmtId="38" fontId="58" fillId="0" borderId="17" xfId="0" applyNumberFormat="1" applyFont="1" applyBorder="1"/>
    <xf numFmtId="0" fontId="65" fillId="0" borderId="18" xfId="0" applyFont="1" applyBorder="1" applyAlignment="1">
      <alignment horizontal="center" vertical="center"/>
    </xf>
    <xf numFmtId="38" fontId="58" fillId="0" borderId="10" xfId="0" applyNumberFormat="1" applyFont="1" applyBorder="1" applyAlignment="1">
      <alignment vertical="center"/>
    </xf>
    <xf numFmtId="0" fontId="60" fillId="6" borderId="9" xfId="0" applyFont="1" applyFill="1" applyBorder="1" applyAlignment="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16" xfId="0" applyFont="1" applyBorder="1"/>
    <xf numFmtId="0" fontId="65" fillId="0" borderId="16" xfId="0" applyFont="1" applyBorder="1"/>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7"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168" fontId="60" fillId="0" borderId="0" xfId="3" applyNumberFormat="1" applyFont="1" applyAlignment="1">
      <alignment horizontal="center"/>
    </xf>
    <xf numFmtId="0" fontId="68" fillId="0" borderId="21" xfId="3" applyFont="1" applyBorder="1" applyAlignment="1" applyProtection="1">
      <alignment horizontal="center" vertical="center"/>
      <protection locked="0"/>
    </xf>
    <xf numFmtId="164" fontId="60" fillId="0" borderId="0" xfId="0" applyNumberFormat="1" applyFont="1"/>
    <xf numFmtId="165" fontId="65" fillId="0" borderId="0" xfId="0" applyNumberFormat="1" applyFont="1" applyAlignment="1">
      <alignment horizontal="left"/>
    </xf>
    <xf numFmtId="0" fontId="109" fillId="0" borderId="0" xfId="0" applyFont="1"/>
    <xf numFmtId="0" fontId="58" fillId="0" borderId="0" xfId="0" applyFont="1" applyAlignment="1">
      <alignment vertical="top" wrapText="1"/>
    </xf>
    <xf numFmtId="0" fontId="60" fillId="0" borderId="0" xfId="3" applyFont="1" applyAlignment="1">
      <alignment wrapText="1"/>
    </xf>
    <xf numFmtId="0" fontId="67" fillId="0" borderId="45" xfId="3" applyFont="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Alignment="1">
      <alignment wrapText="1"/>
    </xf>
    <xf numFmtId="38" fontId="68" fillId="0" borderId="0" xfId="3" applyNumberFormat="1" applyFont="1"/>
    <xf numFmtId="0" fontId="65" fillId="0" borderId="0" xfId="3" applyFont="1" applyAlignment="1">
      <alignment horizontal="left" vertical="center" wrapText="1"/>
    </xf>
    <xf numFmtId="0" fontId="60" fillId="0" borderId="0" xfId="3" applyFont="1" applyAlignment="1">
      <alignment horizontal="left" vertical="center" wrapText="1"/>
    </xf>
    <xf numFmtId="0" fontId="60" fillId="0" borderId="0" xfId="3" applyFont="1" applyAlignment="1">
      <alignment horizontal="left"/>
    </xf>
    <xf numFmtId="49" fontId="112" fillId="0" borderId="0" xfId="0" applyNumberFormat="1" applyFont="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Alignment="1">
      <alignment horizontal="centerContinuous" vertical="top"/>
    </xf>
    <xf numFmtId="0" fontId="58" fillId="0" borderId="16" xfId="0" applyFont="1" applyBorder="1" applyAlignment="1">
      <alignment horizontal="left" vertical="top"/>
    </xf>
    <xf numFmtId="164" fontId="114" fillId="0" borderId="0" xfId="0" applyNumberFormat="1" applyFont="1" applyAlignment="1">
      <alignment horizontal="right" vertical="top"/>
    </xf>
    <xf numFmtId="0" fontId="116" fillId="0" borderId="12" xfId="0" applyFont="1" applyBorder="1" applyAlignment="1">
      <alignment horizontal="righ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3" xfId="12" applyFont="1" applyBorder="1" applyAlignment="1">
      <alignment vertical="center"/>
    </xf>
    <xf numFmtId="0" fontId="116" fillId="0" borderId="16" xfId="0" applyFont="1" applyBorder="1" applyAlignment="1">
      <alignment horizontal="right" vertical="top"/>
    </xf>
    <xf numFmtId="0" fontId="88" fillId="0" borderId="9" xfId="12" applyFont="1" applyBorder="1" applyAlignment="1">
      <alignment vertical="center" wrapText="1"/>
    </xf>
    <xf numFmtId="0" fontId="114" fillId="0" borderId="20" xfId="0" applyFont="1" applyBorder="1" applyAlignment="1">
      <alignment horizontal="left" vertical="center"/>
    </xf>
    <xf numFmtId="0" fontId="65" fillId="0" borderId="13" xfId="0" applyFont="1" applyBorder="1" applyAlignment="1">
      <alignment vertical="top" wrapText="1"/>
    </xf>
    <xf numFmtId="0" fontId="116" fillId="0" borderId="20" xfId="0" applyFont="1" applyBorder="1" applyAlignment="1">
      <alignment horizontal="left" vertical="center"/>
    </xf>
    <xf numFmtId="0" fontId="88" fillId="0" borderId="1" xfId="0" applyFont="1" applyBorder="1" applyAlignment="1">
      <alignment horizontal="left" vertical="center" wrapText="1"/>
    </xf>
    <xf numFmtId="0" fontId="72" fillId="0" borderId="16" xfId="0" applyFont="1" applyBorder="1"/>
    <xf numFmtId="0" fontId="114" fillId="0" borderId="20" xfId="0" applyFont="1" applyBorder="1" applyAlignment="1">
      <alignment vertical="top"/>
    </xf>
    <xf numFmtId="0" fontId="88" fillId="0" borderId="13" xfId="0" applyFont="1" applyBorder="1" applyAlignment="1">
      <alignment vertical="top" wrapText="1"/>
    </xf>
    <xf numFmtId="0" fontId="72" fillId="0" borderId="0" xfId="0" applyFont="1"/>
    <xf numFmtId="0" fontId="72" fillId="0" borderId="12" xfId="0" applyFont="1" applyBorder="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4" fillId="0" borderId="20" xfId="0" applyNumberFormat="1" applyFont="1" applyBorder="1" applyAlignment="1">
      <alignment horizontal="right" vertical="top"/>
    </xf>
    <xf numFmtId="164" fontId="116" fillId="0" borderId="20" xfId="0" applyNumberFormat="1" applyFont="1" applyBorder="1" applyAlignment="1">
      <alignment horizontal="right" vertical="center"/>
    </xf>
    <xf numFmtId="0" fontId="58" fillId="0" borderId="20" xfId="0" applyFont="1" applyBorder="1" applyAlignment="1">
      <alignment horizontal="left" vertical="center" wrapText="1" indent="1"/>
    </xf>
    <xf numFmtId="0" fontId="88" fillId="0" borderId="1" xfId="0" applyFont="1" applyBorder="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6"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7" fillId="0" borderId="20" xfId="0" applyNumberFormat="1" applyFont="1" applyBorder="1" applyAlignment="1">
      <alignment horizontal="left" vertical="center"/>
    </xf>
    <xf numFmtId="0" fontId="114" fillId="0" borderId="20" xfId="0" applyFont="1" applyBorder="1" applyAlignment="1">
      <alignment horizontal="left" vertical="top"/>
    </xf>
    <xf numFmtId="0" fontId="88" fillId="0" borderId="1" xfId="0" applyFont="1" applyBorder="1" applyAlignment="1">
      <alignment horizontal="left"/>
    </xf>
    <xf numFmtId="0" fontId="58" fillId="0" borderId="114" xfId="0" applyFont="1" applyBorder="1" applyAlignment="1">
      <alignment horizontal="left" vertical="top"/>
    </xf>
    <xf numFmtId="164" fontId="114" fillId="0" borderId="117" xfId="0" applyNumberFormat="1" applyFont="1" applyBorder="1" applyAlignment="1">
      <alignment horizontal="right" vertical="top"/>
    </xf>
    <xf numFmtId="0" fontId="58" fillId="0" borderId="117" xfId="0" applyFont="1" applyBorder="1" applyAlignment="1">
      <alignment horizontal="left" vertical="center" wrapText="1" indent="1"/>
    </xf>
    <xf numFmtId="0" fontId="88" fillId="0" borderId="116" xfId="0" applyFont="1" applyBorder="1" applyAlignment="1">
      <alignment horizontal="left" vertical="center" wrapText="1"/>
    </xf>
    <xf numFmtId="0" fontId="58" fillId="0" borderId="117" xfId="0" applyFont="1" applyBorder="1" applyAlignment="1">
      <alignment horizontal="left" vertical="top"/>
    </xf>
    <xf numFmtId="0" fontId="116" fillId="0" borderId="117" xfId="0" applyFont="1" applyBorder="1" applyAlignment="1">
      <alignment horizontal="left" vertical="center"/>
    </xf>
    <xf numFmtId="0" fontId="114" fillId="0" borderId="117" xfId="0" applyFont="1" applyBorder="1" applyAlignment="1">
      <alignment vertical="top"/>
    </xf>
    <xf numFmtId="0" fontId="114" fillId="0" borderId="117" xfId="0" applyFont="1" applyBorder="1" applyAlignment="1">
      <alignment horizontal="left" vertical="top"/>
    </xf>
    <xf numFmtId="49" fontId="86" fillId="0" borderId="11" xfId="0" applyNumberFormat="1" applyFont="1" applyBorder="1" applyAlignment="1">
      <alignment horizontal="left" vertical="center"/>
    </xf>
    <xf numFmtId="49" fontId="58" fillId="0" borderId="15" xfId="0" applyNumberFormat="1" applyFont="1" applyBorder="1" applyAlignment="1">
      <alignment horizontal="left" vertical="center"/>
    </xf>
    <xf numFmtId="0" fontId="58" fillId="0" borderId="15" xfId="0" applyFont="1" applyBorder="1" applyAlignment="1">
      <alignment horizontal="left" vertical="center"/>
    </xf>
    <xf numFmtId="0" fontId="65" fillId="0" borderId="138" xfId="0" applyFont="1" applyBorder="1" applyAlignment="1" applyProtection="1">
      <alignment horizontal="left" vertical="center"/>
      <protection locked="0"/>
    </xf>
    <xf numFmtId="49" fontId="86" fillId="0" borderId="16" xfId="0" applyNumberFormat="1" applyFont="1" applyBorder="1" applyAlignment="1">
      <alignment horizontal="left" vertical="center"/>
    </xf>
    <xf numFmtId="0" fontId="65" fillId="0" borderId="61" xfId="0" applyFont="1" applyBorder="1" applyAlignment="1">
      <alignment horizontal="left" vertical="center"/>
    </xf>
    <xf numFmtId="0" fontId="58" fillId="0" borderId="54" xfId="0" applyFont="1" applyBorder="1" applyAlignment="1">
      <alignment horizontal="left" vertical="center"/>
    </xf>
    <xf numFmtId="0" fontId="58" fillId="0" borderId="23" xfId="0" applyFont="1" applyBorder="1" applyAlignment="1">
      <alignment horizontal="left" vertical="center"/>
    </xf>
    <xf numFmtId="0" fontId="58" fillId="0" borderId="23" xfId="0" applyFont="1" applyBorder="1" applyAlignment="1">
      <alignment horizontal="left" vertical="center" indent="2"/>
    </xf>
    <xf numFmtId="0" fontId="67" fillId="0" borderId="62" xfId="0" applyFont="1" applyBorder="1" applyAlignment="1">
      <alignment horizontal="left" vertical="center"/>
    </xf>
    <xf numFmtId="0" fontId="57" fillId="0" borderId="114" xfId="0" applyFont="1" applyBorder="1"/>
    <xf numFmtId="0" fontId="57" fillId="0" borderId="117" xfId="0" applyFont="1" applyBorder="1" applyAlignment="1">
      <alignment horizontal="left" vertical="top"/>
    </xf>
    <xf numFmtId="0" fontId="57" fillId="0" borderId="115" xfId="0" applyFont="1" applyBorder="1" applyAlignment="1">
      <alignment horizontal="left"/>
    </xf>
    <xf numFmtId="0" fontId="57" fillId="0" borderId="115" xfId="0" applyFont="1" applyBorder="1" applyAlignment="1">
      <alignment horizontal="center" vertical="center"/>
    </xf>
    <xf numFmtId="0" fontId="117" fillId="0" borderId="20" xfId="0" applyFont="1" applyBorder="1" applyAlignment="1">
      <alignment horizontal="left" vertical="top" wrapText="1"/>
    </xf>
    <xf numFmtId="49" fontId="73" fillId="0" borderId="0" xfId="0" applyNumberFormat="1" applyFont="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Alignment="1">
      <alignment horizontal="left" indent="1"/>
    </xf>
    <xf numFmtId="0" fontId="73" fillId="0" borderId="0" xfId="0" applyFont="1"/>
    <xf numFmtId="164" fontId="65" fillId="0" borderId="18" xfId="0" applyNumberFormat="1" applyFont="1" applyBorder="1" applyAlignment="1">
      <alignment horizontal="left" vertical="center" wrapText="1" indent="1"/>
    </xf>
    <xf numFmtId="164" fontId="65" fillId="0" borderId="1" xfId="0" applyNumberFormat="1" applyFont="1" applyBorder="1" applyAlignment="1">
      <alignment horizontal="left" vertical="center" wrapText="1" indent="1"/>
    </xf>
    <xf numFmtId="164" fontId="65" fillId="0" borderId="1" xfId="0" applyNumberFormat="1" applyFont="1" applyBorder="1" applyAlignment="1">
      <alignment horizontal="left" vertical="center" indent="1"/>
    </xf>
    <xf numFmtId="164" fontId="65" fillId="0" borderId="0" xfId="0" applyNumberFormat="1" applyFont="1" applyAlignment="1">
      <alignment horizontal="left" vertical="center" wrapText="1" indent="1"/>
    </xf>
    <xf numFmtId="0" fontId="65" fillId="0" borderId="20" xfId="0" applyFont="1" applyBorder="1" applyAlignment="1">
      <alignment horizontal="left" vertical="top" indent="1"/>
    </xf>
    <xf numFmtId="0" fontId="65" fillId="0" borderId="117" xfId="0" applyFont="1" applyBorder="1" applyAlignment="1">
      <alignment horizontal="left" vertical="center" indent="1"/>
    </xf>
    <xf numFmtId="0" fontId="65" fillId="0" borderId="23" xfId="0" applyFont="1" applyBorder="1" applyAlignment="1">
      <alignment horizontal="left" vertical="center" indent="1"/>
    </xf>
    <xf numFmtId="0" fontId="65" fillId="0" borderId="51" xfId="0" applyFont="1" applyBorder="1" applyAlignment="1">
      <alignment horizontal="left" vertical="center" indent="1"/>
    </xf>
    <xf numFmtId="0" fontId="65" fillId="0" borderId="20" xfId="0" applyFont="1" applyBorder="1" applyAlignment="1">
      <alignment horizontal="left" vertical="center" wrapText="1" indent="1"/>
    </xf>
    <xf numFmtId="0" fontId="65" fillId="0" borderId="118" xfId="0" applyFont="1" applyBorder="1" applyAlignment="1">
      <alignment horizontal="left" vertical="center" indent="1"/>
    </xf>
    <xf numFmtId="0" fontId="65" fillId="0" borderId="91" xfId="0" applyFont="1" applyBorder="1" applyAlignment="1">
      <alignment horizontal="left" vertical="center" indent="1"/>
    </xf>
    <xf numFmtId="38" fontId="57" fillId="6" borderId="139" xfId="0" applyNumberFormat="1" applyFont="1" applyFill="1" applyBorder="1" applyAlignment="1">
      <alignment horizontal="center" vertical="center" wrapText="1"/>
    </xf>
    <xf numFmtId="38" fontId="57" fillId="6" borderId="139" xfId="0" applyNumberFormat="1" applyFont="1" applyFill="1" applyBorder="1" applyAlignment="1">
      <alignment horizontal="center" vertical="top" wrapText="1"/>
    </xf>
    <xf numFmtId="38" fontId="67" fillId="6" borderId="139" xfId="0" applyNumberFormat="1" applyFont="1" applyFill="1" applyBorder="1" applyAlignment="1">
      <alignment horizontal="center" vertical="center" wrapText="1"/>
    </xf>
    <xf numFmtId="0" fontId="97" fillId="0" borderId="0" xfId="0" applyFont="1" applyAlignment="1">
      <alignment horizontal="right"/>
    </xf>
    <xf numFmtId="0" fontId="97" fillId="0" borderId="0" xfId="0" applyFont="1" applyAlignment="1">
      <alignment horizontal="right" vertical="top"/>
    </xf>
    <xf numFmtId="38" fontId="57" fillId="21" borderId="12" xfId="0" applyNumberFormat="1" applyFont="1" applyFill="1" applyBorder="1" applyAlignment="1">
      <alignment horizontal="right"/>
    </xf>
    <xf numFmtId="38" fontId="57" fillId="21" borderId="20" xfId="0" applyNumberFormat="1" applyFont="1" applyFill="1" applyBorder="1" applyAlignment="1">
      <alignment horizontal="right"/>
    </xf>
    <xf numFmtId="38" fontId="57" fillId="21" borderId="20" xfId="1" applyNumberFormat="1" applyFont="1" applyFill="1" applyBorder="1" applyAlignment="1" applyProtection="1">
      <alignment horizontal="right"/>
    </xf>
    <xf numFmtId="38" fontId="57" fillId="21" borderId="13" xfId="0" applyNumberFormat="1" applyFont="1" applyFill="1" applyBorder="1" applyAlignment="1">
      <alignment horizontal="right"/>
    </xf>
    <xf numFmtId="3" fontId="57" fillId="21" borderId="12" xfId="0" applyNumberFormat="1" applyFont="1" applyFill="1" applyBorder="1" applyAlignment="1">
      <alignment horizontal="right" vertical="center"/>
    </xf>
    <xf numFmtId="3" fontId="57" fillId="21" borderId="20" xfId="0" applyNumberFormat="1" applyFont="1" applyFill="1" applyBorder="1" applyAlignment="1">
      <alignment horizontal="right" vertical="center"/>
    </xf>
    <xf numFmtId="3" fontId="57" fillId="21" borderId="13" xfId="0" applyNumberFormat="1" applyFont="1" applyFill="1" applyBorder="1" applyAlignment="1">
      <alignment horizontal="right" vertical="center"/>
    </xf>
    <xf numFmtId="0" fontId="67" fillId="17" borderId="13" xfId="0" applyFont="1" applyFill="1" applyBorder="1" applyAlignment="1">
      <alignment horizontal="left" vertical="center"/>
    </xf>
    <xf numFmtId="0" fontId="67" fillId="17" borderId="1" xfId="0" applyFont="1" applyFill="1" applyBorder="1" applyAlignment="1">
      <alignment horizontal="center" vertical="top"/>
    </xf>
    <xf numFmtId="0" fontId="67" fillId="17" borderId="1" xfId="0" applyFont="1" applyFill="1" applyBorder="1" applyAlignment="1">
      <alignment horizontal="center" vertical="center"/>
    </xf>
    <xf numFmtId="3" fontId="57" fillId="21" borderId="12" xfId="0" applyNumberFormat="1" applyFont="1" applyFill="1" applyBorder="1" applyAlignment="1">
      <alignment horizontal="center" vertical="center"/>
    </xf>
    <xf numFmtId="49" fontId="67" fillId="21" borderId="20" xfId="0" applyNumberFormat="1" applyFont="1" applyFill="1" applyBorder="1" applyAlignment="1">
      <alignment horizontal="center" vertical="center"/>
    </xf>
    <xf numFmtId="3" fontId="58" fillId="21" borderId="20" xfId="0" applyNumberFormat="1" applyFont="1" applyFill="1" applyBorder="1" applyAlignment="1">
      <alignment horizontal="center"/>
    </xf>
    <xf numFmtId="3" fontId="60" fillId="21" borderId="20" xfId="0" applyNumberFormat="1" applyFont="1" applyFill="1" applyBorder="1" applyAlignment="1">
      <alignment horizontal="center"/>
    </xf>
    <xf numFmtId="38" fontId="60" fillId="21" borderId="20" xfId="0" applyNumberFormat="1" applyFont="1" applyFill="1" applyBorder="1" applyAlignment="1">
      <alignment horizontal="center"/>
    </xf>
    <xf numFmtId="3" fontId="60" fillId="21" borderId="13" xfId="0" applyNumberFormat="1" applyFont="1" applyFill="1" applyBorder="1" applyAlignment="1">
      <alignment horizontal="center"/>
    </xf>
    <xf numFmtId="0" fontId="57" fillId="21" borderId="48" xfId="0" applyFont="1" applyFill="1" applyBorder="1" applyAlignment="1">
      <alignment horizontal="center" vertical="center" wrapText="1"/>
    </xf>
    <xf numFmtId="164" fontId="57" fillId="21" borderId="48" xfId="0" applyNumberFormat="1" applyFont="1" applyFill="1" applyBorder="1" applyAlignment="1">
      <alignment horizontal="center" vertical="center" wrapText="1"/>
    </xf>
    <xf numFmtId="164" fontId="57" fillId="21" borderId="48" xfId="0" applyNumberFormat="1" applyFont="1" applyFill="1" applyBorder="1" applyAlignment="1">
      <alignment horizontal="center" vertical="center"/>
    </xf>
    <xf numFmtId="3" fontId="67" fillId="17" borderId="19" xfId="0" applyNumberFormat="1" applyFont="1" applyFill="1" applyBorder="1" applyAlignment="1">
      <alignment horizontal="left" vertical="center"/>
    </xf>
    <xf numFmtId="164" fontId="67" fillId="17" borderId="19" xfId="0" applyNumberFormat="1" applyFont="1" applyFill="1" applyBorder="1" applyAlignment="1">
      <alignment horizontal="left" vertical="center"/>
    </xf>
    <xf numFmtId="0" fontId="67" fillId="17" borderId="28" xfId="0" applyFont="1" applyFill="1" applyBorder="1" applyAlignment="1">
      <alignment horizontal="center" vertical="center"/>
    </xf>
    <xf numFmtId="0" fontId="67" fillId="17" borderId="116" xfId="0" applyFont="1" applyFill="1" applyBorder="1" applyAlignment="1">
      <alignment horizontal="center" vertical="center"/>
    </xf>
    <xf numFmtId="164" fontId="67" fillId="17" borderId="20" xfId="0" applyNumberFormat="1" applyFont="1" applyFill="1" applyBorder="1" applyAlignment="1">
      <alignment horizontal="left" vertical="center"/>
    </xf>
    <xf numFmtId="0" fontId="67" fillId="17" borderId="13" xfId="0" applyFont="1" applyFill="1" applyBorder="1" applyAlignment="1">
      <alignment horizontal="center" vertical="center"/>
    </xf>
    <xf numFmtId="0" fontId="67" fillId="17" borderId="30" xfId="0" applyFont="1" applyFill="1" applyBorder="1" applyAlignment="1">
      <alignment horizontal="center" vertical="center"/>
    </xf>
    <xf numFmtId="164" fontId="67" fillId="15" borderId="20" xfId="0" applyNumberFormat="1" applyFont="1" applyFill="1" applyBorder="1" applyAlignment="1">
      <alignment horizontal="left" vertical="center" indent="1"/>
    </xf>
    <xf numFmtId="0" fontId="65" fillId="15" borderId="13" xfId="0" applyFont="1" applyFill="1" applyBorder="1" applyAlignment="1">
      <alignment horizontal="center" vertical="center"/>
    </xf>
    <xf numFmtId="164" fontId="67" fillId="15" borderId="19" xfId="0" applyNumberFormat="1" applyFont="1" applyFill="1" applyBorder="1" applyAlignment="1">
      <alignment horizontal="left" vertical="center" indent="1"/>
    </xf>
    <xf numFmtId="1" fontId="65" fillId="15" borderId="10" xfId="0" applyNumberFormat="1" applyFont="1" applyFill="1" applyBorder="1" applyAlignment="1">
      <alignment horizontal="center" vertical="center"/>
    </xf>
    <xf numFmtId="1" fontId="65" fillId="15" borderId="3" xfId="0" applyNumberFormat="1" applyFont="1" applyFill="1" applyBorder="1" applyAlignment="1">
      <alignment horizontal="center" vertical="center"/>
    </xf>
    <xf numFmtId="0" fontId="65" fillId="15" borderId="10" xfId="0" applyFont="1" applyFill="1" applyBorder="1" applyAlignment="1">
      <alignment horizontal="center" vertical="center"/>
    </xf>
    <xf numFmtId="0" fontId="67" fillId="17" borderId="49" xfId="0" applyFont="1" applyFill="1" applyBorder="1" applyAlignment="1">
      <alignment horizontal="left" vertical="center"/>
    </xf>
    <xf numFmtId="0" fontId="67" fillId="17" borderId="21" xfId="0" applyFont="1" applyFill="1" applyBorder="1" applyAlignment="1">
      <alignment horizontal="center" vertical="center"/>
    </xf>
    <xf numFmtId="0" fontId="67" fillId="17" borderId="45" xfId="0" applyFont="1" applyFill="1" applyBorder="1" applyAlignment="1">
      <alignment horizontal="left" vertical="center"/>
    </xf>
    <xf numFmtId="0" fontId="67" fillId="17" borderId="45" xfId="0" applyFont="1" applyFill="1" applyBorder="1" applyAlignment="1">
      <alignment horizontal="left" vertical="center" wrapText="1"/>
    </xf>
    <xf numFmtId="0" fontId="67" fillId="17" borderId="45" xfId="0" applyFont="1" applyFill="1" applyBorder="1" applyAlignment="1">
      <alignment horizontal="left" vertical="center" indent="1"/>
    </xf>
    <xf numFmtId="0" fontId="68" fillId="21" borderId="12" xfId="0" applyFont="1" applyFill="1" applyBorder="1" applyAlignment="1">
      <alignment horizontal="left" vertical="center"/>
    </xf>
    <xf numFmtId="0" fontId="68" fillId="21" borderId="20" xfId="0" applyFont="1" applyFill="1" applyBorder="1" applyAlignment="1">
      <alignment horizontal="left" vertical="center"/>
    </xf>
    <xf numFmtId="0" fontId="68" fillId="21" borderId="13" xfId="0" applyFont="1" applyFill="1" applyBorder="1" applyAlignment="1">
      <alignment horizontal="left" vertical="center"/>
    </xf>
    <xf numFmtId="0" fontId="57" fillId="15" borderId="11" xfId="0" applyFont="1" applyFill="1" applyBorder="1" applyAlignment="1">
      <alignment vertical="center"/>
    </xf>
    <xf numFmtId="0" fontId="67" fillId="0" borderId="143" xfId="0" applyFont="1" applyBorder="1" applyAlignment="1">
      <alignment horizontal="centerContinuous" vertical="center"/>
    </xf>
    <xf numFmtId="0" fontId="58" fillId="0" borderId="144" xfId="0" applyFont="1" applyBorder="1" applyAlignment="1">
      <alignment horizontal="centerContinuous" vertical="center"/>
    </xf>
    <xf numFmtId="0" fontId="60" fillId="0" borderId="144" xfId="0" applyFont="1" applyBorder="1" applyAlignment="1">
      <alignment horizontal="centerContinuous" vertical="center"/>
    </xf>
    <xf numFmtId="0" fontId="67" fillId="0" borderId="96" xfId="0" applyFont="1" applyBorder="1" applyAlignment="1">
      <alignment horizontal="center"/>
    </xf>
    <xf numFmtId="0" fontId="67" fillId="16" borderId="29" xfId="0" applyFont="1" applyFill="1" applyBorder="1" applyAlignment="1">
      <alignment horizontal="center" vertical="center"/>
    </xf>
    <xf numFmtId="0" fontId="67" fillId="16" borderId="34" xfId="0" applyFont="1" applyFill="1" applyBorder="1" applyAlignment="1">
      <alignment horizontal="left" vertical="center" wrapText="1" indent="1"/>
    </xf>
    <xf numFmtId="0" fontId="65" fillId="16" borderId="29" xfId="0" applyFont="1" applyFill="1" applyBorder="1" applyAlignment="1">
      <alignment horizontal="left" vertical="center"/>
    </xf>
    <xf numFmtId="0" fontId="67" fillId="16" borderId="34" xfId="0" applyFont="1" applyFill="1" applyBorder="1" applyAlignment="1">
      <alignment horizontal="left" vertical="center" indent="1"/>
    </xf>
    <xf numFmtId="0" fontId="65" fillId="16" borderId="29" xfId="0" applyFont="1" applyFill="1" applyBorder="1" applyAlignment="1">
      <alignment horizontal="center" vertical="center"/>
    </xf>
    <xf numFmtId="0" fontId="65" fillId="16" borderId="29" xfId="0" applyFont="1" applyFill="1" applyBorder="1" applyAlignment="1">
      <alignment horizontal="left" vertical="center" indent="2"/>
    </xf>
    <xf numFmtId="0" fontId="67" fillId="16" borderId="51" xfId="0" applyFont="1" applyFill="1" applyBorder="1" applyAlignment="1">
      <alignment horizontal="left" vertical="top" wrapText="1" indent="1"/>
    </xf>
    <xf numFmtId="49" fontId="67" fillId="16" borderId="34" xfId="0" applyNumberFormat="1" applyFont="1" applyFill="1" applyBorder="1" applyAlignment="1">
      <alignment horizontal="left" vertical="top" indent="1"/>
    </xf>
    <xf numFmtId="49" fontId="65" fillId="16" borderId="29" xfId="0" applyNumberFormat="1" applyFont="1" applyFill="1" applyBorder="1" applyAlignment="1">
      <alignment horizontal="center" vertical="center"/>
    </xf>
    <xf numFmtId="1" fontId="65" fillId="16" borderId="29" xfId="0" applyNumberFormat="1" applyFont="1" applyFill="1" applyBorder="1" applyAlignment="1">
      <alignment horizontal="center" vertical="center"/>
    </xf>
    <xf numFmtId="0" fontId="67" fillId="16" borderId="34" xfId="0" applyFont="1" applyFill="1" applyBorder="1" applyAlignment="1">
      <alignment horizontal="left" indent="1"/>
    </xf>
    <xf numFmtId="0" fontId="65" fillId="16" borderId="29" xfId="0" applyFont="1" applyFill="1" applyBorder="1" applyAlignment="1">
      <alignment horizontal="center"/>
    </xf>
    <xf numFmtId="0" fontId="67" fillId="16" borderId="35" xfId="0" applyFont="1" applyFill="1" applyBorder="1" applyAlignment="1">
      <alignment horizontal="left" vertical="center" indent="1"/>
    </xf>
    <xf numFmtId="0" fontId="65" fillId="16" borderId="26" xfId="0" applyFont="1" applyFill="1" applyBorder="1" applyAlignment="1">
      <alignment horizontal="center" vertical="center"/>
    </xf>
    <xf numFmtId="49" fontId="67" fillId="16" borderId="32" xfId="0" applyNumberFormat="1" applyFont="1" applyFill="1" applyBorder="1" applyAlignment="1">
      <alignment horizontal="left" vertical="center" wrapText="1" indent="1"/>
    </xf>
    <xf numFmtId="0" fontId="67" fillId="16" borderId="51" xfId="0" applyFont="1" applyFill="1" applyBorder="1" applyAlignment="1">
      <alignment horizontal="left" wrapText="1" indent="1"/>
    </xf>
    <xf numFmtId="0" fontId="65" fillId="16" borderId="52" xfId="0" applyFont="1" applyFill="1" applyBorder="1" applyAlignment="1">
      <alignment horizontal="left" indent="2"/>
    </xf>
    <xf numFmtId="173" fontId="60" fillId="16" borderId="1" xfId="0" applyNumberFormat="1" applyFont="1" applyFill="1" applyBorder="1" applyAlignment="1">
      <alignment vertical="center"/>
    </xf>
    <xf numFmtId="37" fontId="60" fillId="16" borderId="12" xfId="5" applyNumberFormat="1" applyFont="1" applyFill="1" applyBorder="1" applyAlignment="1">
      <alignment horizontal="right"/>
    </xf>
    <xf numFmtId="0" fontId="67" fillId="16" borderId="34" xfId="0" applyFont="1" applyFill="1" applyBorder="1" applyAlignment="1">
      <alignment horizontal="left" vertical="center" indent="2"/>
    </xf>
    <xf numFmtId="0" fontId="67" fillId="16" borderId="19" xfId="0" applyFont="1" applyFill="1" applyBorder="1" applyAlignment="1">
      <alignment horizontal="left" vertical="center" indent="2"/>
    </xf>
    <xf numFmtId="0" fontId="67" fillId="16" borderId="13" xfId="0" applyFont="1" applyFill="1" applyBorder="1" applyAlignment="1">
      <alignment horizontal="center" vertical="center"/>
    </xf>
    <xf numFmtId="0" fontId="76" fillId="16" borderId="19" xfId="0" applyFont="1" applyFill="1" applyBorder="1" applyAlignment="1">
      <alignment horizontal="left" vertical="center" indent="1"/>
    </xf>
    <xf numFmtId="0" fontId="65" fillId="16" borderId="3" xfId="0" applyFont="1" applyFill="1" applyBorder="1" applyAlignment="1">
      <alignment horizontal="center"/>
    </xf>
    <xf numFmtId="0" fontId="67" fillId="16" borderId="26" xfId="0" applyFont="1" applyFill="1" applyBorder="1" applyAlignment="1">
      <alignment horizontal="left" vertical="center" wrapText="1" indent="1"/>
    </xf>
    <xf numFmtId="49" fontId="65" fillId="16" borderId="40" xfId="0" applyNumberFormat="1" applyFont="1" applyFill="1" applyBorder="1" applyAlignment="1">
      <alignment horizontal="center" vertical="center"/>
    </xf>
    <xf numFmtId="49" fontId="65" fillId="16" borderId="6" xfId="0" applyNumberFormat="1" applyFont="1" applyFill="1" applyBorder="1" applyAlignment="1">
      <alignment horizontal="center" vertical="center"/>
    </xf>
    <xf numFmtId="38" fontId="58" fillId="16" borderId="40" xfId="0" applyNumberFormat="1" applyFont="1" applyFill="1" applyBorder="1" applyAlignment="1">
      <alignment horizontal="right" vertical="center"/>
    </xf>
    <xf numFmtId="49" fontId="65" fillId="16" borderId="6" xfId="0" applyNumberFormat="1" applyFont="1" applyFill="1" applyBorder="1" applyAlignment="1">
      <alignment horizontal="left" vertical="center" indent="2"/>
    </xf>
    <xf numFmtId="0" fontId="67" fillId="16" borderId="53" xfId="0" applyFont="1" applyFill="1" applyBorder="1" applyAlignment="1">
      <alignment horizontal="left" vertical="center" indent="2"/>
    </xf>
    <xf numFmtId="0" fontId="67" fillId="16" borderId="40" xfId="0" applyFont="1" applyFill="1" applyBorder="1" applyAlignment="1">
      <alignment horizontal="center" vertical="center"/>
    </xf>
    <xf numFmtId="0" fontId="67" fillId="16" borderId="40" xfId="0" applyFont="1" applyFill="1" applyBorder="1" applyAlignment="1">
      <alignment horizontal="left" vertical="center" indent="1"/>
    </xf>
    <xf numFmtId="0" fontId="60" fillId="16" borderId="40" xfId="0" applyFont="1" applyFill="1" applyBorder="1" applyAlignment="1">
      <alignment vertical="center"/>
    </xf>
    <xf numFmtId="38" fontId="58" fillId="16" borderId="21" xfId="0" applyNumberFormat="1" applyFont="1" applyFill="1" applyBorder="1" applyAlignment="1">
      <alignment horizontal="right" vertical="center"/>
    </xf>
    <xf numFmtId="0" fontId="65" fillId="16" borderId="0" xfId="0" applyFont="1" applyFill="1" applyAlignment="1">
      <alignment horizontal="right"/>
    </xf>
    <xf numFmtId="0" fontId="58" fillId="16" borderId="12" xfId="0" applyFont="1" applyFill="1" applyBorder="1" applyAlignment="1">
      <alignment horizontal="right"/>
    </xf>
    <xf numFmtId="14" fontId="60" fillId="0" borderId="0" xfId="0" applyNumberFormat="1" applyFont="1" applyAlignment="1" applyProtection="1">
      <alignment vertical="center"/>
      <protection locked="0"/>
    </xf>
    <xf numFmtId="49" fontId="65" fillId="0" borderId="13" xfId="0" applyNumberFormat="1" applyFont="1" applyBorder="1" applyAlignment="1">
      <alignment horizontal="center" vertical="center"/>
    </xf>
    <xf numFmtId="0" fontId="101" fillId="0" borderId="0" xfId="17" applyFont="1"/>
    <xf numFmtId="0" fontId="102" fillId="21" borderId="0" xfId="17" applyFont="1" applyFill="1" applyAlignment="1">
      <alignment horizontal="centerContinuous" vertical="center"/>
    </xf>
    <xf numFmtId="0" fontId="101" fillId="21" borderId="0" xfId="17" applyFont="1" applyFill="1" applyAlignment="1">
      <alignment horizontal="centerContinuous"/>
    </xf>
    <xf numFmtId="0" fontId="91" fillId="0" borderId="126" xfId="17" applyFont="1" applyBorder="1" applyAlignment="1">
      <alignment horizontal="center" vertical="top" wrapText="1"/>
    </xf>
    <xf numFmtId="0" fontId="91" fillId="0" borderId="0" xfId="17" applyFont="1" applyAlignment="1">
      <alignment horizontal="center" vertical="top" wrapText="1"/>
    </xf>
    <xf numFmtId="0" fontId="15" fillId="0" borderId="0" xfId="17" applyAlignment="1">
      <alignment wrapText="1"/>
    </xf>
    <xf numFmtId="0" fontId="124" fillId="0" borderId="146" xfId="17" applyFont="1" applyBorder="1" applyAlignment="1" applyProtection="1">
      <alignment horizontal="center" vertical="center"/>
      <protection locked="0"/>
    </xf>
    <xf numFmtId="0" fontId="104" fillId="0" borderId="0" xfId="17" applyFont="1"/>
    <xf numFmtId="0" fontId="81" fillId="0" borderId="98" xfId="17" applyFont="1" applyBorder="1" applyAlignment="1">
      <alignment horizontal="left" vertical="center" wrapText="1"/>
    </xf>
    <xf numFmtId="0" fontId="81" fillId="0" borderId="148" xfId="17" applyFont="1" applyBorder="1" applyAlignment="1">
      <alignment horizontal="left" vertical="center" wrapText="1"/>
    </xf>
    <xf numFmtId="49" fontId="120" fillId="0" borderId="97" xfId="17" applyNumberFormat="1" applyFont="1" applyBorder="1" applyAlignment="1" applyProtection="1">
      <alignment horizontal="center" vertical="center"/>
      <protection locked="0"/>
    </xf>
    <xf numFmtId="0" fontId="120" fillId="0" borderId="97" xfId="17" applyFont="1" applyBorder="1" applyAlignment="1" applyProtection="1">
      <alignment horizontal="center" vertical="center" wrapText="1"/>
      <protection locked="0"/>
    </xf>
    <xf numFmtId="0" fontId="101" fillId="0" borderId="97" xfId="17" applyFont="1" applyBorder="1"/>
    <xf numFmtId="0" fontId="105" fillId="0" borderId="143" xfId="17" applyFont="1" applyBorder="1" applyAlignment="1">
      <alignment horizontal="left" vertical="center" wrapText="1"/>
    </xf>
    <xf numFmtId="0" fontId="105" fillId="0" borderId="144" xfId="17" applyFont="1" applyBorder="1" applyAlignment="1">
      <alignment horizontal="left" vertical="center" wrapText="1"/>
    </xf>
    <xf numFmtId="49" fontId="105" fillId="17" borderId="97" xfId="17" applyNumberFormat="1" applyFont="1" applyFill="1" applyBorder="1" applyAlignment="1">
      <alignment horizontal="center" vertical="center"/>
    </xf>
    <xf numFmtId="0" fontId="81" fillId="0" borderId="121" xfId="17" applyFont="1" applyBorder="1" applyAlignment="1">
      <alignment horizontal="left" vertical="center" wrapText="1"/>
    </xf>
    <xf numFmtId="49" fontId="125" fillId="0" borderId="96" xfId="17" applyNumberFormat="1" applyFont="1" applyBorder="1" applyAlignment="1" applyProtection="1">
      <alignment horizontal="center" vertical="center"/>
      <protection locked="0"/>
    </xf>
    <xf numFmtId="49" fontId="125" fillId="0" borderId="100" xfId="17" applyNumberFormat="1" applyFont="1" applyBorder="1" applyAlignment="1" applyProtection="1">
      <alignment horizontal="center" vertical="center"/>
      <protection locked="0"/>
    </xf>
    <xf numFmtId="0" fontId="101" fillId="0" borderId="96" xfId="17" applyFont="1" applyBorder="1" applyProtection="1">
      <protection locked="0"/>
    </xf>
    <xf numFmtId="49" fontId="125" fillId="0" borderId="98" xfId="17" applyNumberFormat="1" applyFont="1" applyBorder="1" applyAlignment="1" applyProtection="1">
      <alignment horizontal="center" vertical="center"/>
      <protection locked="0"/>
    </xf>
    <xf numFmtId="0" fontId="15" fillId="0" borderId="0" xfId="17"/>
    <xf numFmtId="0" fontId="52" fillId="0" borderId="129" xfId="17" applyFont="1" applyBorder="1" applyAlignment="1">
      <alignment vertical="top"/>
    </xf>
    <xf numFmtId="0" fontId="52" fillId="0" borderId="130" xfId="17" applyFont="1" applyBorder="1" applyAlignment="1">
      <alignment vertical="top"/>
    </xf>
    <xf numFmtId="0" fontId="53" fillId="15" borderId="68" xfId="17" applyFont="1" applyFill="1" applyBorder="1" applyAlignment="1">
      <alignment vertical="top"/>
    </xf>
    <xf numFmtId="0" fontId="52" fillId="0" borderId="129" xfId="17" applyFont="1" applyBorder="1" applyAlignment="1">
      <alignment vertical="top" wrapText="1"/>
    </xf>
    <xf numFmtId="0" fontId="52" fillId="0" borderId="130" xfId="17" applyFont="1" applyBorder="1" applyAlignment="1">
      <alignment vertical="top" wrapText="1"/>
    </xf>
    <xf numFmtId="0" fontId="101" fillId="0" borderId="0" xfId="17" applyFont="1" applyAlignment="1">
      <alignment horizontal="left" vertical="center" wrapText="1"/>
    </xf>
    <xf numFmtId="0" fontId="126" fillId="0" borderId="0" xfId="17" applyFont="1"/>
    <xf numFmtId="0" fontId="68" fillId="12" borderId="45" xfId="0" applyFont="1" applyFill="1" applyBorder="1" applyAlignment="1">
      <alignment horizontal="left" vertical="center"/>
    </xf>
    <xf numFmtId="0" fontId="67" fillId="12" borderId="5" xfId="0" applyFont="1" applyFill="1" applyBorder="1" applyAlignment="1">
      <alignment horizontal="left" vertical="center"/>
    </xf>
    <xf numFmtId="0" fontId="65" fillId="12" borderId="6" xfId="0" applyFont="1" applyFill="1" applyBorder="1" applyAlignment="1">
      <alignment horizontal="left" vertical="center" indent="2"/>
    </xf>
    <xf numFmtId="0" fontId="68" fillId="12" borderId="1" xfId="0" applyFont="1" applyFill="1" applyBorder="1" applyAlignment="1">
      <alignment horizontal="center" vertical="center"/>
    </xf>
    <xf numFmtId="0" fontId="101" fillId="21" borderId="0" xfId="17" applyFont="1" applyFill="1" applyAlignment="1">
      <alignment horizontal="centerContinuous" vertical="center"/>
    </xf>
    <xf numFmtId="0" fontId="105" fillId="21" borderId="127" xfId="17" applyFont="1" applyFill="1" applyBorder="1" applyAlignment="1">
      <alignment horizontal="center" vertical="center" wrapText="1"/>
    </xf>
    <xf numFmtId="0" fontId="105" fillId="21" borderId="147" xfId="17" applyFont="1" applyFill="1" applyBorder="1" applyAlignment="1">
      <alignment horizontal="center" vertical="center" wrapText="1"/>
    </xf>
    <xf numFmtId="0" fontId="105" fillId="17" borderId="128" xfId="17" applyFont="1" applyFill="1" applyBorder="1" applyAlignment="1">
      <alignment horizontal="center" vertical="center" wrapText="1"/>
    </xf>
    <xf numFmtId="49" fontId="105" fillId="17" borderId="98" xfId="17" applyNumberFormat="1" applyFont="1" applyFill="1" applyBorder="1" applyAlignment="1">
      <alignment horizontal="center" vertical="center" wrapText="1"/>
    </xf>
    <xf numFmtId="0" fontId="53" fillId="17" borderId="99" xfId="17" applyFont="1" applyFill="1" applyBorder="1" applyAlignment="1">
      <alignment horizontal="center"/>
    </xf>
    <xf numFmtId="0" fontId="103" fillId="0" borderId="128" xfId="17" applyFont="1" applyBorder="1" applyAlignment="1">
      <alignment horizontal="right"/>
    </xf>
    <xf numFmtId="0" fontId="67" fillId="17" borderId="20" xfId="0" applyFont="1" applyFill="1" applyBorder="1" applyAlignment="1">
      <alignment vertical="center"/>
    </xf>
    <xf numFmtId="0" fontId="118" fillId="0" borderId="20" xfId="0" applyFont="1" applyBorder="1" applyAlignment="1">
      <alignment horizontal="left" vertical="center" indent="1"/>
    </xf>
    <xf numFmtId="0" fontId="129" fillId="20" borderId="0" xfId="0" applyFont="1" applyFill="1" applyAlignment="1">
      <alignment horizontal="center"/>
    </xf>
    <xf numFmtId="0" fontId="130" fillId="0" borderId="0" xfId="0" applyFont="1" applyAlignment="1">
      <alignment horizontal="center"/>
    </xf>
    <xf numFmtId="41" fontId="53" fillId="11" borderId="94" xfId="0" applyNumberFormat="1" applyFont="1" applyFill="1" applyBorder="1" applyAlignment="1" applyProtection="1">
      <alignment horizontal="right" shrinkToFit="1"/>
      <protection locked="0"/>
    </xf>
    <xf numFmtId="41" fontId="53" fillId="10" borderId="95" xfId="0" applyNumberFormat="1" applyFont="1" applyFill="1" applyBorder="1" applyAlignment="1">
      <alignment horizontal="right" shrinkToFit="1"/>
    </xf>
    <xf numFmtId="38" fontId="60" fillId="16" borderId="1" xfId="0" applyNumberFormat="1" applyFont="1" applyFill="1" applyBorder="1" applyAlignment="1">
      <alignment horizontal="right" vertical="center" shrinkToFit="1"/>
    </xf>
    <xf numFmtId="0" fontId="58" fillId="0" borderId="0" xfId="0" applyFont="1" applyAlignment="1">
      <alignment horizontal="center" vertical="center" shrinkToFit="1"/>
    </xf>
    <xf numFmtId="0" fontId="58" fillId="0" borderId="0" xfId="0" applyFont="1" applyAlignment="1">
      <alignment vertical="center" shrinkToFit="1"/>
    </xf>
    <xf numFmtId="38" fontId="60" fillId="16" borderId="1" xfId="0" applyNumberFormat="1" applyFont="1" applyFill="1" applyBorder="1" applyAlignment="1">
      <alignment vertical="center" shrinkToFit="1"/>
    </xf>
    <xf numFmtId="41" fontId="60" fillId="0" borderId="1" xfId="0" applyNumberFormat="1" applyFont="1" applyBorder="1" applyAlignment="1" applyProtection="1">
      <alignment vertical="center" shrinkToFit="1"/>
      <protection locked="0"/>
    </xf>
    <xf numFmtId="40" fontId="65" fillId="0" borderId="0" xfId="0" applyNumberFormat="1" applyFont="1" applyAlignment="1">
      <alignment horizontal="right" shrinkToFit="1"/>
    </xf>
    <xf numFmtId="0" fontId="58" fillId="0" borderId="0" xfId="0" applyFont="1" applyAlignment="1">
      <alignment horizontal="right" shrinkToFit="1"/>
    </xf>
    <xf numFmtId="0" fontId="57" fillId="0" borderId="0" xfId="0" applyFont="1" applyAlignment="1">
      <alignment horizontal="center" shrinkToFit="1"/>
    </xf>
    <xf numFmtId="37" fontId="65" fillId="0" borderId="0" xfId="0" applyNumberFormat="1" applyFont="1" applyAlignment="1">
      <alignment horizontal="right" shrinkToFit="1"/>
    </xf>
    <xf numFmtId="40" fontId="65" fillId="0" borderId="0" xfId="0" applyNumberFormat="1" applyFont="1" applyAlignment="1">
      <alignment horizontal="right" vertical="center" shrinkToFit="1"/>
    </xf>
    <xf numFmtId="0" fontId="65" fillId="0" borderId="0" xfId="0" applyFont="1" applyAlignment="1">
      <alignment horizontal="right" shrinkToFit="1"/>
    </xf>
    <xf numFmtId="172" fontId="65" fillId="0" borderId="0" xfId="0" applyNumberFormat="1" applyFont="1" applyAlignment="1">
      <alignment horizontal="right" shrinkToFit="1"/>
    </xf>
    <xf numFmtId="0" fontId="57" fillId="0" borderId="0" xfId="0" applyFont="1" applyAlignment="1">
      <alignment horizontal="right" shrinkToFit="1"/>
    </xf>
    <xf numFmtId="0" fontId="60" fillId="0" borderId="0" xfId="5" applyFont="1" applyAlignment="1">
      <alignment horizontal="right" shrinkToFit="1"/>
    </xf>
    <xf numFmtId="0" fontId="65" fillId="0" borderId="0" xfId="5" applyFont="1" applyAlignment="1">
      <alignment horizontal="right" shrinkToFit="1"/>
    </xf>
    <xf numFmtId="2" fontId="65" fillId="0" borderId="0" xfId="0" applyNumberFormat="1" applyFont="1" applyAlignment="1">
      <alignment horizontal="right" shrinkToFit="1"/>
    </xf>
    <xf numFmtId="0" fontId="58" fillId="0" borderId="0" xfId="0" applyFont="1" applyAlignment="1">
      <alignment shrinkToFit="1"/>
    </xf>
    <xf numFmtId="0" fontId="65" fillId="0" borderId="0" xfId="5" quotePrefix="1" applyFont="1" applyAlignment="1">
      <alignment horizontal="right" shrinkToFit="1"/>
    </xf>
    <xf numFmtId="1" fontId="60" fillId="0" borderId="0" xfId="5" applyNumberFormat="1" applyFont="1" applyAlignment="1">
      <alignment horizontal="right" shrinkToFit="1"/>
    </xf>
    <xf numFmtId="2" fontId="65" fillId="0" borderId="0" xfId="0" applyNumberFormat="1" applyFont="1" applyAlignment="1">
      <alignment horizontal="right" vertical="center" shrinkToFit="1"/>
    </xf>
    <xf numFmtId="169" fontId="65" fillId="0" borderId="0" xfId="0" applyNumberFormat="1" applyFont="1" applyAlignment="1">
      <alignment horizontal="right" shrinkToFit="1"/>
    </xf>
    <xf numFmtId="2" fontId="68" fillId="0" borderId="0" xfId="0" applyNumberFormat="1" applyFont="1" applyAlignment="1">
      <alignment horizontal="right" shrinkToFit="1"/>
    </xf>
    <xf numFmtId="0" fontId="69" fillId="0" borderId="0" xfId="5" applyFont="1" applyAlignment="1">
      <alignment horizontal="right"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3" borderId="17" xfId="0" applyNumberFormat="1" applyFont="1" applyFill="1" applyBorder="1" applyAlignment="1">
      <alignment horizontal="right" shrinkToFit="1"/>
    </xf>
    <xf numFmtId="38" fontId="58" fillId="0" borderId="2" xfId="0" applyNumberFormat="1" applyFont="1" applyBorder="1" applyAlignment="1" applyProtection="1">
      <alignment horizontal="right" shrinkToFit="1"/>
      <protection locked="0"/>
    </xf>
    <xf numFmtId="38" fontId="58" fillId="6" borderId="2"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3" xfId="0" applyNumberFormat="1" applyFont="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21" borderId="18"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6" borderId="17" xfId="0" applyNumberFormat="1" applyFont="1" applyFill="1" applyBorder="1" applyAlignment="1">
      <alignment horizontal="right" shrinkToFit="1"/>
    </xf>
    <xf numFmtId="38" fontId="58" fillId="6" borderId="0" xfId="0" applyNumberFormat="1" applyFont="1" applyFill="1" applyAlignment="1">
      <alignment horizontal="right" shrinkToFit="1"/>
    </xf>
    <xf numFmtId="38" fontId="58" fillId="16" borderId="26" xfId="0" applyNumberFormat="1" applyFont="1" applyFill="1" applyBorder="1" applyAlignment="1">
      <alignment horizontal="right" shrinkToFit="1"/>
    </xf>
    <xf numFmtId="38" fontId="58" fillId="21" borderId="12" xfId="0" applyNumberFormat="1" applyFont="1" applyFill="1" applyBorder="1" applyAlignment="1">
      <alignment horizontal="right" shrinkToFit="1"/>
    </xf>
    <xf numFmtId="38" fontId="58" fillId="21" borderId="10" xfId="0" applyNumberFormat="1" applyFont="1" applyFill="1" applyBorder="1" applyAlignment="1">
      <alignment horizontal="right" shrinkToFit="1"/>
    </xf>
    <xf numFmtId="38" fontId="58" fillId="0" borderId="12" xfId="0" applyNumberFormat="1" applyFont="1" applyBorder="1" applyAlignment="1" applyProtection="1">
      <alignment horizontal="right" shrinkToFit="1"/>
      <protection locked="0"/>
    </xf>
    <xf numFmtId="38" fontId="58" fillId="16" borderId="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21" borderId="48" xfId="0" applyNumberFormat="1" applyFont="1" applyFill="1" applyBorder="1" applyAlignment="1">
      <alignment horizontal="right" shrinkToFit="1"/>
    </xf>
    <xf numFmtId="38" fontId="58" fillId="21" borderId="33"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16" borderId="1" xfId="0" applyNumberFormat="1" applyFont="1" applyFill="1" applyBorder="1" applyAlignment="1">
      <alignment horizontal="right" shrinkToFit="1"/>
    </xf>
    <xf numFmtId="38" fontId="58" fillId="3" borderId="20" xfId="0" applyNumberFormat="1" applyFont="1" applyFill="1" applyBorder="1" applyAlignment="1">
      <alignment horizontal="right" shrinkToFit="1"/>
    </xf>
    <xf numFmtId="38" fontId="58" fillId="3" borderId="0" xfId="0" applyNumberFormat="1" applyFont="1" applyFill="1" applyAlignment="1">
      <alignment horizontal="right" shrinkToFit="1"/>
    </xf>
    <xf numFmtId="38" fontId="58" fillId="3" borderId="2" xfId="0" applyNumberFormat="1" applyFont="1" applyFill="1" applyBorder="1" applyAlignment="1">
      <alignment horizontal="right" shrinkToFit="1"/>
    </xf>
    <xf numFmtId="38" fontId="58" fillId="3" borderId="12"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1" borderId="30" xfId="0" applyNumberFormat="1" applyFont="1" applyFill="1" applyBorder="1" applyAlignment="1">
      <alignment horizontal="right" shrinkToFit="1"/>
    </xf>
    <xf numFmtId="38" fontId="58" fillId="3" borderId="10"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16" borderId="17" xfId="0" applyNumberFormat="1" applyFont="1" applyFill="1" applyBorder="1" applyAlignment="1">
      <alignment horizontal="right" shrinkToFit="1"/>
    </xf>
    <xf numFmtId="38" fontId="58" fillId="16" borderId="18" xfId="0" applyNumberFormat="1" applyFont="1" applyFill="1" applyBorder="1" applyAlignment="1">
      <alignment horizontal="right" shrinkToFit="1"/>
    </xf>
    <xf numFmtId="38" fontId="58" fillId="3" borderId="13" xfId="0" applyNumberFormat="1" applyFont="1" applyFill="1" applyBorder="1" applyAlignment="1">
      <alignment horizontal="right" shrinkToFit="1"/>
    </xf>
    <xf numFmtId="38" fontId="58" fillId="16" borderId="0" xfId="0" applyNumberFormat="1" applyFont="1" applyFill="1" applyAlignment="1">
      <alignment horizontal="right" shrinkToFit="1"/>
    </xf>
    <xf numFmtId="38" fontId="58" fillId="16" borderId="27" xfId="0" applyNumberFormat="1" applyFont="1" applyFill="1" applyBorder="1" applyAlignment="1">
      <alignment horizontal="right" shrinkToFit="1"/>
    </xf>
    <xf numFmtId="38" fontId="58" fillId="6" borderId="1" xfId="0" applyNumberFormat="1" applyFont="1" applyFill="1" applyBorder="1" applyAlignment="1">
      <alignment horizontal="right" shrinkToFit="1"/>
    </xf>
    <xf numFmtId="38" fontId="58" fillId="16" borderId="31" xfId="0" applyNumberFormat="1" applyFont="1" applyFill="1" applyBorder="1" applyAlignment="1">
      <alignment horizontal="right" shrinkToFit="1"/>
    </xf>
    <xf numFmtId="38" fontId="58" fillId="6" borderId="27" xfId="0" applyNumberFormat="1" applyFont="1" applyFill="1" applyBorder="1" applyAlignment="1">
      <alignment horizontal="right" shrinkToFit="1"/>
    </xf>
    <xf numFmtId="38" fontId="58" fillId="0" borderId="2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1" xfId="0" applyNumberFormat="1" applyFont="1" applyBorder="1" applyAlignment="1" applyProtection="1">
      <alignment horizontal="right" shrinkToFit="1"/>
      <protection locked="0"/>
    </xf>
    <xf numFmtId="38" fontId="58" fillId="16" borderId="32"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16" borderId="35" xfId="0" applyNumberFormat="1" applyFont="1" applyFill="1" applyBorder="1" applyAlignment="1">
      <alignment horizontal="right" shrinkToFit="1"/>
    </xf>
    <xf numFmtId="38" fontId="58" fillId="3" borderId="16" xfId="0" applyNumberFormat="1" applyFont="1" applyFill="1" applyBorder="1" applyAlignment="1">
      <alignment horizontal="right" shrinkToFit="1"/>
    </xf>
    <xf numFmtId="37" fontId="58" fillId="16" borderId="35" xfId="0" applyNumberFormat="1" applyFont="1" applyFill="1" applyBorder="1" applyAlignment="1">
      <alignment horizontal="right" shrinkToFit="1"/>
    </xf>
    <xf numFmtId="37" fontId="58" fillId="16" borderId="26" xfId="0" applyNumberFormat="1" applyFont="1" applyFill="1" applyBorder="1" applyAlignment="1">
      <alignment horizontal="right" shrinkToFit="1"/>
    </xf>
    <xf numFmtId="37" fontId="58" fillId="3" borderId="16" xfId="0" applyNumberFormat="1" applyFont="1" applyFill="1" applyBorder="1" applyAlignment="1">
      <alignment horizontal="right" shrinkToFit="1"/>
    </xf>
    <xf numFmtId="37" fontId="58" fillId="3" borderId="25" xfId="0" applyNumberFormat="1" applyFont="1" applyFill="1" applyBorder="1" applyAlignment="1">
      <alignment horizontal="right" shrinkToFit="1"/>
    </xf>
    <xf numFmtId="38" fontId="58" fillId="16" borderId="36" xfId="0" applyNumberFormat="1" applyFont="1" applyFill="1" applyBorder="1" applyAlignment="1">
      <alignment horizontal="right" shrinkToFit="1"/>
    </xf>
    <xf numFmtId="38" fontId="58" fillId="16" borderId="11" xfId="0" applyNumberFormat="1" applyFont="1" applyFill="1" applyBorder="1" applyAlignment="1">
      <alignment horizontal="right" shrinkToFit="1"/>
    </xf>
    <xf numFmtId="38" fontId="58" fillId="3" borderId="18" xfId="0" applyNumberFormat="1" applyFont="1" applyFill="1" applyBorder="1" applyAlignment="1">
      <alignment horizontal="right" shrinkToFit="1"/>
    </xf>
    <xf numFmtId="38" fontId="58" fillId="3" borderId="37"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0" borderId="116" xfId="0" applyNumberFormat="1" applyFont="1" applyBorder="1" applyAlignment="1" applyProtection="1">
      <alignment horizontal="right" shrinkToFit="1"/>
      <protection locked="0"/>
    </xf>
    <xf numFmtId="38" fontId="58" fillId="3" borderId="116"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0" borderId="36" xfId="0" applyNumberFormat="1" applyFont="1" applyBorder="1" applyAlignment="1" applyProtection="1">
      <alignment horizontal="right" shrinkToFit="1"/>
      <protection locked="0"/>
    </xf>
    <xf numFmtId="38" fontId="58" fillId="0" borderId="35"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31" xfId="0" applyNumberFormat="1" applyFont="1" applyBorder="1" applyAlignment="1" applyProtection="1">
      <alignment horizontal="right" vertical="center" shrinkToFit="1"/>
      <protection locked="0"/>
    </xf>
    <xf numFmtId="38" fontId="58" fillId="0" borderId="26" xfId="0" applyNumberFormat="1" applyFont="1" applyBorder="1" applyAlignment="1" applyProtection="1">
      <alignment horizontal="right" vertical="center" shrinkToFit="1"/>
      <protection locked="0"/>
    </xf>
    <xf numFmtId="38" fontId="58" fillId="16" borderId="54" xfId="0" applyNumberFormat="1" applyFont="1" applyFill="1" applyBorder="1" applyAlignment="1">
      <alignment horizontal="right" shrinkToFit="1"/>
    </xf>
    <xf numFmtId="38" fontId="58" fillId="3" borderId="30" xfId="0" applyNumberFormat="1" applyFont="1" applyFill="1" applyBorder="1" applyAlignment="1">
      <alignment horizontal="right" vertical="center" shrinkToFit="1"/>
    </xf>
    <xf numFmtId="38" fontId="58" fillId="3" borderId="27" xfId="0" applyNumberFormat="1" applyFont="1" applyFill="1" applyBorder="1" applyAlignment="1">
      <alignment horizontal="right" vertical="center" shrinkToFit="1"/>
    </xf>
    <xf numFmtId="38" fontId="58" fillId="3" borderId="0" xfId="0" applyNumberFormat="1" applyFont="1" applyFill="1" applyAlignment="1">
      <alignment horizontal="right" vertical="center" shrinkToFit="1"/>
    </xf>
    <xf numFmtId="38" fontId="58" fillId="3" borderId="25" xfId="0" applyNumberFormat="1" applyFont="1" applyFill="1" applyBorder="1" applyAlignment="1">
      <alignment horizontal="right" vertical="center" shrinkToFit="1"/>
    </xf>
    <xf numFmtId="38" fontId="58" fillId="3" borderId="38" xfId="0" applyNumberFormat="1" applyFont="1" applyFill="1" applyBorder="1" applyAlignment="1">
      <alignment horizontal="right" shrinkToFit="1"/>
    </xf>
    <xf numFmtId="38" fontId="58" fillId="0" borderId="1" xfId="0" applyNumberFormat="1" applyFont="1" applyBorder="1" applyAlignment="1" applyProtection="1">
      <alignment horizontal="right" vertical="center" shrinkToFit="1"/>
      <protection locked="0"/>
    </xf>
    <xf numFmtId="38" fontId="58" fillId="6" borderId="1" xfId="0" applyNumberFormat="1" applyFont="1" applyFill="1" applyBorder="1" applyAlignment="1">
      <alignment horizontal="right" vertical="center" shrinkToFit="1"/>
    </xf>
    <xf numFmtId="38" fontId="58" fillId="0" borderId="113" xfId="0" applyNumberFormat="1" applyFont="1" applyBorder="1" applyAlignment="1" applyProtection="1">
      <alignment horizontal="right" shrinkToFit="1"/>
      <protection locked="0"/>
    </xf>
    <xf numFmtId="38" fontId="58" fillId="0" borderId="112" xfId="0" applyNumberFormat="1" applyFont="1" applyBorder="1" applyAlignment="1" applyProtection="1">
      <alignment horizontal="right" shrinkToFit="1"/>
      <protection locked="0"/>
    </xf>
    <xf numFmtId="38" fontId="58" fillId="0" borderId="102" xfId="0" applyNumberFormat="1" applyFont="1" applyBorder="1" applyAlignment="1" applyProtection="1">
      <alignment horizontal="right" shrinkToFit="1"/>
      <protection locked="0"/>
    </xf>
    <xf numFmtId="38" fontId="58" fillId="16" borderId="116" xfId="0" applyNumberFormat="1" applyFont="1" applyFill="1" applyBorder="1" applyAlignment="1">
      <alignment horizontal="right" shrinkToFit="1"/>
    </xf>
    <xf numFmtId="38" fontId="58" fillId="15" borderId="2" xfId="0" applyNumberFormat="1" applyFont="1" applyFill="1" applyBorder="1" applyAlignment="1">
      <alignment horizontal="right" shrinkToFit="1"/>
    </xf>
    <xf numFmtId="38" fontId="58" fillId="15" borderId="25" xfId="0" applyNumberFormat="1" applyFont="1" applyFill="1" applyBorder="1" applyAlignment="1">
      <alignment horizontal="right" shrinkToFit="1"/>
    </xf>
    <xf numFmtId="38" fontId="58" fillId="6" borderId="0" xfId="8" applyNumberFormat="1" applyFont="1" applyFill="1" applyAlignment="1">
      <alignment horizontal="right" shrinkToFit="1"/>
    </xf>
    <xf numFmtId="38" fontId="58" fillId="6" borderId="25" xfId="8" applyNumberFormat="1" applyFont="1" applyFill="1" applyBorder="1" applyAlignment="1">
      <alignment horizontal="right" shrinkToFit="1"/>
    </xf>
    <xf numFmtId="38" fontId="58" fillId="0" borderId="1" xfId="8" applyNumberFormat="1" applyFont="1" applyBorder="1" applyAlignment="1" applyProtection="1">
      <alignment horizontal="right" shrinkToFit="1"/>
      <protection locked="0"/>
    </xf>
    <xf numFmtId="38" fontId="58" fillId="16" borderId="116" xfId="0" applyNumberFormat="1" applyFont="1" applyFill="1" applyBorder="1" applyAlignment="1" applyProtection="1">
      <alignment horizontal="right" vertical="center" shrinkToFit="1"/>
      <protection locked="0"/>
    </xf>
    <xf numFmtId="38" fontId="58" fillId="0" borderId="116" xfId="0" applyNumberFormat="1" applyFont="1" applyBorder="1" applyAlignment="1" applyProtection="1">
      <alignment horizontal="right" vertical="center" shrinkToFit="1"/>
      <protection locked="0"/>
    </xf>
    <xf numFmtId="38" fontId="58" fillId="16" borderId="116" xfId="0" applyNumberFormat="1" applyFont="1" applyFill="1" applyBorder="1" applyAlignment="1">
      <alignment horizontal="right" vertical="center" shrinkToFit="1"/>
    </xf>
    <xf numFmtId="38" fontId="58" fillId="16" borderId="1" xfId="0" applyNumberFormat="1" applyFont="1" applyFill="1" applyBorder="1" applyAlignment="1" applyProtection="1">
      <alignment horizontal="right" vertical="center" shrinkToFit="1"/>
      <protection locked="0"/>
    </xf>
    <xf numFmtId="38" fontId="58" fillId="16" borderId="1" xfId="0" applyNumberFormat="1" applyFont="1" applyFill="1" applyBorder="1" applyAlignment="1">
      <alignment horizontal="right" vertical="center" shrinkToFit="1"/>
    </xf>
    <xf numFmtId="38" fontId="58" fillId="16" borderId="26" xfId="0" applyNumberFormat="1" applyFont="1" applyFill="1" applyBorder="1" applyAlignment="1" applyProtection="1">
      <alignment horizontal="right" vertical="center" shrinkToFit="1"/>
      <protection locked="0"/>
    </xf>
    <xf numFmtId="42" fontId="53" fillId="11" borderId="101" xfId="0" applyNumberFormat="1" applyFont="1" applyFill="1" applyBorder="1" applyAlignment="1" applyProtection="1">
      <alignment horizontal="right" shrinkToFit="1"/>
      <protection locked="0"/>
    </xf>
    <xf numFmtId="42" fontId="53" fillId="10" borderId="101" xfId="0" applyNumberFormat="1" applyFont="1" applyFill="1" applyBorder="1" applyAlignment="1">
      <alignment horizontal="right"/>
    </xf>
    <xf numFmtId="42" fontId="53" fillId="10" borderId="0" xfId="0" applyNumberFormat="1" applyFont="1" applyFill="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6" borderId="26" xfId="0" applyNumberFormat="1" applyFont="1" applyFill="1" applyBorder="1" applyAlignment="1">
      <alignment horizontal="right" vertical="center" shrinkToFit="1"/>
    </xf>
    <xf numFmtId="38" fontId="58" fillId="0" borderId="1" xfId="9" applyNumberFormat="1" applyFont="1" applyBorder="1" applyAlignment="1" applyProtection="1">
      <alignment horizontal="right" shrinkToFit="1"/>
      <protection locked="0"/>
    </xf>
    <xf numFmtId="3" fontId="58" fillId="0" borderId="1" xfId="9" applyNumberFormat="1" applyFont="1" applyBorder="1" applyAlignment="1" applyProtection="1">
      <alignment horizontal="right" vertical="center" shrinkToFit="1"/>
      <protection locked="0"/>
    </xf>
    <xf numFmtId="38" fontId="58" fillId="16" borderId="1" xfId="9" applyNumberFormat="1" applyFont="1" applyFill="1" applyBorder="1" applyAlignment="1">
      <alignment horizontal="right" shrinkToFit="1"/>
    </xf>
    <xf numFmtId="38" fontId="58" fillId="0" borderId="1" xfId="9" applyNumberFormat="1" applyFont="1" applyBorder="1" applyAlignment="1" applyProtection="1">
      <alignment horizontal="right" vertical="center" shrinkToFit="1"/>
      <protection locked="0"/>
    </xf>
    <xf numFmtId="0" fontId="58" fillId="0" borderId="1" xfId="0" applyFont="1" applyBorder="1" applyAlignment="1" applyProtection="1">
      <alignment horizontal="right" shrinkToFit="1"/>
      <protection locked="0"/>
    </xf>
    <xf numFmtId="0" fontId="58" fillId="0" borderId="1" xfId="9" applyFont="1" applyBorder="1" applyAlignment="1" applyProtection="1">
      <alignment horizontal="right" vertical="top" shrinkToFit="1"/>
      <protection locked="0"/>
    </xf>
    <xf numFmtId="38" fontId="58" fillId="0" borderId="1" xfId="9" applyNumberFormat="1" applyFont="1" applyBorder="1" applyAlignment="1" applyProtection="1">
      <alignment horizontal="right" vertical="top" shrinkToFit="1"/>
      <protection locked="0"/>
    </xf>
    <xf numFmtId="38" fontId="58" fillId="6" borderId="1" xfId="9" applyNumberFormat="1" applyFont="1" applyFill="1" applyBorder="1" applyAlignment="1">
      <alignment horizontal="right" shrinkToFit="1"/>
    </xf>
    <xf numFmtId="49" fontId="67" fillId="5" borderId="1" xfId="9" applyNumberFormat="1" applyFont="1" applyFill="1" applyBorder="1" applyAlignment="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6" borderId="44" xfId="0" applyNumberFormat="1" applyFont="1" applyFill="1" applyBorder="1" applyAlignment="1">
      <alignment vertical="center" shrinkToFit="1"/>
    </xf>
    <xf numFmtId="38" fontId="58" fillId="6" borderId="21" xfId="0" applyNumberFormat="1" applyFont="1" applyFill="1" applyBorder="1" applyAlignment="1">
      <alignment vertical="center" shrinkToFit="1"/>
    </xf>
    <xf numFmtId="38" fontId="58" fillId="6" borderId="44" xfId="0" applyNumberFormat="1" applyFont="1" applyFill="1" applyBorder="1" applyAlignment="1">
      <alignment horizontal="right" vertical="center" shrinkToFit="1"/>
    </xf>
    <xf numFmtId="38" fontId="58" fillId="6" borderId="7" xfId="0" applyNumberFormat="1" applyFont="1" applyFill="1" applyBorder="1" applyAlignment="1">
      <alignment vertical="center" shrinkToFit="1"/>
    </xf>
    <xf numFmtId="38" fontId="58" fillId="6" borderId="7" xfId="0" applyNumberFormat="1" applyFont="1" applyFill="1" applyBorder="1" applyAlignment="1">
      <alignment horizontal="right" vertical="center" shrinkToFit="1"/>
    </xf>
    <xf numFmtId="38" fontId="58" fillId="6" borderId="21" xfId="0" applyNumberFormat="1" applyFont="1" applyFill="1" applyBorder="1" applyAlignment="1">
      <alignment horizontal="right" vertical="center" shrinkToFit="1"/>
    </xf>
    <xf numFmtId="38" fontId="58" fillId="6" borderId="43" xfId="0" applyNumberFormat="1" applyFont="1" applyFill="1" applyBorder="1" applyAlignment="1">
      <alignment vertical="center" shrinkToFit="1"/>
    </xf>
    <xf numFmtId="38" fontId="58" fillId="0" borderId="6" xfId="0" applyNumberFormat="1" applyFont="1" applyBorder="1" applyAlignment="1" applyProtection="1">
      <alignment vertical="center" shrinkToFit="1"/>
      <protection locked="0"/>
    </xf>
    <xf numFmtId="38" fontId="58" fillId="16" borderId="40" xfId="0" applyNumberFormat="1" applyFont="1" applyFill="1" applyBorder="1" applyAlignment="1">
      <alignment vertical="center" shrinkToFit="1"/>
    </xf>
    <xf numFmtId="0" fontId="58" fillId="6" borderId="41" xfId="0" applyFont="1" applyFill="1" applyBorder="1" applyAlignment="1">
      <alignment horizontal="right" vertical="center" shrinkToFit="1"/>
    </xf>
    <xf numFmtId="0" fontId="58" fillId="6" borderId="42" xfId="0" applyFont="1" applyFill="1" applyBorder="1" applyAlignment="1">
      <alignment horizontal="right" vertical="center" shrinkToFit="1"/>
    </xf>
    <xf numFmtId="0" fontId="58" fillId="6" borderId="39" xfId="0" applyFont="1" applyFill="1" applyBorder="1" applyAlignment="1">
      <alignment horizontal="right" vertical="center" shrinkToFit="1"/>
    </xf>
    <xf numFmtId="38" fontId="58" fillId="3" borderId="44" xfId="0" applyNumberFormat="1" applyFont="1" applyFill="1" applyBorder="1" applyAlignment="1">
      <alignment vertical="center" shrinkToFit="1"/>
    </xf>
    <xf numFmtId="38" fontId="58" fillId="3" borderId="43" xfId="0" applyNumberFormat="1" applyFont="1" applyFill="1" applyBorder="1" applyAlignment="1">
      <alignment vertical="center" shrinkToFit="1"/>
    </xf>
    <xf numFmtId="38" fontId="58" fillId="3" borderId="7" xfId="0" applyNumberFormat="1" applyFont="1" applyFill="1" applyBorder="1" applyAlignment="1">
      <alignment horizontal="right" vertical="center" shrinkToFit="1"/>
    </xf>
    <xf numFmtId="38" fontId="58" fillId="3" borderId="43" xfId="0" applyNumberFormat="1" applyFont="1" applyFill="1" applyBorder="1" applyAlignment="1">
      <alignment horizontal="right" vertical="center" shrinkToFit="1"/>
    </xf>
    <xf numFmtId="38" fontId="58" fillId="6" borderId="43" xfId="0" applyNumberFormat="1" applyFont="1" applyFill="1" applyBorder="1" applyAlignment="1">
      <alignment horizontal="right" vertical="center" shrinkToFit="1"/>
    </xf>
    <xf numFmtId="38" fontId="58" fillId="3" borderId="7" xfId="0" applyNumberFormat="1" applyFont="1" applyFill="1" applyBorder="1" applyAlignment="1">
      <alignment vertical="center" shrinkToFit="1"/>
    </xf>
    <xf numFmtId="38" fontId="58" fillId="16" borderId="40" xfId="0" applyNumberFormat="1" applyFont="1" applyFill="1" applyBorder="1" applyAlignment="1">
      <alignment horizontal="right" vertical="center" shrinkToFit="1"/>
    </xf>
    <xf numFmtId="38" fontId="58" fillId="0" borderId="7" xfId="0" applyNumberFormat="1" applyFont="1" applyBorder="1" applyAlignment="1" applyProtection="1">
      <alignment horizontal="right" vertical="center" shrinkToFit="1"/>
      <protection locked="0"/>
    </xf>
    <xf numFmtId="38" fontId="58" fillId="16" borderId="59" xfId="0" applyNumberFormat="1" applyFont="1" applyFill="1" applyBorder="1" applyAlignment="1">
      <alignment shrinkToFit="1"/>
    </xf>
    <xf numFmtId="38" fontId="58" fillId="0" borderId="7" xfId="0" applyNumberFormat="1" applyFont="1" applyBorder="1" applyAlignment="1" applyProtection="1">
      <alignment vertical="center" shrinkToFit="1"/>
      <protection locked="0"/>
    </xf>
    <xf numFmtId="38" fontId="58" fillId="0" borderId="43"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6" borderId="40" xfId="0" applyNumberFormat="1" applyFont="1" applyFill="1" applyBorder="1" applyAlignment="1">
      <alignment horizontal="right" shrinkToFit="1"/>
    </xf>
    <xf numFmtId="3" fontId="65" fillId="16" borderId="8" xfId="10" applyNumberFormat="1" applyFont="1" applyFill="1" applyBorder="1" applyAlignment="1">
      <alignment vertical="center" shrinkToFit="1"/>
    </xf>
    <xf numFmtId="3" fontId="65" fillId="16" borderId="5" xfId="10" applyNumberFormat="1" applyFont="1" applyFill="1" applyBorder="1" applyAlignment="1">
      <alignment vertical="center" shrinkToFit="1"/>
    </xf>
    <xf numFmtId="3" fontId="67" fillId="16" borderId="56" xfId="10" applyNumberFormat="1" applyFont="1" applyFill="1" applyBorder="1" applyAlignment="1">
      <alignment vertical="center" shrinkToFit="1"/>
    </xf>
    <xf numFmtId="38" fontId="65" fillId="16" borderId="8" xfId="10" applyNumberFormat="1" applyFont="1" applyFill="1" applyBorder="1" applyAlignment="1">
      <alignment horizontal="right" vertical="center" shrinkToFit="1"/>
    </xf>
    <xf numFmtId="38" fontId="65" fillId="16" borderId="5" xfId="10" applyNumberFormat="1" applyFont="1" applyFill="1" applyBorder="1" applyAlignment="1">
      <alignment horizontal="right" vertical="center" shrinkToFit="1"/>
    </xf>
    <xf numFmtId="38" fontId="65" fillId="16" borderId="5" xfId="10" applyNumberFormat="1" applyFont="1" applyFill="1" applyBorder="1" applyAlignment="1">
      <alignment horizontal="right" shrinkToFit="1"/>
    </xf>
    <xf numFmtId="38" fontId="65" fillId="16" borderId="8" xfId="10" applyNumberFormat="1" applyFont="1" applyFill="1" applyBorder="1" applyAlignment="1">
      <alignment horizontal="right" shrinkToFit="1"/>
    </xf>
    <xf numFmtId="38" fontId="65" fillId="16" borderId="135" xfId="10" applyNumberFormat="1" applyFont="1" applyFill="1" applyBorder="1" applyAlignment="1">
      <alignment horizontal="right" shrinkToFit="1"/>
    </xf>
    <xf numFmtId="38" fontId="65" fillId="16" borderId="57" xfId="10" applyNumberFormat="1" applyFont="1" applyFill="1" applyBorder="1" applyAlignment="1">
      <alignment horizontal="right" shrinkToFit="1"/>
    </xf>
    <xf numFmtId="40" fontId="65" fillId="0" borderId="8" xfId="10" applyNumberFormat="1" applyFont="1" applyBorder="1" applyAlignment="1" applyProtection="1">
      <alignment horizontal="right" shrinkToFit="1"/>
      <protection locked="0"/>
    </xf>
    <xf numFmtId="40" fontId="67" fillId="16" borderId="46" xfId="10" applyNumberFormat="1" applyFont="1" applyFill="1" applyBorder="1" applyAlignment="1">
      <alignment horizontal="right" shrinkToFit="1"/>
    </xf>
    <xf numFmtId="4" fontId="67" fillId="0" borderId="0" xfId="10" applyNumberFormat="1" applyFont="1" applyAlignment="1">
      <alignment vertical="center" shrinkToFit="1"/>
    </xf>
    <xf numFmtId="38" fontId="65" fillId="16" borderId="8" xfId="11" applyNumberFormat="1" applyFont="1" applyFill="1" applyBorder="1" applyAlignment="1">
      <alignment horizontal="right" shrinkToFit="1"/>
    </xf>
    <xf numFmtId="38" fontId="65" fillId="16" borderId="5" xfId="11" applyNumberFormat="1" applyFont="1" applyFill="1" applyBorder="1" applyAlignment="1">
      <alignment horizontal="right" shrinkToFit="1"/>
    </xf>
    <xf numFmtId="38" fontId="65" fillId="0" borderId="135" xfId="11" applyNumberFormat="1" applyFont="1" applyBorder="1" applyAlignment="1" applyProtection="1">
      <alignment horizontal="right" shrinkToFit="1"/>
      <protection locked="0"/>
    </xf>
    <xf numFmtId="38" fontId="67" fillId="16" borderId="8" xfId="11" applyNumberFormat="1" applyFont="1" applyFill="1" applyBorder="1" applyAlignment="1">
      <alignment horizontal="right" shrinkToFit="1"/>
    </xf>
    <xf numFmtId="40" fontId="65" fillId="16" borderId="8" xfId="11" applyNumberFormat="1" applyFont="1" applyFill="1" applyBorder="1" applyAlignment="1">
      <alignment horizontal="right" shrinkToFit="1"/>
    </xf>
    <xf numFmtId="40" fontId="67" fillId="16" borderId="56" xfId="11" applyNumberFormat="1" applyFont="1" applyFill="1" applyBorder="1" applyAlignment="1">
      <alignment horizontal="right" shrinkToFit="1"/>
    </xf>
    <xf numFmtId="0" fontId="67" fillId="16"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9" borderId="12" xfId="0" applyNumberFormat="1" applyFont="1" applyFill="1" applyBorder="1" applyAlignment="1" applyProtection="1">
      <alignment shrinkToFit="1"/>
      <protection locked="0"/>
    </xf>
    <xf numFmtId="0" fontId="58" fillId="16" borderId="115" xfId="0" applyFont="1" applyFill="1" applyBorder="1" applyAlignment="1">
      <alignment shrinkToFit="1"/>
    </xf>
    <xf numFmtId="37" fontId="58" fillId="16" borderId="115" xfId="0" applyNumberFormat="1" applyFont="1" applyFill="1" applyBorder="1" applyAlignment="1">
      <alignment shrinkToFit="1"/>
    </xf>
    <xf numFmtId="37" fontId="58" fillId="16" borderId="117" xfId="0" applyNumberFormat="1" applyFont="1" applyFill="1" applyBorder="1" applyAlignment="1">
      <alignment shrinkToFit="1"/>
    </xf>
    <xf numFmtId="0" fontId="58" fillId="16" borderId="13" xfId="0" applyFont="1" applyFill="1" applyBorder="1" applyAlignment="1">
      <alignment shrinkToFit="1"/>
    </xf>
    <xf numFmtId="0" fontId="58" fillId="16" borderId="20" xfId="0" applyFont="1" applyFill="1" applyBorder="1" applyAlignment="1">
      <alignment shrinkToFit="1"/>
    </xf>
    <xf numFmtId="37" fontId="58" fillId="16" borderId="13" xfId="0" applyNumberFormat="1" applyFont="1" applyFill="1" applyBorder="1" applyAlignment="1">
      <alignment shrinkToFit="1"/>
    </xf>
    <xf numFmtId="37" fontId="58" fillId="16" borderId="20" xfId="0" applyNumberFormat="1" applyFont="1" applyFill="1" applyBorder="1" applyAlignment="1">
      <alignment shrinkToFit="1"/>
    </xf>
    <xf numFmtId="38" fontId="58" fillId="16" borderId="13" xfId="0" applyNumberFormat="1" applyFont="1" applyFill="1" applyBorder="1" applyAlignment="1">
      <alignment shrinkToFit="1"/>
    </xf>
    <xf numFmtId="38" fontId="58" fillId="16" borderId="17" xfId="0" applyNumberFormat="1" applyFont="1" applyFill="1" applyBorder="1" applyAlignment="1">
      <alignment shrinkToFit="1"/>
    </xf>
    <xf numFmtId="10" fontId="57" fillId="16" borderId="13" xfId="0" applyNumberFormat="1" applyFont="1" applyFill="1" applyBorder="1" applyAlignment="1">
      <alignment horizontal="left" shrinkToFit="1"/>
    </xf>
    <xf numFmtId="0" fontId="101" fillId="21" borderId="0" xfId="17" applyFont="1" applyFill="1" applyAlignment="1" applyProtection="1">
      <alignment horizontal="centerContinuous" vertical="center"/>
      <protection hidden="1"/>
    </xf>
    <xf numFmtId="38" fontId="58" fillId="16" borderId="21" xfId="3" applyNumberFormat="1" applyFont="1" applyFill="1" applyBorder="1" applyAlignment="1">
      <alignment horizontal="right" vertical="center" shrinkToFit="1"/>
    </xf>
    <xf numFmtId="38" fontId="58" fillId="16" borderId="40" xfId="3" applyNumberFormat="1" applyFont="1" applyFill="1" applyBorder="1" applyAlignment="1">
      <alignment horizontal="right" vertical="center" shrinkToFit="1"/>
    </xf>
    <xf numFmtId="38" fontId="58" fillId="16" borderId="67" xfId="3" applyNumberFormat="1" applyFont="1" applyFill="1" applyBorder="1" applyAlignment="1">
      <alignment horizontal="right" vertical="center" shrinkToFit="1"/>
    </xf>
    <xf numFmtId="38" fontId="57" fillId="16" borderId="67" xfId="3" applyNumberFormat="1" applyFont="1" applyFill="1" applyBorder="1" applyAlignment="1">
      <alignment horizontal="right" vertical="center" shrinkToFit="1"/>
    </xf>
    <xf numFmtId="38" fontId="58" fillId="16" borderId="59" xfId="3" applyNumberFormat="1" applyFont="1" applyFill="1" applyBorder="1" applyAlignment="1">
      <alignment horizontal="right" vertical="center" shrinkToFit="1"/>
    </xf>
    <xf numFmtId="38" fontId="57" fillId="16" borderId="59" xfId="3" applyNumberFormat="1" applyFont="1" applyFill="1" applyBorder="1" applyAlignment="1">
      <alignment horizontal="right" vertical="center" shrinkToFit="1"/>
    </xf>
    <xf numFmtId="176" fontId="23" fillId="0" borderId="0" xfId="12" applyNumberFormat="1" applyFont="1" applyAlignment="1">
      <alignment vertical="center"/>
    </xf>
    <xf numFmtId="0" fontId="40" fillId="0" borderId="0" xfId="0" applyFont="1"/>
    <xf numFmtId="41" fontId="19" fillId="0" borderId="0" xfId="0" applyNumberFormat="1" applyFont="1" applyAlignment="1">
      <alignment horizontal="right"/>
    </xf>
    <xf numFmtId="0" fontId="20" fillId="0" borderId="114" xfId="12" applyFont="1" applyBorder="1" applyAlignment="1" applyProtection="1">
      <alignment vertical="center"/>
      <protection hidden="1"/>
    </xf>
    <xf numFmtId="0" fontId="21" fillId="0" borderId="0" xfId="12" applyFont="1" applyAlignment="1" applyProtection="1">
      <alignment horizontal="left" vertical="center"/>
      <protection hidden="1"/>
    </xf>
    <xf numFmtId="0" fontId="65" fillId="0" borderId="0" xfId="0" applyFont="1" applyAlignment="1" applyProtection="1">
      <alignment horizontal="left" vertical="center"/>
      <protection hidden="1"/>
    </xf>
    <xf numFmtId="0" fontId="63" fillId="0" borderId="0" xfId="0" applyFont="1" applyAlignment="1">
      <alignment vertical="center"/>
    </xf>
    <xf numFmtId="0" fontId="68" fillId="0" borderId="0" xfId="0" applyFont="1" applyAlignment="1" applyProtection="1">
      <alignment horizontal="right"/>
      <protection hidden="1"/>
    </xf>
    <xf numFmtId="0" fontId="67" fillId="0" borderId="19" xfId="0" applyFont="1" applyBorder="1" applyAlignment="1">
      <alignment horizontal="left" vertical="center" indent="2"/>
    </xf>
    <xf numFmtId="0" fontId="67" fillId="0" borderId="1" xfId="0" applyFont="1" applyBorder="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0" fontId="131" fillId="0" borderId="0" xfId="17" applyFont="1"/>
    <xf numFmtId="0" fontId="14" fillId="0" borderId="0" xfId="18" applyAlignment="1">
      <alignment vertical="center"/>
    </xf>
    <xf numFmtId="0" fontId="14" fillId="0" borderId="0" xfId="18"/>
    <xf numFmtId="0" fontId="14" fillId="0" borderId="0" xfId="18" applyAlignment="1">
      <alignment horizontal="center" vertical="top" wrapText="1"/>
    </xf>
    <xf numFmtId="0" fontId="121" fillId="0" borderId="87" xfId="18" applyFont="1" applyBorder="1" applyAlignment="1">
      <alignment vertical="top"/>
    </xf>
    <xf numFmtId="0" fontId="121" fillId="0" borderId="0" xfId="18" applyFont="1" applyAlignment="1">
      <alignment vertical="top"/>
    </xf>
    <xf numFmtId="0" fontId="121" fillId="0" borderId="88" xfId="18" applyFont="1" applyBorder="1" applyAlignment="1">
      <alignment vertical="top"/>
    </xf>
    <xf numFmtId="0" fontId="119" fillId="21" borderId="140" xfId="18" applyFont="1" applyFill="1" applyBorder="1" applyAlignment="1">
      <alignment horizontal="center" vertical="center" wrapText="1"/>
    </xf>
    <xf numFmtId="177" fontId="119" fillId="21" borderId="140" xfId="18" applyNumberFormat="1" applyFont="1" applyFill="1" applyBorder="1" applyAlignment="1">
      <alignment horizontal="center" vertical="center" wrapText="1"/>
    </xf>
    <xf numFmtId="38" fontId="119" fillId="21" borderId="140" xfId="18" applyNumberFormat="1" applyFont="1" applyFill="1" applyBorder="1" applyAlignment="1">
      <alignment horizontal="center" vertical="center" wrapText="1"/>
    </xf>
    <xf numFmtId="0" fontId="121" fillId="20" borderId="141" xfId="18" applyFont="1" applyFill="1" applyBorder="1" applyAlignment="1">
      <alignment horizontal="left" vertical="top" wrapText="1"/>
    </xf>
    <xf numFmtId="0" fontId="121" fillId="20" borderId="141" xfId="18" applyFont="1" applyFill="1" applyBorder="1" applyAlignment="1">
      <alignment vertical="top"/>
    </xf>
    <xf numFmtId="38" fontId="121" fillId="20" borderId="141" xfId="18" applyNumberFormat="1" applyFont="1" applyFill="1" applyBorder="1" applyAlignment="1">
      <alignment horizontal="right" vertical="top"/>
    </xf>
    <xf numFmtId="38" fontId="121" fillId="20" borderId="141" xfId="18" applyNumberFormat="1" applyFont="1" applyFill="1" applyBorder="1" applyAlignment="1">
      <alignment vertical="top"/>
    </xf>
    <xf numFmtId="0" fontId="14" fillId="0" borderId="141" xfId="18" applyBorder="1" applyAlignment="1" applyProtection="1">
      <alignment horizontal="left" vertical="top" wrapText="1"/>
      <protection locked="0"/>
    </xf>
    <xf numFmtId="0" fontId="14" fillId="0" borderId="141" xfId="18" applyBorder="1" applyAlignment="1" applyProtection="1">
      <alignment vertical="top"/>
      <protection locked="0"/>
    </xf>
    <xf numFmtId="38" fontId="14" fillId="0" borderId="141" xfId="18" applyNumberFormat="1" applyBorder="1" applyAlignment="1" applyProtection="1">
      <alignment horizontal="right" vertical="top"/>
      <protection locked="0"/>
    </xf>
    <xf numFmtId="0" fontId="14" fillId="0" borderId="0" xfId="18" quotePrefix="1"/>
    <xf numFmtId="0" fontId="14" fillId="16" borderId="142" xfId="18" applyFill="1" applyBorder="1" applyAlignment="1">
      <alignment horizontal="left" vertical="top" wrapText="1"/>
    </xf>
    <xf numFmtId="0" fontId="14" fillId="16" borderId="142" xfId="18" applyFill="1" applyBorder="1" applyAlignment="1">
      <alignment vertical="top"/>
    </xf>
    <xf numFmtId="38" fontId="14" fillId="16" borderId="142" xfId="18" applyNumberFormat="1" applyFill="1" applyBorder="1" applyAlignment="1">
      <alignment horizontal="right" vertical="top"/>
    </xf>
    <xf numFmtId="38" fontId="14" fillId="16" borderId="142" xfId="18" applyNumberFormat="1" applyFill="1" applyBorder="1" applyAlignment="1">
      <alignment vertical="top"/>
    </xf>
    <xf numFmtId="0" fontId="14" fillId="0" borderId="0" xfId="18" applyAlignment="1">
      <alignment horizontal="left" vertical="top" wrapText="1"/>
    </xf>
    <xf numFmtId="0" fontId="14" fillId="0" borderId="0" xfId="18" applyAlignment="1">
      <alignment vertical="top"/>
    </xf>
    <xf numFmtId="38" fontId="14" fillId="0" borderId="0" xfId="18" applyNumberFormat="1" applyAlignment="1">
      <alignment horizontal="right" vertical="top"/>
    </xf>
    <xf numFmtId="178" fontId="14" fillId="0" borderId="0" xfId="18" applyNumberFormat="1"/>
    <xf numFmtId="0" fontId="130" fillId="0" borderId="0" xfId="0" applyFont="1"/>
    <xf numFmtId="0" fontId="88" fillId="0" borderId="1" xfId="0" applyFont="1" applyBorder="1" applyAlignment="1">
      <alignment horizontal="left" wrapText="1"/>
    </xf>
    <xf numFmtId="0" fontId="132" fillId="0" borderId="87" xfId="18" applyFont="1" applyBorder="1" applyAlignment="1">
      <alignment vertical="top"/>
    </xf>
    <xf numFmtId="41" fontId="53" fillId="11" borderId="101" xfId="0" applyNumberFormat="1" applyFont="1" applyFill="1" applyBorder="1" applyAlignment="1" applyProtection="1">
      <alignment horizontal="right" shrinkToFit="1"/>
      <protection locked="0"/>
    </xf>
    <xf numFmtId="41" fontId="53" fillId="10" borderId="0" xfId="0" applyNumberFormat="1" applyFont="1" applyFill="1" applyAlignment="1">
      <alignment horizontal="right" shrinkToFit="1"/>
    </xf>
    <xf numFmtId="38" fontId="14" fillId="16" borderId="141" xfId="18" applyNumberFormat="1" applyFill="1" applyBorder="1" applyAlignment="1">
      <alignment horizontal="right" vertical="top"/>
    </xf>
    <xf numFmtId="0" fontId="13" fillId="0" borderId="141" xfId="18" applyFont="1" applyBorder="1" applyAlignment="1" applyProtection="1">
      <alignment vertical="top"/>
      <protection locked="0"/>
    </xf>
    <xf numFmtId="38" fontId="60" fillId="0" borderId="1" xfId="3" applyNumberFormat="1" applyFont="1" applyBorder="1" applyAlignment="1" applyProtection="1">
      <alignment vertical="center" shrinkToFit="1"/>
      <protection locked="0"/>
    </xf>
    <xf numFmtId="38" fontId="60" fillId="16" borderId="1" xfId="3" applyNumberFormat="1" applyFont="1" applyFill="1" applyBorder="1" applyAlignment="1">
      <alignment vertical="center" shrinkToFit="1"/>
    </xf>
    <xf numFmtId="0" fontId="92" fillId="0" borderId="0" xfId="2" applyNumberFormat="1" applyFont="1" applyBorder="1" applyAlignment="1" applyProtection="1">
      <alignment horizontal="centerContinuous" vertical="center"/>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38" fontId="119" fillId="26" borderId="140" xfId="18" applyNumberFormat="1" applyFont="1" applyFill="1" applyBorder="1" applyAlignment="1">
      <alignment horizontal="center" vertical="center" wrapText="1"/>
    </xf>
    <xf numFmtId="0" fontId="10" fillId="0" borderId="0" xfId="18" applyFont="1"/>
    <xf numFmtId="0" fontId="0" fillId="0" borderId="117" xfId="0" applyBorder="1"/>
    <xf numFmtId="0" fontId="57" fillId="0" borderId="154" xfId="0" applyFont="1" applyBorder="1" applyAlignment="1">
      <alignment horizontal="center"/>
    </xf>
    <xf numFmtId="0" fontId="60" fillId="0" borderId="157" xfId="0" applyFont="1" applyBorder="1" applyAlignment="1">
      <alignment wrapText="1"/>
    </xf>
    <xf numFmtId="0" fontId="65" fillId="0" borderId="157" xfId="0" applyFont="1" applyBorder="1"/>
    <xf numFmtId="164" fontId="114" fillId="0" borderId="155" xfId="0" applyNumberFormat="1" applyFont="1" applyBorder="1" applyAlignment="1">
      <alignment vertical="top"/>
    </xf>
    <xf numFmtId="0" fontId="58" fillId="0" borderId="156" xfId="0" applyFont="1" applyBorder="1" applyAlignment="1">
      <alignment vertical="top" wrapText="1"/>
    </xf>
    <xf numFmtId="164" fontId="114" fillId="0" borderId="0" xfId="0" applyNumberFormat="1" applyFont="1"/>
    <xf numFmtId="164" fontId="114" fillId="0" borderId="0" xfId="0" applyNumberFormat="1" applyFont="1" applyAlignment="1">
      <alignment vertical="top"/>
    </xf>
    <xf numFmtId="0" fontId="58" fillId="0" borderId="156" xfId="0" applyFont="1" applyBorder="1" applyAlignment="1">
      <alignment vertical="top"/>
    </xf>
    <xf numFmtId="0" fontId="58" fillId="0" borderId="156" xfId="0" applyFont="1" applyBorder="1"/>
    <xf numFmtId="164" fontId="114" fillId="0" borderId="155" xfId="0" applyNumberFormat="1" applyFont="1" applyBorder="1" applyAlignment="1">
      <alignment vertical="center"/>
    </xf>
    <xf numFmtId="0" fontId="58" fillId="0" borderId="156" xfId="0" applyFont="1" applyBorder="1" applyAlignment="1">
      <alignment vertical="center"/>
    </xf>
    <xf numFmtId="164" fontId="67" fillId="17" borderId="12" xfId="0" applyNumberFormat="1"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38" fontId="58" fillId="15" borderId="11" xfId="0" applyNumberFormat="1" applyFont="1" applyFill="1" applyBorder="1" applyAlignment="1">
      <alignment horizontal="right" shrinkToFit="1"/>
    </xf>
    <xf numFmtId="0" fontId="65" fillId="25" borderId="0" xfId="0" applyFont="1" applyFill="1" applyAlignment="1">
      <alignment vertical="center"/>
    </xf>
    <xf numFmtId="0" fontId="65" fillId="25" borderId="0" xfId="0" applyFont="1" applyFill="1" applyAlignment="1">
      <alignment horizontal="center" vertical="center"/>
    </xf>
    <xf numFmtId="0" fontId="60" fillId="25" borderId="0" xfId="0" applyFont="1" applyFill="1" applyAlignment="1">
      <alignment vertical="center"/>
    </xf>
    <xf numFmtId="38" fontId="58" fillId="0" borderId="114" xfId="0" applyNumberFormat="1" applyFont="1" applyBorder="1" applyAlignment="1" applyProtection="1">
      <alignment horizontal="right" shrinkToFit="1"/>
      <protection locked="0"/>
    </xf>
    <xf numFmtId="0" fontId="67" fillId="17" borderId="1" xfId="0" applyFont="1" applyFill="1" applyBorder="1" applyAlignment="1">
      <alignment horizontal="left" vertical="center"/>
    </xf>
    <xf numFmtId="0" fontId="76" fillId="16" borderId="19" xfId="0" applyFont="1" applyFill="1" applyBorder="1" applyAlignment="1">
      <alignment horizontal="left" indent="2"/>
    </xf>
    <xf numFmtId="0" fontId="65" fillId="16" borderId="10" xfId="0" applyFont="1" applyFill="1" applyBorder="1" applyAlignment="1">
      <alignment horizontal="center" vertical="center"/>
    </xf>
    <xf numFmtId="38" fontId="58" fillId="0" borderId="11" xfId="0" applyNumberFormat="1" applyFont="1" applyBorder="1" applyAlignment="1" applyProtection="1">
      <alignment horizontal="right" shrinkToFit="1"/>
      <protection locked="0"/>
    </xf>
    <xf numFmtId="0" fontId="65" fillId="16" borderId="17" xfId="0" applyFont="1" applyFill="1" applyBorder="1" applyAlignment="1">
      <alignment horizontal="center" vertical="center"/>
    </xf>
    <xf numFmtId="38" fontId="58" fillId="16" borderId="16" xfId="0" applyNumberFormat="1" applyFont="1" applyFill="1" applyBorder="1" applyAlignment="1">
      <alignment horizontal="right" shrinkToFit="1"/>
    </xf>
    <xf numFmtId="38" fontId="58" fillId="0" borderId="21" xfId="24" applyNumberFormat="1" applyFont="1" applyBorder="1" applyAlignment="1" applyProtection="1">
      <alignment horizontal="right"/>
      <protection locked="0"/>
    </xf>
    <xf numFmtId="38" fontId="65" fillId="0" borderId="21" xfId="24" applyNumberFormat="1" applyFont="1" applyBorder="1" applyAlignment="1" applyProtection="1">
      <alignment horizontal="right"/>
      <protection locked="0"/>
    </xf>
    <xf numFmtId="38" fontId="65" fillId="0" borderId="162" xfId="6" applyNumberFormat="1" applyFont="1" applyBorder="1" applyAlignment="1" applyProtection="1">
      <alignment horizontal="right"/>
      <protection locked="0"/>
    </xf>
    <xf numFmtId="38" fontId="65" fillId="0" borderId="1" xfId="0" applyNumberFormat="1" applyFont="1" applyBorder="1" applyAlignment="1" applyProtection="1">
      <alignment horizontal="right" shrinkToFit="1"/>
      <protection locked="0"/>
    </xf>
    <xf numFmtId="38" fontId="65" fillId="0" borderId="21" xfId="23" applyNumberFormat="1" applyFont="1" applyBorder="1" applyAlignment="1" applyProtection="1">
      <alignment horizontal="right"/>
      <protection locked="0"/>
    </xf>
    <xf numFmtId="0" fontId="39" fillId="0" borderId="11" xfId="2" applyNumberFormat="1" applyBorder="1" applyAlignment="1" applyProtection="1">
      <alignment horizontal="left" vertical="center"/>
    </xf>
    <xf numFmtId="0" fontId="67" fillId="25" borderId="15" xfId="0" applyFont="1" applyFill="1" applyBorder="1" applyAlignment="1">
      <alignment horizontal="left" vertical="center" indent="2"/>
    </xf>
    <xf numFmtId="0" fontId="65" fillId="25" borderId="9" xfId="0" applyFont="1" applyFill="1" applyBorder="1" applyAlignment="1">
      <alignment horizontal="left" vertical="center"/>
    </xf>
    <xf numFmtId="38" fontId="58" fillId="25" borderId="11" xfId="0" applyNumberFormat="1" applyFont="1" applyFill="1" applyBorder="1" applyAlignment="1">
      <alignment horizontal="right" shrinkToFit="1"/>
    </xf>
    <xf numFmtId="38" fontId="58" fillId="25" borderId="15" xfId="0" applyNumberFormat="1" applyFont="1" applyFill="1" applyBorder="1" applyAlignment="1">
      <alignment horizontal="right" shrinkToFit="1"/>
    </xf>
    <xf numFmtId="38" fontId="58" fillId="25" borderId="9" xfId="0" applyNumberFormat="1" applyFont="1" applyFill="1" applyBorder="1" applyAlignment="1">
      <alignment horizontal="right" shrinkToFit="1"/>
    </xf>
    <xf numFmtId="0" fontId="65" fillId="16" borderId="5" xfId="0" applyFont="1" applyFill="1" applyBorder="1" applyAlignment="1">
      <alignment vertical="center"/>
    </xf>
    <xf numFmtId="0" fontId="65" fillId="16" borderId="6" xfId="0" applyFont="1" applyFill="1" applyBorder="1" applyAlignment="1">
      <alignment vertical="center"/>
    </xf>
    <xf numFmtId="0" fontId="65" fillId="16" borderId="5" xfId="0" applyFont="1" applyFill="1" applyBorder="1" applyAlignment="1">
      <alignment horizontal="left" vertical="center" indent="1"/>
    </xf>
    <xf numFmtId="0" fontId="141" fillId="0" borderId="0" xfId="12" applyFont="1" applyAlignment="1">
      <alignment vertical="center"/>
    </xf>
    <xf numFmtId="0" fontId="65" fillId="0" borderId="132" xfId="0" applyFont="1" applyBorder="1" applyAlignment="1">
      <alignment horizontal="left" vertical="center" indent="1"/>
    </xf>
    <xf numFmtId="0" fontId="65" fillId="0" borderId="132" xfId="0" applyFont="1" applyBorder="1" applyAlignment="1">
      <alignment vertical="center"/>
    </xf>
    <xf numFmtId="0" fontId="65" fillId="0" borderId="133" xfId="0" applyFont="1" applyBorder="1" applyAlignment="1">
      <alignment vertical="center"/>
    </xf>
    <xf numFmtId="38" fontId="88" fillId="0" borderId="1" xfId="0" applyNumberFormat="1" applyFont="1" applyBorder="1"/>
    <xf numFmtId="0" fontId="132" fillId="20" borderId="87" xfId="18" applyFont="1" applyFill="1" applyBorder="1" applyAlignment="1">
      <alignment horizontal="left" vertical="top"/>
    </xf>
    <xf numFmtId="0" fontId="132" fillId="20" borderId="0" xfId="18" applyFont="1" applyFill="1" applyAlignment="1">
      <alignment horizontal="left" vertical="top"/>
    </xf>
    <xf numFmtId="0" fontId="132" fillId="20" borderId="0" xfId="18" applyFont="1" applyFill="1" applyAlignment="1">
      <alignment horizontal="left" vertical="top" wrapText="1"/>
    </xf>
    <xf numFmtId="0" fontId="132" fillId="20" borderId="88" xfId="18" applyFont="1" applyFill="1" applyBorder="1" applyAlignment="1">
      <alignment horizontal="left" vertical="top" wrapText="1"/>
    </xf>
    <xf numFmtId="0" fontId="132" fillId="20" borderId="88" xfId="18" applyFont="1" applyFill="1" applyBorder="1" applyAlignment="1">
      <alignment horizontal="left" vertical="top"/>
    </xf>
    <xf numFmtId="0" fontId="132" fillId="0" borderId="0" xfId="18" applyFont="1" applyAlignment="1">
      <alignment vertical="top"/>
    </xf>
    <xf numFmtId="178" fontId="9" fillId="0" borderId="141" xfId="18" applyNumberFormat="1" applyFont="1" applyBorder="1" applyAlignment="1" applyProtection="1">
      <alignment horizontal="left" vertical="top" wrapText="1"/>
      <protection locked="0"/>
    </xf>
    <xf numFmtId="178" fontId="14" fillId="0" borderId="141" xfId="18" applyNumberFormat="1" applyBorder="1" applyAlignment="1" applyProtection="1">
      <alignment horizontal="left" vertical="top" wrapText="1"/>
      <protection locked="0"/>
    </xf>
    <xf numFmtId="0" fontId="57" fillId="0" borderId="0" xfId="0" applyFont="1" applyAlignment="1" applyProtection="1">
      <alignment horizontal="left" vertical="center"/>
      <protection locked="0"/>
    </xf>
    <xf numFmtId="0" fontId="60" fillId="0" borderId="145" xfId="3" applyFont="1" applyBorder="1" applyProtection="1">
      <protection locked="0"/>
    </xf>
    <xf numFmtId="38" fontId="143" fillId="0" borderId="0" xfId="0" applyNumberFormat="1" applyFont="1" applyAlignment="1">
      <alignment vertical="center"/>
    </xf>
    <xf numFmtId="38" fontId="58" fillId="21" borderId="117" xfId="0" applyNumberFormat="1" applyFont="1" applyFill="1" applyBorder="1" applyAlignment="1">
      <alignment horizontal="right" shrinkToFit="1"/>
    </xf>
    <xf numFmtId="38" fontId="58" fillId="21" borderId="115" xfId="0" applyNumberFormat="1" applyFont="1" applyFill="1" applyBorder="1" applyAlignment="1">
      <alignment horizontal="right" shrinkToFit="1"/>
    </xf>
    <xf numFmtId="0" fontId="67" fillId="16" borderId="117" xfId="0" applyFont="1" applyFill="1" applyBorder="1" applyAlignment="1">
      <alignment horizontal="left" vertical="center" indent="2"/>
    </xf>
    <xf numFmtId="38" fontId="58" fillId="31" borderId="25" xfId="0" applyNumberFormat="1" applyFont="1" applyFill="1" applyBorder="1" applyAlignment="1">
      <alignment horizontal="right" shrinkToFit="1"/>
    </xf>
    <xf numFmtId="38" fontId="58" fillId="31" borderId="2" xfId="0" applyNumberFormat="1" applyFont="1" applyFill="1" applyBorder="1" applyAlignment="1">
      <alignment horizontal="right" shrinkToFit="1"/>
    </xf>
    <xf numFmtId="38" fontId="58" fillId="6" borderId="116" xfId="0" applyNumberFormat="1" applyFont="1" applyFill="1" applyBorder="1" applyAlignment="1">
      <alignment horizontal="right" shrinkToFit="1"/>
    </xf>
    <xf numFmtId="38" fontId="58" fillId="31" borderId="13" xfId="0" applyNumberFormat="1" applyFont="1" applyFill="1" applyBorder="1" applyAlignment="1" applyProtection="1">
      <alignment horizontal="right" shrinkToFit="1"/>
      <protection locked="0"/>
    </xf>
    <xf numFmtId="0" fontId="67" fillId="16" borderId="34" xfId="0" applyFont="1" applyFill="1" applyBorder="1" applyAlignment="1">
      <alignment vertical="center"/>
    </xf>
    <xf numFmtId="38" fontId="58" fillId="31" borderId="26" xfId="0" applyNumberFormat="1" applyFont="1" applyFill="1" applyBorder="1" applyAlignment="1">
      <alignment horizontal="right" shrinkToFit="1"/>
    </xf>
    <xf numFmtId="0" fontId="60" fillId="16" borderId="9" xfId="0" applyFont="1" applyFill="1" applyBorder="1" applyAlignment="1">
      <alignment horizontal="center" vertical="center"/>
    </xf>
    <xf numFmtId="38" fontId="58" fillId="16" borderId="13" xfId="0" applyNumberFormat="1" applyFont="1" applyFill="1" applyBorder="1" applyAlignment="1" applyProtection="1">
      <alignment horizontal="right" shrinkToFit="1"/>
      <protection locked="0"/>
    </xf>
    <xf numFmtId="0" fontId="67" fillId="0" borderId="13" xfId="0" applyFont="1" applyBorder="1" applyAlignment="1">
      <alignment horizontal="center" vertical="center"/>
    </xf>
    <xf numFmtId="164" fontId="67" fillId="6" borderId="12" xfId="0" applyNumberFormat="1" applyFont="1" applyFill="1" applyBorder="1" applyAlignment="1">
      <alignment horizontal="left" vertical="center" wrapText="1" indent="1"/>
    </xf>
    <xf numFmtId="0" fontId="65" fillId="0" borderId="5" xfId="0" applyFont="1" applyBorder="1" applyAlignment="1">
      <alignment horizontal="left" vertical="center" wrapText="1" indent="1"/>
    </xf>
    <xf numFmtId="0" fontId="65" fillId="0" borderId="5" xfId="0" applyFont="1" applyBorder="1" applyAlignment="1">
      <alignment horizontal="left" vertical="center" indent="1"/>
    </xf>
    <xf numFmtId="0" fontId="68" fillId="16" borderId="15" xfId="0" applyFont="1" applyFill="1" applyBorder="1" applyAlignment="1">
      <alignment horizontal="center" vertical="center"/>
    </xf>
    <xf numFmtId="38" fontId="57" fillId="16" borderId="136" xfId="0" applyNumberFormat="1" applyFont="1" applyFill="1" applyBorder="1" applyAlignment="1">
      <alignment horizontal="right" vertical="center"/>
    </xf>
    <xf numFmtId="0" fontId="60" fillId="0" borderId="49" xfId="0" applyFont="1" applyBorder="1" applyAlignment="1">
      <alignment horizontal="left" wrapText="1"/>
    </xf>
    <xf numFmtId="0" fontId="60" fillId="0" borderId="6" xfId="0" applyFont="1" applyBorder="1" applyAlignment="1">
      <alignment horizontal="left" indent="1"/>
    </xf>
    <xf numFmtId="0" fontId="60" fillId="0" borderId="6" xfId="0" applyFont="1" applyBorder="1" applyAlignment="1">
      <alignment horizontal="left" wrapText="1" indent="1"/>
    </xf>
    <xf numFmtId="0" fontId="60" fillId="16" borderId="6" xfId="0" applyFont="1" applyFill="1" applyBorder="1" applyAlignment="1">
      <alignment horizontal="left" indent="2"/>
    </xf>
    <xf numFmtId="0" fontId="67" fillId="0" borderId="45" xfId="0" applyFont="1" applyBorder="1" applyAlignment="1">
      <alignment horizontal="left" indent="2"/>
    </xf>
    <xf numFmtId="0" fontId="65" fillId="0" borderId="21" xfId="0" applyFont="1" applyBorder="1" applyAlignment="1">
      <alignment horizontal="center" wrapText="1"/>
    </xf>
    <xf numFmtId="38" fontId="58" fillId="16" borderId="136" xfId="0" applyNumberFormat="1" applyFont="1" applyFill="1" applyBorder="1" applyAlignment="1">
      <alignment horizontal="right" vertical="center"/>
    </xf>
    <xf numFmtId="49" fontId="65" fillId="0" borderId="0" xfId="11" applyNumberFormat="1" applyFont="1" applyAlignment="1">
      <alignment horizontal="left" vertical="center" wrapText="1"/>
    </xf>
    <xf numFmtId="0" fontId="65" fillId="0" borderId="55" xfId="10" applyFont="1" applyBorder="1" applyAlignment="1">
      <alignment vertical="center"/>
    </xf>
    <xf numFmtId="0" fontId="65" fillId="0" borderId="0" xfId="10" applyFont="1" applyAlignment="1">
      <alignment vertical="center"/>
    </xf>
    <xf numFmtId="0" fontId="65" fillId="0" borderId="55" xfId="10" applyFont="1" applyBorder="1" applyAlignment="1">
      <alignment horizontal="centerContinuous" vertical="center"/>
    </xf>
    <xf numFmtId="0" fontId="98" fillId="0" borderId="0" xfId="10" applyFont="1" applyAlignment="1">
      <alignment vertical="top"/>
    </xf>
    <xf numFmtId="0" fontId="65" fillId="0" borderId="0" xfId="10" applyFont="1" applyAlignment="1">
      <alignment horizontal="right" vertical="center"/>
    </xf>
    <xf numFmtId="0" fontId="71" fillId="0" borderId="0" xfId="10" applyFont="1" applyAlignment="1">
      <alignment horizontal="left" vertical="center" indent="1"/>
    </xf>
    <xf numFmtId="0" fontId="71" fillId="0" borderId="0" xfId="10" applyFont="1" applyAlignment="1">
      <alignment horizontal="center" vertical="center"/>
    </xf>
    <xf numFmtId="0" fontId="71" fillId="0" borderId="0" xfId="10" applyFont="1" applyAlignment="1">
      <alignment vertical="center"/>
    </xf>
    <xf numFmtId="0" fontId="67" fillId="0" borderId="0" xfId="10" applyFont="1" applyAlignment="1">
      <alignment horizontal="left"/>
    </xf>
    <xf numFmtId="49" fontId="65" fillId="0" borderId="0" xfId="10" applyNumberFormat="1" applyFont="1" applyAlignment="1">
      <alignment horizontal="left" vertical="center"/>
    </xf>
    <xf numFmtId="3" fontId="65" fillId="0" borderId="0" xfId="10" applyNumberFormat="1" applyFont="1" applyAlignment="1">
      <alignmen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0" borderId="0" xfId="10" applyFont="1" applyAlignment="1">
      <alignment vertical="center" shrinkToFit="1"/>
    </xf>
    <xf numFmtId="0" fontId="67" fillId="0" borderId="0" xfId="10" applyFont="1" applyAlignment="1">
      <alignment horizontal="left" vertical="center"/>
    </xf>
    <xf numFmtId="0" fontId="65" fillId="0" borderId="0" xfId="10" applyFont="1" applyAlignment="1">
      <alignment horizontal="center" vertical="center"/>
    </xf>
    <xf numFmtId="0" fontId="65" fillId="0" borderId="0" xfId="10" applyFont="1" applyAlignment="1">
      <alignment vertical="center" wrapText="1"/>
    </xf>
    <xf numFmtId="0" fontId="65" fillId="0" borderId="0" xfId="10" applyFont="1" applyAlignment="1">
      <alignment horizontal="center" vertical="top"/>
    </xf>
    <xf numFmtId="0" fontId="65" fillId="0" borderId="0" xfId="10" applyFont="1" applyAlignment="1">
      <alignment vertical="top" wrapText="1"/>
    </xf>
    <xf numFmtId="0" fontId="65" fillId="0" borderId="0" xfId="10" applyFont="1" applyAlignment="1">
      <alignment horizontal="right" vertical="top"/>
    </xf>
    <xf numFmtId="38" fontId="65" fillId="16" borderId="0" xfId="10" applyNumberFormat="1" applyFont="1" applyFill="1" applyAlignment="1">
      <alignment vertical="top" shrinkToFit="1"/>
    </xf>
    <xf numFmtId="1" fontId="65" fillId="0" borderId="0" xfId="10" applyNumberFormat="1" applyFont="1" applyAlignment="1">
      <alignment horizontal="center" vertical="center"/>
    </xf>
    <xf numFmtId="1" fontId="65" fillId="0" borderId="0" xfId="10" applyNumberFormat="1" applyFont="1" applyAlignment="1">
      <alignment horizontal="left" vertical="center"/>
    </xf>
    <xf numFmtId="38" fontId="65" fillId="16" borderId="0" xfId="10" applyNumberFormat="1" applyFont="1" applyFill="1" applyAlignment="1">
      <alignment horizontal="right" shrinkToFit="1"/>
    </xf>
    <xf numFmtId="0" fontId="65" fillId="0" borderId="0" xfId="10" quotePrefix="1" applyFont="1" applyAlignment="1">
      <alignment horizontal="left" vertical="center" wrapText="1"/>
    </xf>
    <xf numFmtId="0" fontId="65" fillId="0" borderId="0" xfId="10" applyFont="1" applyAlignment="1">
      <alignment horizontal="left" vertical="center" wrapText="1"/>
    </xf>
    <xf numFmtId="49" fontId="65" fillId="0" borderId="0" xfId="10" applyNumberFormat="1" applyFont="1" applyAlignment="1">
      <alignment horizontal="center" vertical="center"/>
    </xf>
    <xf numFmtId="3" fontId="65" fillId="0" borderId="0" xfId="10" quotePrefix="1" applyNumberFormat="1" applyFont="1" applyAlignment="1">
      <alignment horizontal="left" vertical="center" wrapText="1"/>
    </xf>
    <xf numFmtId="3" fontId="65" fillId="0" borderId="0" xfId="10" applyNumberFormat="1" applyFont="1" applyAlignment="1">
      <alignment vertical="center" wrapText="1"/>
    </xf>
    <xf numFmtId="3" fontId="65" fillId="0" borderId="0" xfId="10" applyNumberFormat="1" applyFont="1" applyAlignment="1">
      <alignment horizontal="center" vertical="center" wrapText="1"/>
    </xf>
    <xf numFmtId="3" fontId="65" fillId="0" borderId="0" xfId="10" applyNumberFormat="1" applyFont="1" applyAlignment="1">
      <alignment horizontal="left" vertical="center" wrapText="1"/>
    </xf>
    <xf numFmtId="0" fontId="65" fillId="0" borderId="0" xfId="10" applyFont="1" applyAlignment="1">
      <alignment horizontal="left" vertical="top"/>
    </xf>
    <xf numFmtId="49" fontId="65" fillId="0" borderId="0" xfId="10" applyNumberFormat="1" applyFont="1" applyAlignment="1">
      <alignment horizontal="center" vertical="top"/>
    </xf>
    <xf numFmtId="3" fontId="65" fillId="0" borderId="0" xfId="10" applyNumberFormat="1" applyFont="1" applyAlignment="1">
      <alignment horizontal="left" vertical="top" wrapText="1"/>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6" xfId="10" applyNumberFormat="1" applyFont="1" applyFill="1" applyBorder="1" applyAlignment="1">
      <alignment horizontal="right" shrinkToFit="1"/>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7" fillId="0" borderId="0" xfId="10" quotePrefix="1" applyFont="1" applyAlignment="1">
      <alignment horizontal="left" vertical="center"/>
    </xf>
    <xf numFmtId="0" fontId="67" fillId="0" borderId="0" xfId="10" applyFont="1" applyAlignment="1">
      <alignment horizontal="right" vertical="center"/>
    </xf>
    <xf numFmtId="0" fontId="67" fillId="0" borderId="0" xfId="11" applyFont="1" applyAlignment="1">
      <alignment vertical="center"/>
    </xf>
    <xf numFmtId="0" fontId="65" fillId="0" borderId="0" xfId="11" applyFont="1" applyAlignment="1">
      <alignment horizontal="right" vertical="center"/>
    </xf>
    <xf numFmtId="0" fontId="88" fillId="0" borderId="0" xfId="0" quotePrefix="1" applyFont="1" applyAlignment="1">
      <alignment horizontal="left" vertical="center"/>
    </xf>
    <xf numFmtId="0" fontId="65" fillId="0" borderId="0" xfId="11" applyFont="1" applyAlignment="1">
      <alignment horizontal="left" vertical="center"/>
    </xf>
    <xf numFmtId="49" fontId="65" fillId="0" borderId="0" xfId="11" applyNumberFormat="1" applyFont="1" applyAlignment="1">
      <alignment horizontal="left" vertical="center"/>
    </xf>
    <xf numFmtId="0" fontId="65" fillId="0" borderId="0" xfId="11" applyFont="1" applyAlignment="1">
      <alignment horizontal="center" vertical="center"/>
    </xf>
    <xf numFmtId="0" fontId="65" fillId="0" borderId="0" xfId="11" applyFont="1" applyAlignment="1">
      <alignment vertical="center" wrapText="1"/>
    </xf>
    <xf numFmtId="3" fontId="65" fillId="0" borderId="0" xfId="11" applyNumberFormat="1" applyFont="1" applyAlignment="1">
      <alignment vertical="center"/>
    </xf>
    <xf numFmtId="0" fontId="65" fillId="0" borderId="0" xfId="11" applyFont="1" applyAlignment="1">
      <alignment horizontal="center" vertical="top"/>
    </xf>
    <xf numFmtId="38" fontId="65" fillId="0" borderId="0" xfId="11" applyNumberFormat="1" applyFont="1" applyAlignment="1">
      <alignment horizontal="left" vertical="center" wrapText="1"/>
    </xf>
    <xf numFmtId="0" fontId="65" fillId="0" borderId="0" xfId="11" applyFont="1" applyAlignment="1">
      <alignment horizontal="left" vertical="center" wrapText="1"/>
    </xf>
    <xf numFmtId="0" fontId="65" fillId="0" borderId="0" xfId="11" quotePrefix="1" applyFont="1" applyAlignment="1">
      <alignment horizontal="left" vertical="center" wrapText="1"/>
    </xf>
    <xf numFmtId="1" fontId="65" fillId="0" borderId="0" xfId="11" applyNumberFormat="1" applyFont="1" applyAlignment="1">
      <alignment horizontal="center" vertical="center"/>
    </xf>
    <xf numFmtId="0" fontId="65" fillId="0" borderId="0" xfId="11" quotePrefix="1" applyFont="1" applyAlignment="1">
      <alignment horizontal="left" vertical="center"/>
    </xf>
    <xf numFmtId="1" fontId="65" fillId="0" borderId="0" xfId="11" quotePrefix="1" applyNumberFormat="1" applyFont="1" applyAlignment="1">
      <alignment horizontal="center" vertical="center"/>
    </xf>
    <xf numFmtId="0" fontId="65" fillId="0" borderId="0" xfId="11" applyFont="1" applyAlignment="1">
      <alignment horizontal="left" vertical="top"/>
    </xf>
    <xf numFmtId="1" fontId="65" fillId="0" borderId="0" xfId="11" applyNumberFormat="1" applyFont="1" applyAlignment="1">
      <alignment horizontal="center" vertical="top"/>
    </xf>
    <xf numFmtId="0" fontId="65" fillId="0" borderId="0" xfId="11" applyFont="1" applyAlignment="1">
      <alignment vertical="top" wrapText="1"/>
    </xf>
    <xf numFmtId="49" fontId="65" fillId="4" borderId="0" xfId="11" applyNumberFormat="1" applyFont="1" applyFill="1" applyAlignment="1">
      <alignment horizontal="left" vertical="center"/>
    </xf>
    <xf numFmtId="49" fontId="65" fillId="4" borderId="0" xfId="11" applyNumberFormat="1" applyFont="1" applyFill="1" applyAlignment="1">
      <alignment horizontal="center" vertical="center"/>
    </xf>
    <xf numFmtId="0" fontId="65" fillId="4" borderId="0" xfId="11" applyFont="1" applyFill="1" applyAlignment="1">
      <alignment vertical="center" wrapText="1"/>
    </xf>
    <xf numFmtId="49" fontId="65" fillId="4" borderId="0" xfId="11" applyNumberFormat="1" applyFont="1" applyFill="1" applyAlignment="1">
      <alignment horizontal="right" vertical="center"/>
    </xf>
    <xf numFmtId="49" fontId="65" fillId="0" borderId="0" xfId="11" applyNumberFormat="1" applyFont="1" applyAlignment="1">
      <alignment horizontal="center" vertical="center"/>
    </xf>
    <xf numFmtId="49" fontId="65" fillId="0" borderId="0" xfId="11" applyNumberFormat="1" applyFont="1" applyAlignment="1">
      <alignment horizontal="right" vertical="center"/>
    </xf>
    <xf numFmtId="0" fontId="65" fillId="0" borderId="0" xfId="11" applyFont="1" applyAlignment="1">
      <alignment horizontal="left" vertical="top" wrapText="1"/>
    </xf>
    <xf numFmtId="0" fontId="65" fillId="0" borderId="0" xfId="11" applyFont="1" applyAlignment="1">
      <alignment horizontal="right" vertical="top"/>
    </xf>
    <xf numFmtId="0" fontId="65" fillId="0" borderId="0" xfId="11" quotePrefix="1" applyFont="1" applyAlignment="1">
      <alignment horizontal="lef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38" fontId="65" fillId="0" borderId="0" xfId="11" applyNumberFormat="1" applyFont="1" applyAlignment="1">
      <alignment horizontal="right" shrinkToFit="1"/>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Alignment="1">
      <alignment vertical="center"/>
    </xf>
    <xf numFmtId="0" fontId="67" fillId="0" borderId="0" xfId="10" applyFont="1" applyAlignment="1">
      <alignment vertical="center"/>
    </xf>
    <xf numFmtId="0" fontId="154" fillId="20" borderId="0" xfId="11" applyFont="1" applyFill="1" applyAlignment="1">
      <alignment vertical="center"/>
    </xf>
    <xf numFmtId="0" fontId="155" fillId="20" borderId="0" xfId="11" applyFont="1" applyFill="1" applyAlignment="1">
      <alignment vertical="center"/>
    </xf>
    <xf numFmtId="0" fontId="155" fillId="20" borderId="0" xfId="11" applyFont="1" applyFill="1" applyAlignment="1">
      <alignment horizontal="right" vertical="center"/>
    </xf>
    <xf numFmtId="0" fontId="65" fillId="20" borderId="0" xfId="11" applyFont="1" applyFill="1" applyAlignment="1">
      <alignment vertical="center"/>
    </xf>
    <xf numFmtId="0" fontId="65" fillId="20" borderId="0" xfId="10" applyFont="1" applyFill="1" applyAlignment="1">
      <alignment vertical="center"/>
    </xf>
    <xf numFmtId="0" fontId="67" fillId="0" borderId="0" xfId="11" applyFont="1" applyAlignment="1">
      <alignment horizontal="right" vertical="center"/>
    </xf>
    <xf numFmtId="49" fontId="67" fillId="16" borderId="32" xfId="0" applyNumberFormat="1" applyFont="1" applyFill="1" applyBorder="1" applyAlignment="1">
      <alignment horizontal="center" vertical="center"/>
    </xf>
    <xf numFmtId="0" fontId="58" fillId="21" borderId="33" xfId="0" applyFont="1" applyFill="1" applyBorder="1" applyAlignment="1">
      <alignment horizontal="center" vertical="center" wrapText="1"/>
    </xf>
    <xf numFmtId="49" fontId="67" fillId="16" borderId="26" xfId="0" applyNumberFormat="1" applyFont="1" applyFill="1" applyBorder="1" applyAlignment="1">
      <alignment horizontal="center" vertical="top"/>
    </xf>
    <xf numFmtId="0" fontId="60" fillId="21" borderId="30" xfId="0" applyFont="1" applyFill="1" applyBorder="1" applyAlignment="1">
      <alignment horizontal="center" vertical="center" wrapText="1"/>
    </xf>
    <xf numFmtId="0" fontId="60" fillId="21" borderId="30" xfId="0" applyFont="1" applyFill="1" applyBorder="1" applyAlignment="1">
      <alignment horizontal="center" vertical="center"/>
    </xf>
    <xf numFmtId="0" fontId="67" fillId="15" borderId="20" xfId="0" applyFont="1" applyFill="1" applyBorder="1" applyAlignment="1">
      <alignment horizontal="left" vertical="center" indent="1"/>
    </xf>
    <xf numFmtId="0" fontId="65" fillId="15" borderId="13" xfId="0" applyFont="1" applyFill="1" applyBorder="1" applyAlignment="1">
      <alignment horizontal="left" vertical="center"/>
    </xf>
    <xf numFmtId="0" fontId="67" fillId="16" borderId="29" xfId="0" applyFont="1" applyFill="1" applyBorder="1" applyAlignment="1">
      <alignment vertical="center"/>
    </xf>
    <xf numFmtId="49" fontId="67" fillId="16" borderId="52" xfId="0" applyNumberFormat="1" applyFont="1" applyFill="1" applyBorder="1" applyAlignment="1">
      <alignment horizontal="center" vertical="center"/>
    </xf>
    <xf numFmtId="49" fontId="6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3" fontId="58" fillId="21" borderId="120" xfId="0" applyNumberFormat="1" applyFont="1" applyFill="1" applyBorder="1" applyAlignment="1">
      <alignment horizontal="center"/>
    </xf>
    <xf numFmtId="3" fontId="58" fillId="21" borderId="120" xfId="0" applyNumberFormat="1" applyFont="1" applyFill="1" applyBorder="1" applyAlignment="1">
      <alignment horizontal="right"/>
    </xf>
    <xf numFmtId="3" fontId="58" fillId="21" borderId="121" xfId="0" applyNumberFormat="1" applyFont="1" applyFill="1" applyBorder="1" applyAlignment="1">
      <alignment horizontal="center"/>
    </xf>
    <xf numFmtId="3" fontId="67" fillId="17" borderId="114" xfId="0" applyNumberFormat="1" applyFont="1" applyFill="1" applyBorder="1" applyAlignment="1">
      <alignment horizontal="left" vertical="center" wrapText="1"/>
    </xf>
    <xf numFmtId="49" fontId="67" fillId="17" borderId="116" xfId="0" applyNumberFormat="1" applyFont="1" applyFill="1" applyBorder="1" applyAlignment="1">
      <alignment horizontal="center" vertical="center"/>
    </xf>
    <xf numFmtId="3" fontId="58" fillId="3" borderId="116"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16" xfId="0" applyNumberFormat="1" applyFont="1" applyFill="1" applyBorder="1" applyAlignment="1">
      <alignment horizontal="right" shrinkToFit="1"/>
    </xf>
    <xf numFmtId="3" fontId="65" fillId="0" borderId="1" xfId="0" applyNumberFormat="1" applyFont="1" applyBorder="1" applyAlignment="1">
      <alignment horizontal="left" vertical="center" wrapText="1" indent="1"/>
    </xf>
    <xf numFmtId="49" fontId="65" fillId="0" borderId="1" xfId="0" applyNumberFormat="1" applyFont="1" applyBorder="1" applyAlignment="1">
      <alignment horizontal="center" vertical="center"/>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16" borderId="35" xfId="0" applyNumberFormat="1" applyFont="1" applyFill="1" applyBorder="1" applyAlignment="1">
      <alignment horizontal="left" vertical="center" wrapText="1" indent="1"/>
    </xf>
    <xf numFmtId="49" fontId="67" fillId="16" borderId="26" xfId="0" applyNumberFormat="1" applyFont="1" applyFill="1" applyBorder="1" applyAlignment="1">
      <alignment horizontal="center" vertical="center"/>
    </xf>
    <xf numFmtId="0" fontId="67" fillId="17" borderId="16" xfId="0" applyFont="1" applyFill="1" applyBorder="1" applyAlignment="1">
      <alignment horizontal="left" vertical="center" wrapText="1"/>
    </xf>
    <xf numFmtId="49" fontId="67" fillId="17" borderId="28" xfId="0" applyNumberFormat="1" applyFont="1" applyFill="1" applyBorder="1" applyAlignment="1">
      <alignment horizontal="center" vertical="center"/>
    </xf>
    <xf numFmtId="3" fontId="67" fillId="3" borderId="12" xfId="0" applyNumberFormat="1" applyFont="1" applyFill="1" applyBorder="1" applyAlignment="1">
      <alignment horizontal="left" vertical="center" wrapText="1" indent="1"/>
    </xf>
    <xf numFmtId="164" fontId="67" fillId="3" borderId="114"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3" fontId="65" fillId="0" borderId="1" xfId="0" applyNumberFormat="1" applyFont="1" applyBorder="1" applyAlignment="1">
      <alignment horizontal="left" vertical="top" wrapText="1" indent="1"/>
    </xf>
    <xf numFmtId="49" fontId="65" fillId="0" borderId="1" xfId="0" applyNumberFormat="1" applyFont="1" applyBorder="1" applyAlignment="1">
      <alignment horizontal="center" vertical="top"/>
    </xf>
    <xf numFmtId="49" fontId="67" fillId="16" borderId="35" xfId="0" applyNumberFormat="1" applyFont="1" applyFill="1" applyBorder="1" applyAlignment="1">
      <alignment horizontal="center" vertical="center"/>
    </xf>
    <xf numFmtId="38" fontId="58" fillId="3" borderId="30" xfId="0" applyNumberFormat="1" applyFont="1" applyFill="1" applyBorder="1" applyAlignment="1">
      <alignment horizontal="right" shrinkToFit="1"/>
    </xf>
    <xf numFmtId="3" fontId="65" fillId="0" borderId="116" xfId="0" applyNumberFormat="1" applyFont="1" applyBorder="1" applyAlignment="1">
      <alignment horizontal="left" vertical="center" wrapText="1" indent="1"/>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7" fillId="16" borderId="29" xfId="0" applyNumberFormat="1" applyFont="1" applyFill="1" applyBorder="1" applyAlignment="1">
      <alignment horizontal="center" vertical="center"/>
    </xf>
    <xf numFmtId="3" fontId="65" fillId="0" borderId="114" xfId="0" applyNumberFormat="1" applyFont="1" applyBorder="1" applyAlignment="1">
      <alignment horizontal="left" vertical="center" wrapText="1" indent="1"/>
    </xf>
    <xf numFmtId="49" fontId="65" fillId="0" borderId="32" xfId="0" applyNumberFormat="1" applyFont="1" applyBorder="1" applyAlignment="1">
      <alignment horizontal="center" vertical="center"/>
    </xf>
    <xf numFmtId="0" fontId="67" fillId="16" borderId="31" xfId="0" applyFont="1" applyFill="1" applyBorder="1" applyAlignment="1">
      <alignment horizontal="center" vertical="center"/>
    </xf>
    <xf numFmtId="3" fontId="67" fillId="17" borderId="32" xfId="0" applyNumberFormat="1" applyFont="1" applyFill="1" applyBorder="1" applyAlignment="1">
      <alignment horizontal="left" vertical="center" wrapText="1"/>
    </xf>
    <xf numFmtId="49" fontId="67" fillId="17" borderId="32" xfId="0" applyNumberFormat="1" applyFont="1" applyFill="1" applyBorder="1" applyAlignment="1">
      <alignment horizontal="center" vertical="center"/>
    </xf>
    <xf numFmtId="164" fontId="67" fillId="17" borderId="114" xfId="0" applyNumberFormat="1" applyFont="1" applyFill="1" applyBorder="1" applyAlignment="1">
      <alignment horizontal="left" vertical="center" wrapText="1"/>
    </xf>
    <xf numFmtId="0" fontId="67" fillId="16" borderId="26" xfId="0" applyFont="1" applyFill="1" applyBorder="1" applyAlignment="1">
      <alignment horizontal="center" vertical="center"/>
    </xf>
    <xf numFmtId="3" fontId="65" fillId="0" borderId="28" xfId="0" applyNumberFormat="1" applyFont="1" applyBorder="1" applyAlignment="1">
      <alignment horizontal="left" vertical="center" wrapText="1" indent="1"/>
    </xf>
    <xf numFmtId="0" fontId="65" fillId="0" borderId="28" xfId="0" applyFont="1" applyBorder="1" applyAlignment="1">
      <alignment horizontal="center" vertical="center"/>
    </xf>
    <xf numFmtId="3" fontId="67" fillId="16" borderId="26" xfId="0" applyNumberFormat="1" applyFont="1" applyFill="1" applyBorder="1" applyAlignment="1">
      <alignment horizontal="left" vertical="center" indent="1"/>
    </xf>
    <xf numFmtId="0" fontId="65" fillId="0" borderId="116" xfId="0" applyFont="1" applyBorder="1" applyAlignment="1">
      <alignment horizontal="center" vertical="center"/>
    </xf>
    <xf numFmtId="0" fontId="67" fillId="16" borderId="26" xfId="0" applyFont="1" applyFill="1" applyBorder="1" applyAlignment="1">
      <alignment horizontal="center" vertical="top"/>
    </xf>
    <xf numFmtId="49" fontId="67" fillId="6" borderId="13" xfId="0" applyNumberFormat="1" applyFont="1" applyFill="1" applyBorder="1" applyAlignment="1">
      <alignment horizontal="center" vertical="center"/>
    </xf>
    <xf numFmtId="3" fontId="67" fillId="0" borderId="48" xfId="0" applyNumberFormat="1" applyFont="1" applyBorder="1" applyAlignment="1">
      <alignment horizontal="left" vertical="center" wrapText="1" indent="1"/>
    </xf>
    <xf numFmtId="49" fontId="67" fillId="0" borderId="28" xfId="0" applyNumberFormat="1" applyFont="1" applyBorder="1" applyAlignment="1">
      <alignment horizontal="center" vertical="center"/>
    </xf>
    <xf numFmtId="49" fontId="67" fillId="17" borderId="3" xfId="0" applyNumberFormat="1" applyFont="1" applyFill="1" applyBorder="1" applyAlignment="1">
      <alignment horizontal="center" vertical="center"/>
    </xf>
    <xf numFmtId="0" fontId="60" fillId="16" borderId="29" xfId="0" applyFont="1" applyFill="1" applyBorder="1" applyAlignment="1">
      <alignment horizontal="left" vertical="center" indent="1"/>
    </xf>
    <xf numFmtId="3" fontId="67" fillId="0" borderId="12" xfId="0" applyNumberFormat="1" applyFont="1" applyBorder="1" applyAlignment="1">
      <alignment horizontal="left" vertical="top" wrapText="1" indent="2"/>
    </xf>
    <xf numFmtId="49" fontId="65" fillId="0" borderId="20" xfId="0" applyNumberFormat="1" applyFont="1" applyBorder="1" applyAlignment="1">
      <alignment horizontal="left" vertical="top" indent="1"/>
    </xf>
    <xf numFmtId="38" fontId="58" fillId="0" borderId="20" xfId="0" applyNumberFormat="1" applyFont="1" applyBorder="1" applyAlignment="1">
      <alignment horizontal="right" shrinkToFit="1"/>
    </xf>
    <xf numFmtId="38" fontId="58" fillId="22" borderId="18"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10" xfId="0" applyNumberFormat="1" applyFont="1" applyFill="1" applyBorder="1" applyAlignment="1">
      <alignment horizontal="right" shrinkToFit="1"/>
    </xf>
    <xf numFmtId="3" fontId="67" fillId="17" borderId="12" xfId="0" applyNumberFormat="1" applyFont="1" applyFill="1" applyBorder="1" applyAlignment="1">
      <alignment horizontal="left" vertical="center" wrapText="1"/>
    </xf>
    <xf numFmtId="49" fontId="67" fillId="17" borderId="1" xfId="0" applyNumberFormat="1" applyFont="1" applyFill="1" applyBorder="1" applyAlignment="1">
      <alignment horizontal="center" vertical="center"/>
    </xf>
    <xf numFmtId="3" fontId="67" fillId="3" borderId="11" xfId="0" applyNumberFormat="1" applyFont="1" applyFill="1" applyBorder="1" applyAlignment="1">
      <alignment horizontal="left" vertical="center" wrapText="1" indent="1"/>
    </xf>
    <xf numFmtId="49" fontId="65" fillId="0" borderId="28" xfId="0" applyNumberFormat="1" applyFont="1" applyBorder="1" applyAlignment="1">
      <alignment horizontal="center" vertical="center"/>
    </xf>
    <xf numFmtId="38" fontId="58" fillId="16" borderId="28" xfId="0" applyNumberFormat="1" applyFont="1" applyFill="1" applyBorder="1" applyAlignment="1">
      <alignment horizontal="right" shrinkToFit="1"/>
    </xf>
    <xf numFmtId="3" fontId="67" fillId="16" borderId="54" xfId="0" applyNumberFormat="1" applyFont="1" applyFill="1" applyBorder="1" applyAlignment="1">
      <alignment horizontal="left" vertical="center" wrapText="1" indent="1"/>
    </xf>
    <xf numFmtId="49" fontId="67" fillId="16" borderId="31" xfId="0" applyNumberFormat="1" applyFont="1" applyFill="1" applyBorder="1" applyAlignment="1">
      <alignment horizontal="center" vertical="center"/>
    </xf>
    <xf numFmtId="164" fontId="67" fillId="17" borderId="16" xfId="0" applyNumberFormat="1" applyFont="1" applyFill="1" applyBorder="1" applyAlignment="1">
      <alignment horizontal="left" vertical="center" wrapText="1"/>
    </xf>
    <xf numFmtId="3" fontId="67" fillId="7" borderId="26" xfId="0" applyNumberFormat="1" applyFont="1" applyFill="1" applyBorder="1" applyAlignment="1">
      <alignment horizontal="left" vertical="center" wrapText="1" indent="1"/>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2" borderId="35" xfId="0" applyNumberFormat="1" applyFont="1" applyFill="1" applyBorder="1" applyAlignment="1">
      <alignment horizontal="left" vertical="center" wrapText="1" indent="1"/>
    </xf>
    <xf numFmtId="49" fontId="67" fillId="2" borderId="26" xfId="0" applyNumberFormat="1" applyFont="1" applyFill="1" applyBorder="1" applyAlignment="1">
      <alignment horizontal="center" vertical="center"/>
    </xf>
    <xf numFmtId="38" fontId="58" fillId="6" borderId="28" xfId="0" applyNumberFormat="1" applyFont="1" applyFill="1" applyBorder="1" applyAlignment="1">
      <alignment horizontal="right" shrinkToFit="1"/>
    </xf>
    <xf numFmtId="0" fontId="60" fillId="0" borderId="20" xfId="0" applyFont="1" applyBorder="1" applyAlignment="1">
      <alignment horizontal="left" vertical="top" wrapText="1" indent="2"/>
    </xf>
    <xf numFmtId="0" fontId="67" fillId="17" borderId="35" xfId="0" applyFont="1" applyFill="1" applyBorder="1" applyAlignment="1">
      <alignment horizontal="left" vertical="center" wrapText="1"/>
    </xf>
    <xf numFmtId="49" fontId="67" fillId="17" borderId="26" xfId="0" applyNumberFormat="1" applyFont="1" applyFill="1" applyBorder="1" applyAlignment="1">
      <alignment horizontal="center" vertical="center"/>
    </xf>
    <xf numFmtId="0" fontId="67" fillId="15" borderId="16" xfId="0" applyFont="1" applyFill="1" applyBorder="1" applyAlignment="1">
      <alignment horizontal="left" vertical="center" wrapText="1"/>
    </xf>
    <xf numFmtId="49" fontId="67" fillId="15" borderId="25" xfId="0" applyNumberFormat="1" applyFont="1" applyFill="1" applyBorder="1" applyAlignment="1">
      <alignment horizontal="center" vertical="center"/>
    </xf>
    <xf numFmtId="0" fontId="67" fillId="0" borderId="12" xfId="0" applyFont="1" applyBorder="1" applyAlignment="1">
      <alignment horizontal="left" vertical="center" wrapText="1"/>
    </xf>
    <xf numFmtId="49" fontId="67" fillId="0" borderId="1" xfId="0" applyNumberFormat="1" applyFont="1" applyBorder="1" applyAlignment="1">
      <alignment horizontal="center" vertical="center"/>
    </xf>
    <xf numFmtId="0" fontId="67" fillId="16" borderId="12" xfId="0" applyFont="1" applyFill="1" applyBorder="1" applyAlignment="1">
      <alignment horizontal="left" vertical="center" wrapText="1"/>
    </xf>
    <xf numFmtId="49" fontId="67" fillId="16" borderId="1" xfId="0" applyNumberFormat="1" applyFont="1" applyFill="1" applyBorder="1" applyAlignment="1">
      <alignment horizontal="center" vertical="center"/>
    </xf>
    <xf numFmtId="3" fontId="67" fillId="3" borderId="114"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3" fontId="67" fillId="17" borderId="36" xfId="0" applyNumberFormat="1" applyFont="1" applyFill="1" applyBorder="1" applyAlignment="1">
      <alignment horizontal="left" vertical="center" wrapText="1"/>
    </xf>
    <xf numFmtId="3" fontId="67" fillId="16" borderId="54" xfId="0" applyNumberFormat="1" applyFont="1" applyFill="1" applyBorder="1" applyAlignment="1">
      <alignment horizontal="left" vertical="top" wrapText="1" indent="1"/>
    </xf>
    <xf numFmtId="49" fontId="65" fillId="16" borderId="50" xfId="0" applyNumberFormat="1" applyFont="1" applyFill="1" applyBorder="1" applyAlignment="1">
      <alignment horizontal="center" vertical="top"/>
    </xf>
    <xf numFmtId="49" fontId="65" fillId="0" borderId="20" xfId="0" applyNumberFormat="1" applyFont="1" applyBorder="1" applyAlignment="1">
      <alignment horizontal="center" vertical="top"/>
    </xf>
    <xf numFmtId="3" fontId="68" fillId="21" borderId="114" xfId="0" applyNumberFormat="1" applyFont="1" applyFill="1" applyBorder="1" applyAlignment="1">
      <alignment horizontal="center" vertical="center" wrapText="1"/>
    </xf>
    <xf numFmtId="49" fontId="65" fillId="21" borderId="10" xfId="0" applyNumberFormat="1" applyFont="1" applyFill="1" applyBorder="1" applyAlignment="1">
      <alignment horizontal="center" vertical="center"/>
    </xf>
    <xf numFmtId="0" fontId="67" fillId="17" borderId="12" xfId="0" applyFont="1" applyFill="1" applyBorder="1" applyAlignment="1">
      <alignment horizontal="left" vertical="center" wrapText="1"/>
    </xf>
    <xf numFmtId="49" fontId="67" fillId="17" borderId="13" xfId="0" applyNumberFormat="1" applyFont="1" applyFill="1" applyBorder="1" applyAlignment="1">
      <alignment horizontal="center" vertical="center"/>
    </xf>
    <xf numFmtId="0" fontId="67" fillId="3" borderId="12" xfId="0" applyFont="1" applyFill="1" applyBorder="1" applyAlignment="1">
      <alignment horizontal="left" vertical="center" wrapText="1" indent="1"/>
    </xf>
    <xf numFmtId="49" fontId="67" fillId="3" borderId="115" xfId="0" applyNumberFormat="1" applyFont="1" applyFill="1" applyBorder="1" applyAlignment="1">
      <alignment horizontal="center" vertical="center"/>
    </xf>
    <xf numFmtId="49" fontId="65" fillId="0" borderId="116" xfId="0" applyNumberFormat="1" applyFont="1" applyBorder="1" applyAlignment="1">
      <alignment horizontal="center" vertical="center"/>
    </xf>
    <xf numFmtId="3" fontId="67" fillId="16" borderId="26" xfId="0" applyNumberFormat="1" applyFont="1" applyFill="1" applyBorder="1" applyAlignment="1">
      <alignment horizontal="left" vertical="center" wrapText="1" indent="1"/>
    </xf>
    <xf numFmtId="0" fontId="67" fillId="17" borderId="36" xfId="0" applyFont="1" applyFill="1" applyBorder="1" applyAlignment="1">
      <alignment horizontal="left" vertical="center" wrapText="1"/>
    </xf>
    <xf numFmtId="49" fontId="67" fillId="3" borderId="3" xfId="0" applyNumberFormat="1" applyFont="1" applyFill="1" applyBorder="1" applyAlignment="1">
      <alignment horizontal="center" vertical="center"/>
    </xf>
    <xf numFmtId="3" fontId="65" fillId="0" borderId="1" xfId="0" applyNumberFormat="1" applyFont="1" applyBorder="1" applyAlignment="1">
      <alignment horizontal="left" vertical="center" indent="1"/>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3" fontId="67" fillId="16" borderId="35" xfId="0" applyNumberFormat="1" applyFont="1" applyFill="1" applyBorder="1" applyAlignment="1">
      <alignment horizontal="left" vertical="top" wrapText="1" indent="1"/>
    </xf>
    <xf numFmtId="0" fontId="65" fillId="16" borderId="29" xfId="0" applyFont="1" applyFill="1" applyBorder="1" applyAlignment="1">
      <alignment vertical="top"/>
    </xf>
    <xf numFmtId="3" fontId="67" fillId="16" borderId="35" xfId="0" applyNumberFormat="1" applyFont="1" applyFill="1" applyBorder="1" applyAlignment="1">
      <alignment horizontal="left" vertical="center"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0" fontId="67" fillId="16" borderId="26" xfId="0" applyFont="1" applyFill="1" applyBorder="1" applyAlignment="1">
      <alignment horizontal="center" vertical="center" wrapText="1"/>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3" fontId="65" fillId="0" borderId="1" xfId="0" applyNumberFormat="1" applyFont="1" applyBorder="1" applyAlignment="1">
      <alignment horizontal="left" vertical="top" indent="1"/>
    </xf>
    <xf numFmtId="49" fontId="67" fillId="16" borderId="26" xfId="0" applyNumberFormat="1" applyFont="1" applyFill="1" applyBorder="1" applyAlignment="1">
      <alignment horizontal="center" vertical="top" wrapText="1"/>
    </xf>
    <xf numFmtId="3" fontId="67" fillId="16" borderId="35" xfId="0" applyNumberFormat="1" applyFont="1" applyFill="1" applyBorder="1" applyAlignment="1">
      <alignment horizontal="left" vertical="top" indent="1"/>
    </xf>
    <xf numFmtId="0" fontId="67" fillId="17" borderId="116" xfId="0" applyFont="1" applyFill="1" applyBorder="1" applyAlignment="1">
      <alignment horizontal="left" vertical="center" wrapText="1"/>
    </xf>
    <xf numFmtId="3" fontId="65" fillId="0" borderId="12" xfId="0" applyNumberFormat="1" applyFont="1" applyBorder="1" applyAlignment="1">
      <alignment horizontal="left" vertical="center" wrapText="1" indent="1"/>
    </xf>
    <xf numFmtId="3" fontId="67" fillId="17" borderId="116" xfId="0" applyNumberFormat="1" applyFont="1" applyFill="1" applyBorder="1" applyAlignment="1">
      <alignment horizontal="left" vertical="center" wrapText="1"/>
    </xf>
    <xf numFmtId="164" fontId="67" fillId="3" borderId="16" xfId="0" applyNumberFormat="1" applyFont="1" applyFill="1" applyBorder="1" applyAlignment="1">
      <alignment horizontal="left" vertical="center" wrapText="1" indent="1"/>
    </xf>
    <xf numFmtId="164" fontId="65" fillId="0" borderId="12" xfId="0" applyNumberFormat="1" applyFont="1" applyBorder="1" applyAlignment="1">
      <alignment horizontal="left" vertical="center" wrapText="1" indent="1"/>
    </xf>
    <xf numFmtId="3" fontId="67" fillId="0" borderId="114" xfId="0" applyNumberFormat="1" applyFont="1" applyBorder="1" applyAlignment="1">
      <alignment horizontal="left" vertical="top" wrapText="1" indent="1"/>
    </xf>
    <xf numFmtId="0" fontId="60" fillId="0" borderId="19" xfId="0" applyFont="1" applyBorder="1" applyAlignment="1">
      <alignment horizontal="left" vertical="top" wrapText="1"/>
    </xf>
    <xf numFmtId="38" fontId="58" fillId="0" borderId="19" xfId="0" applyNumberFormat="1" applyFont="1" applyBorder="1" applyAlignment="1">
      <alignment horizontal="right" shrinkToFit="1"/>
    </xf>
    <xf numFmtId="38" fontId="58" fillId="0" borderId="0" xfId="0" applyNumberFormat="1" applyFont="1" applyAlignment="1">
      <alignment horizontal="right" shrinkToFit="1"/>
    </xf>
    <xf numFmtId="38" fontId="58" fillId="21" borderId="17" xfId="0" applyNumberFormat="1" applyFont="1" applyFill="1" applyBorder="1" applyAlignment="1">
      <alignment horizontal="right" shrinkToFit="1"/>
    </xf>
    <xf numFmtId="49" fontId="65" fillId="0" borderId="66" xfId="6" applyNumberFormat="1" applyFont="1" applyBorder="1" applyAlignment="1">
      <alignment horizontal="left" vertical="center" wrapText="1" indent="2"/>
    </xf>
    <xf numFmtId="0" fontId="65" fillId="0" borderId="158" xfId="6" applyFont="1" applyBorder="1" applyAlignment="1">
      <alignment horizontal="center" vertical="center"/>
    </xf>
    <xf numFmtId="38" fontId="65" fillId="2" borderId="7" xfId="6" applyNumberFormat="1" applyFont="1" applyFill="1" applyBorder="1" applyAlignment="1">
      <alignment horizontal="right"/>
    </xf>
    <xf numFmtId="49" fontId="65" fillId="0" borderId="159" xfId="6" applyNumberFormat="1" applyFont="1" applyBorder="1" applyAlignment="1">
      <alignment horizontal="left" vertical="center" wrapText="1" indent="2"/>
    </xf>
    <xf numFmtId="0" fontId="65" fillId="0" borderId="160" xfId="6" applyFont="1" applyBorder="1" applyAlignment="1">
      <alignment horizontal="center" vertical="center"/>
    </xf>
    <xf numFmtId="38" fontId="65" fillId="2" borderId="21" xfId="6" applyNumberFormat="1" applyFont="1" applyFill="1" applyBorder="1" applyAlignment="1">
      <alignment horizontal="right"/>
    </xf>
    <xf numFmtId="0" fontId="65" fillId="0" borderId="163" xfId="6" applyFont="1" applyBorder="1" applyAlignment="1">
      <alignment horizontal="center" vertical="center"/>
    </xf>
    <xf numFmtId="49" fontId="65" fillId="0" borderId="161" xfId="6" applyNumberFormat="1" applyFont="1" applyBorder="1" applyAlignment="1">
      <alignment horizontal="left" vertical="center" wrapText="1" indent="2"/>
    </xf>
    <xf numFmtId="0" fontId="65" fillId="0" borderId="164" xfId="6" applyFont="1" applyBorder="1" applyAlignment="1">
      <alignment horizontal="center" vertical="center"/>
    </xf>
    <xf numFmtId="49" fontId="67" fillId="2" borderId="56" xfId="6" applyNumberFormat="1" applyFont="1" applyFill="1" applyBorder="1" applyAlignment="1">
      <alignment horizontal="left" vertical="center" wrapText="1" indent="3"/>
    </xf>
    <xf numFmtId="0" fontId="67" fillId="2" borderId="40" xfId="6" applyFont="1" applyFill="1" applyBorder="1" applyAlignment="1">
      <alignment horizontal="center" vertical="center"/>
    </xf>
    <xf numFmtId="38" fontId="65" fillId="2" borderId="67" xfId="6" applyNumberFormat="1" applyFont="1" applyFill="1" applyBorder="1" applyAlignment="1">
      <alignment horizontal="right"/>
    </xf>
    <xf numFmtId="38" fontId="65" fillId="2" borderId="40" xfId="6" applyNumberFormat="1" applyFont="1" applyFill="1" applyBorder="1" applyAlignment="1">
      <alignment horizontal="right"/>
    </xf>
    <xf numFmtId="0" fontId="67" fillId="17" borderId="114" xfId="0" applyFont="1" applyFill="1" applyBorder="1" applyAlignment="1">
      <alignment horizontal="center" vertical="center" wrapText="1"/>
    </xf>
    <xf numFmtId="38" fontId="65" fillId="3" borderId="25" xfId="0" applyNumberFormat="1" applyFont="1" applyFill="1" applyBorder="1" applyAlignment="1">
      <alignment horizontal="right" shrinkToFit="1"/>
    </xf>
    <xf numFmtId="0" fontId="67" fillId="6" borderId="11" xfId="0" applyFont="1" applyFill="1" applyBorder="1" applyAlignment="1">
      <alignment horizontal="left" vertical="center" wrapText="1" indent="1"/>
    </xf>
    <xf numFmtId="0" fontId="67" fillId="15" borderId="165" xfId="6" applyFont="1" applyFill="1" applyBorder="1" applyAlignment="1">
      <alignment horizontal="center" vertical="center"/>
    </xf>
    <xf numFmtId="49" fontId="65" fillId="0" borderId="66" xfId="6" applyNumberFormat="1" applyFont="1" applyBorder="1" applyAlignment="1">
      <alignment horizontal="left" vertical="center" indent="2"/>
    </xf>
    <xf numFmtId="49" fontId="65" fillId="0" borderId="159" xfId="6" applyNumberFormat="1" applyFont="1" applyBorder="1" applyAlignment="1">
      <alignment horizontal="left" vertical="center" indent="2"/>
    </xf>
    <xf numFmtId="49" fontId="65" fillId="0" borderId="162" xfId="3" applyNumberFormat="1" applyFont="1" applyBorder="1" applyAlignment="1">
      <alignment horizontal="left" vertical="center" indent="2"/>
    </xf>
    <xf numFmtId="0" fontId="65" fillId="0" borderId="160" xfId="21" applyFont="1" applyBorder="1" applyAlignment="1">
      <alignment horizontal="center" vertical="top" wrapText="1"/>
    </xf>
    <xf numFmtId="49" fontId="65" fillId="0" borderId="0" xfId="21" applyNumberFormat="1" applyFont="1" applyAlignment="1">
      <alignment horizontal="left" vertical="center" indent="2"/>
    </xf>
    <xf numFmtId="0" fontId="65" fillId="0" borderId="166" xfId="21" applyFont="1" applyBorder="1" applyAlignment="1">
      <alignment horizontal="center" vertical="center"/>
    </xf>
    <xf numFmtId="49" fontId="67" fillId="2" borderId="56" xfId="21" applyNumberFormat="1" applyFont="1" applyFill="1" applyBorder="1" applyAlignment="1">
      <alignment horizontal="left" vertical="center" indent="3"/>
    </xf>
    <xf numFmtId="0" fontId="67" fillId="2" borderId="40" xfId="21" applyFont="1" applyFill="1" applyBorder="1" applyAlignment="1">
      <alignment horizontal="center" vertical="top"/>
    </xf>
    <xf numFmtId="38" fontId="65" fillId="2" borderId="40" xfId="21" applyNumberFormat="1" applyFont="1" applyFill="1" applyBorder="1" applyAlignment="1">
      <alignment horizontal="right"/>
    </xf>
    <xf numFmtId="49" fontId="65" fillId="0" borderId="135" xfId="21" applyNumberFormat="1" applyFont="1" applyBorder="1" applyAlignment="1">
      <alignment horizontal="left" vertical="center" indent="2"/>
    </xf>
    <xf numFmtId="0" fontId="65" fillId="0" borderId="134" xfId="21" applyFont="1" applyBorder="1" applyAlignment="1">
      <alignment horizontal="center" vertical="center"/>
    </xf>
    <xf numFmtId="0" fontId="67" fillId="2" borderId="40" xfId="21" applyFont="1" applyFill="1" applyBorder="1" applyAlignment="1">
      <alignment horizontal="center"/>
    </xf>
    <xf numFmtId="38" fontId="65" fillId="16" borderId="1" xfId="0" applyNumberFormat="1" applyFont="1" applyFill="1" applyBorder="1" applyAlignment="1">
      <alignment horizontal="right" shrinkToFit="1"/>
    </xf>
    <xf numFmtId="0" fontId="67" fillId="16" borderId="35" xfId="0" applyFont="1" applyFill="1" applyBorder="1" applyAlignment="1">
      <alignment horizontal="left" vertical="center" wrapText="1" indent="1"/>
    </xf>
    <xf numFmtId="38" fontId="58" fillId="2" borderId="21" xfId="6" applyNumberFormat="1" applyFont="1" applyFill="1" applyBorder="1" applyAlignment="1">
      <alignment horizontal="right"/>
    </xf>
    <xf numFmtId="49" fontId="65" fillId="0" borderId="135" xfId="21" applyNumberFormat="1" applyFont="1" applyBorder="1" applyAlignment="1">
      <alignment horizontal="left" vertical="top" indent="2"/>
    </xf>
    <xf numFmtId="0" fontId="65" fillId="0" borderId="134" xfId="21" applyFont="1" applyBorder="1" applyAlignment="1">
      <alignment horizontal="center" vertical="top"/>
    </xf>
    <xf numFmtId="0" fontId="67" fillId="2" borderId="40" xfId="3" applyFont="1" applyFill="1" applyBorder="1" applyAlignment="1">
      <alignment horizontal="center" vertical="center"/>
    </xf>
    <xf numFmtId="38" fontId="58" fillId="2" borderId="40" xfId="21" applyNumberFormat="1" applyFont="1" applyFill="1" applyBorder="1" applyAlignment="1">
      <alignment horizontal="right"/>
    </xf>
    <xf numFmtId="38" fontId="58" fillId="2" borderId="40" xfId="6" applyNumberFormat="1" applyFont="1" applyFill="1" applyBorder="1" applyAlignment="1">
      <alignment horizontal="right"/>
    </xf>
    <xf numFmtId="49" fontId="65" fillId="0" borderId="135" xfId="22" applyNumberFormat="1" applyFont="1" applyBorder="1" applyAlignment="1">
      <alignment horizontal="left" vertical="center" indent="2"/>
    </xf>
    <xf numFmtId="0" fontId="65" fillId="0" borderId="134" xfId="22" applyFont="1" applyBorder="1" applyAlignment="1">
      <alignment horizontal="center" vertical="center"/>
    </xf>
    <xf numFmtId="49" fontId="67" fillId="2" borderId="56" xfId="22" applyNumberFormat="1" applyFont="1" applyFill="1" applyBorder="1" applyAlignment="1">
      <alignment horizontal="left" vertical="center" indent="3"/>
    </xf>
    <xf numFmtId="0" fontId="67" fillId="2" borderId="40" xfId="22" applyFont="1" applyFill="1" applyBorder="1" applyAlignment="1">
      <alignment horizontal="center"/>
    </xf>
    <xf numFmtId="38" fontId="58" fillId="2" borderId="40" xfId="22" applyNumberFormat="1" applyFont="1" applyFill="1" applyBorder="1" applyAlignment="1">
      <alignment horizontal="right"/>
    </xf>
    <xf numFmtId="0" fontId="67" fillId="2" borderId="40" xfId="22" applyFont="1" applyFill="1" applyBorder="1" applyAlignment="1">
      <alignment horizontal="center" vertical="center"/>
    </xf>
    <xf numFmtId="38" fontId="58" fillId="2" borderId="67" xfId="22" applyNumberFormat="1" applyFont="1" applyFill="1" applyBorder="1" applyAlignment="1">
      <alignment horizontal="right"/>
    </xf>
    <xf numFmtId="38" fontId="58" fillId="2" borderId="42" xfId="6" applyNumberFormat="1" applyFont="1" applyFill="1" applyBorder="1" applyAlignment="1">
      <alignment horizontal="right"/>
    </xf>
    <xf numFmtId="0" fontId="67" fillId="2" borderId="40" xfId="3" applyFont="1" applyFill="1" applyBorder="1" applyAlignment="1">
      <alignment horizontal="center"/>
    </xf>
    <xf numFmtId="38" fontId="58" fillId="2" borderId="67" xfId="6" applyNumberFormat="1" applyFont="1" applyFill="1" applyBorder="1" applyAlignment="1">
      <alignment horizontal="right"/>
    </xf>
    <xf numFmtId="38" fontId="58" fillId="2" borderId="59" xfId="6" applyNumberFormat="1" applyFont="1" applyFill="1" applyBorder="1" applyAlignment="1">
      <alignment horizontal="right"/>
    </xf>
    <xf numFmtId="38" fontId="58" fillId="24" borderId="25" xfId="0" applyNumberFormat="1" applyFont="1" applyFill="1" applyBorder="1" applyAlignment="1">
      <alignment horizontal="right" shrinkToFit="1"/>
    </xf>
    <xf numFmtId="49" fontId="65" fillId="0" borderId="135" xfId="3" applyNumberFormat="1" applyFont="1" applyBorder="1" applyAlignment="1">
      <alignment horizontal="left" vertical="center" indent="2"/>
    </xf>
    <xf numFmtId="0" fontId="65" fillId="0" borderId="134" xfId="23" applyFont="1" applyBorder="1" applyAlignment="1">
      <alignment horizontal="center" vertical="top" wrapText="1"/>
    </xf>
    <xf numFmtId="49" fontId="65" fillId="0" borderId="135" xfId="23" applyNumberFormat="1" applyFont="1" applyBorder="1" applyAlignment="1">
      <alignment horizontal="left" vertical="center" indent="2"/>
    </xf>
    <xf numFmtId="0" fontId="65" fillId="0" borderId="134" xfId="23" applyFont="1" applyBorder="1" applyAlignment="1">
      <alignment horizontal="center" vertical="center"/>
    </xf>
    <xf numFmtId="49" fontId="65" fillId="0" borderId="135" xfId="23" applyNumberFormat="1" applyFont="1" applyBorder="1" applyAlignment="1">
      <alignment horizontal="left" vertical="top" indent="2"/>
    </xf>
    <xf numFmtId="0" fontId="65" fillId="0" borderId="134" xfId="23" applyFont="1" applyBorder="1" applyAlignment="1">
      <alignment horizontal="center" vertical="top"/>
    </xf>
    <xf numFmtId="49" fontId="67" fillId="2" borderId="56" xfId="23" applyNumberFormat="1" applyFont="1" applyFill="1" applyBorder="1" applyAlignment="1">
      <alignment horizontal="left" vertical="center" indent="3"/>
    </xf>
    <xf numFmtId="0" fontId="67" fillId="2" borderId="40" xfId="3" applyFont="1" applyFill="1" applyBorder="1" applyAlignment="1">
      <alignment horizontal="center" vertical="center" wrapText="1"/>
    </xf>
    <xf numFmtId="38" fontId="65" fillId="2" borderId="56" xfId="23" applyNumberFormat="1" applyFont="1" applyFill="1" applyBorder="1" applyAlignment="1">
      <alignment horizontal="right"/>
    </xf>
    <xf numFmtId="38" fontId="65" fillId="2" borderId="40" xfId="23" applyNumberFormat="1" applyFont="1" applyFill="1" applyBorder="1" applyAlignment="1">
      <alignment horizontal="right"/>
    </xf>
    <xf numFmtId="49" fontId="65" fillId="0" borderId="0" xfId="23" applyNumberFormat="1" applyFont="1" applyAlignment="1">
      <alignment horizontal="left" vertical="center" wrapText="1" indent="2"/>
    </xf>
    <xf numFmtId="0" fontId="65" fillId="0" borderId="4" xfId="23" applyFont="1" applyBorder="1" applyAlignment="1">
      <alignment horizontal="center" vertical="center"/>
    </xf>
    <xf numFmtId="49" fontId="65" fillId="0" borderId="132" xfId="23" applyNumberFormat="1" applyFont="1" applyBorder="1" applyAlignment="1">
      <alignment horizontal="left" vertical="center" wrapText="1" indent="2"/>
    </xf>
    <xf numFmtId="0" fontId="65" fillId="0" borderId="44" xfId="23" applyFont="1" applyBorder="1" applyAlignment="1">
      <alignment horizontal="center" vertical="center"/>
    </xf>
    <xf numFmtId="49" fontId="65" fillId="0" borderId="132" xfId="23" applyNumberFormat="1" applyFont="1" applyBorder="1" applyAlignment="1">
      <alignment horizontal="left" vertical="center" indent="2"/>
    </xf>
    <xf numFmtId="0" fontId="65" fillId="0" borderId="21" xfId="23" applyFont="1" applyBorder="1" applyAlignment="1">
      <alignment horizontal="center" vertical="center"/>
    </xf>
    <xf numFmtId="49" fontId="67" fillId="2" borderId="53" xfId="23" applyNumberFormat="1" applyFont="1" applyFill="1" applyBorder="1" applyAlignment="1">
      <alignment horizontal="left" vertical="center" wrapText="1" indent="3"/>
    </xf>
    <xf numFmtId="38" fontId="65" fillId="2" borderId="67" xfId="23" applyNumberFormat="1" applyFont="1" applyFill="1" applyBorder="1" applyAlignment="1">
      <alignment horizontal="right"/>
    </xf>
    <xf numFmtId="49" fontId="65" fillId="0" borderId="8" xfId="23" applyNumberFormat="1" applyFont="1" applyBorder="1" applyAlignment="1">
      <alignment horizontal="left" vertical="center" indent="2"/>
    </xf>
    <xf numFmtId="0" fontId="65" fillId="0" borderId="7" xfId="3" applyFont="1" applyBorder="1" applyAlignment="1">
      <alignment horizontal="center" vertical="center"/>
    </xf>
    <xf numFmtId="0" fontId="65" fillId="0" borderId="21" xfId="3" applyFont="1" applyBorder="1" applyAlignment="1">
      <alignment horizontal="center" vertical="center"/>
    </xf>
    <xf numFmtId="49" fontId="67" fillId="2" borderId="53" xfId="23" applyNumberFormat="1" applyFont="1" applyFill="1" applyBorder="1" applyAlignment="1">
      <alignment horizontal="left" vertical="center" indent="3"/>
    </xf>
    <xf numFmtId="0" fontId="65" fillId="0" borderId="8" xfId="3" applyFont="1" applyBorder="1" applyAlignment="1">
      <alignment horizontal="left" vertical="center" indent="2"/>
    </xf>
    <xf numFmtId="0" fontId="65" fillId="0" borderId="42" xfId="3" applyFont="1" applyBorder="1" applyAlignment="1">
      <alignment horizontal="center" vertical="center" wrapText="1"/>
    </xf>
    <xf numFmtId="38" fontId="65" fillId="2" borderId="42" xfId="23" applyNumberFormat="1" applyFont="1" applyFill="1" applyBorder="1" applyAlignment="1">
      <alignment horizontal="right"/>
    </xf>
    <xf numFmtId="49" fontId="65" fillId="16" borderId="50" xfId="0" applyNumberFormat="1" applyFont="1" applyFill="1" applyBorder="1" applyAlignment="1">
      <alignment horizontal="center" vertical="center"/>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38" fontId="58" fillId="2" borderId="1" xfId="0" applyNumberFormat="1" applyFont="1" applyFill="1" applyBorder="1" applyAlignment="1">
      <alignment horizontal="right" shrinkToFit="1"/>
    </xf>
    <xf numFmtId="3" fontId="65" fillId="0" borderId="11" xfId="0" applyNumberFormat="1" applyFont="1" applyBorder="1" applyAlignment="1">
      <alignment horizontal="left" vertical="top" wrapText="1" indent="1"/>
    </xf>
    <xf numFmtId="0" fontId="60" fillId="6" borderId="0" xfId="0" applyFont="1" applyFill="1" applyAlignment="1">
      <alignment vertical="center" shrinkToFit="1"/>
    </xf>
    <xf numFmtId="49" fontId="67" fillId="6" borderId="1" xfId="7" applyNumberFormat="1" applyFont="1" applyFill="1" applyBorder="1" applyAlignment="1">
      <alignment horizontal="left" vertical="center" wrapText="1" indent="1"/>
    </xf>
    <xf numFmtId="0" fontId="67" fillId="6" borderId="1" xfId="8" applyFont="1" applyFill="1" applyBorder="1" applyAlignment="1">
      <alignment horizontal="center" vertical="top"/>
    </xf>
    <xf numFmtId="0" fontId="84" fillId="0" borderId="0" xfId="6" applyFont="1"/>
    <xf numFmtId="3" fontId="67" fillId="7" borderId="54" xfId="0" applyNumberFormat="1" applyFont="1" applyFill="1" applyBorder="1" applyAlignment="1">
      <alignment horizontal="left" vertical="center" wrapText="1" indent="1"/>
    </xf>
    <xf numFmtId="0" fontId="65" fillId="16" borderId="29" xfId="0" applyFont="1" applyFill="1" applyBorder="1" applyAlignment="1">
      <alignment horizontal="left" vertical="top" wrapText="1" indent="1"/>
    </xf>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19" fillId="0" borderId="0" xfId="3"/>
    <xf numFmtId="0" fontId="153" fillId="17" borderId="168" xfId="3" applyFont="1" applyFill="1" applyBorder="1" applyAlignment="1">
      <alignment horizontal="left"/>
    </xf>
    <xf numFmtId="0" fontId="146" fillId="17" borderId="68" xfId="3" applyFont="1" applyFill="1" applyBorder="1" applyAlignment="1">
      <alignment horizontal="left"/>
    </xf>
    <xf numFmtId="0" fontId="146" fillId="17" borderId="169" xfId="3" applyFont="1" applyFill="1" applyBorder="1" applyAlignment="1">
      <alignment horizontal="left"/>
    </xf>
    <xf numFmtId="0" fontId="148" fillId="28" borderId="142" xfId="27" applyFont="1" applyFill="1" applyBorder="1" applyAlignment="1">
      <alignment horizontal="center" vertical="center" wrapText="1"/>
    </xf>
    <xf numFmtId="0" fontId="5" fillId="14" borderId="0" xfId="27" applyFill="1"/>
    <xf numFmtId="0" fontId="19" fillId="14" borderId="88" xfId="3" applyFill="1" applyBorder="1"/>
    <xf numFmtId="0" fontId="65" fillId="0" borderId="172" xfId="27" applyFont="1" applyBorder="1" applyAlignment="1">
      <alignment horizontal="center" vertical="center"/>
    </xf>
    <xf numFmtId="49" fontId="57" fillId="0" borderId="173" xfId="27" applyNumberFormat="1" applyFont="1" applyBorder="1" applyAlignment="1">
      <alignment horizontal="center" vertical="center"/>
    </xf>
    <xf numFmtId="49" fontId="57" fillId="0" borderId="174" xfId="27" applyNumberFormat="1" applyFont="1" applyBorder="1" applyAlignment="1">
      <alignment horizontal="center" vertical="center"/>
    </xf>
    <xf numFmtId="49" fontId="57" fillId="0" borderId="175" xfId="27" applyNumberFormat="1" applyFont="1" applyBorder="1" applyAlignment="1">
      <alignment horizontal="center" vertical="center"/>
    </xf>
    <xf numFmtId="0" fontId="65" fillId="0" borderId="17" xfId="27" applyFont="1" applyBorder="1" applyAlignment="1">
      <alignment horizontal="center" vertical="center"/>
    </xf>
    <xf numFmtId="49" fontId="57" fillId="0" borderId="25" xfId="27" applyNumberFormat="1" applyFont="1" applyBorder="1" applyAlignment="1">
      <alignment horizontal="center" vertical="center"/>
    </xf>
    <xf numFmtId="49" fontId="57" fillId="0" borderId="16" xfId="27" applyNumberFormat="1" applyFont="1" applyBorder="1" applyAlignment="1">
      <alignment horizontal="center" vertical="center"/>
    </xf>
    <xf numFmtId="49" fontId="57" fillId="0" borderId="176" xfId="27" applyNumberFormat="1" applyFont="1" applyBorder="1" applyAlignment="1">
      <alignment horizontal="center" vertical="center"/>
    </xf>
    <xf numFmtId="1" fontId="57" fillId="0" borderId="17" xfId="27" applyNumberFormat="1" applyFont="1" applyBorder="1" applyAlignment="1">
      <alignment horizontal="center" vertical="center" wrapText="1"/>
    </xf>
    <xf numFmtId="3" fontId="57" fillId="0" borderId="25" xfId="27" applyNumberFormat="1" applyFont="1" applyBorder="1" applyAlignment="1">
      <alignment horizontal="center" vertical="center" wrapText="1"/>
    </xf>
    <xf numFmtId="3" fontId="57" fillId="0" borderId="16" xfId="27" applyNumberFormat="1" applyFont="1" applyBorder="1" applyAlignment="1">
      <alignment horizontal="center" vertical="center" wrapText="1"/>
    </xf>
    <xf numFmtId="0" fontId="58" fillId="14" borderId="176" xfId="3" applyFont="1" applyFill="1" applyBorder="1"/>
    <xf numFmtId="0" fontId="67" fillId="0" borderId="167" xfId="27" applyFont="1" applyBorder="1" applyAlignment="1">
      <alignment horizontal="left" vertical="top" wrapText="1" indent="1"/>
    </xf>
    <xf numFmtId="0" fontId="67" fillId="0" borderId="167" xfId="27" applyFont="1" applyBorder="1" applyAlignment="1">
      <alignment horizontal="center" vertical="top"/>
    </xf>
    <xf numFmtId="3" fontId="58" fillId="14" borderId="0" xfId="27" applyNumberFormat="1" applyFont="1" applyFill="1" applyAlignment="1">
      <alignment horizontal="right" shrinkToFit="1"/>
    </xf>
    <xf numFmtId="3" fontId="57" fillId="16" borderId="177" xfId="27" applyNumberFormat="1" applyFont="1" applyFill="1" applyBorder="1" applyAlignment="1">
      <alignment horizontal="left" vertical="center" wrapText="1" indent="1"/>
    </xf>
    <xf numFmtId="3" fontId="57" fillId="16" borderId="88" xfId="27" applyNumberFormat="1" applyFont="1" applyFill="1" applyBorder="1" applyAlignment="1">
      <alignment horizontal="left" vertical="center" wrapText="1" indent="1"/>
    </xf>
    <xf numFmtId="3" fontId="57" fillId="16" borderId="167" xfId="27" applyNumberFormat="1" applyFont="1" applyFill="1" applyBorder="1" applyAlignment="1">
      <alignment horizontal="left" vertical="center" wrapText="1" indent="1"/>
    </xf>
    <xf numFmtId="3" fontId="57" fillId="16" borderId="168" xfId="27" applyNumberFormat="1" applyFont="1" applyFill="1" applyBorder="1" applyAlignment="1">
      <alignment horizontal="left" vertical="center" wrapText="1" indent="1"/>
    </xf>
    <xf numFmtId="3" fontId="57" fillId="16" borderId="176" xfId="27" applyNumberFormat="1" applyFont="1" applyFill="1" applyBorder="1" applyAlignment="1">
      <alignment horizontal="left" vertical="center" wrapText="1" indent="1"/>
    </xf>
    <xf numFmtId="0" fontId="148" fillId="28" borderId="168" xfId="27" applyFont="1" applyFill="1" applyBorder="1" applyAlignment="1">
      <alignment horizontal="center" vertical="center" wrapText="1"/>
    </xf>
    <xf numFmtId="3" fontId="58" fillId="14" borderId="88" xfId="27" applyNumberFormat="1" applyFont="1" applyFill="1" applyBorder="1" applyAlignment="1">
      <alignment horizontal="right" shrinkToFit="1"/>
    </xf>
    <xf numFmtId="3" fontId="57" fillId="16" borderId="140" xfId="27" applyNumberFormat="1" applyFont="1" applyFill="1" applyBorder="1" applyAlignment="1">
      <alignment horizontal="left" vertical="center" wrapText="1" indent="1"/>
    </xf>
    <xf numFmtId="3" fontId="57" fillId="16" borderId="129" xfId="27" applyNumberFormat="1" applyFont="1" applyFill="1" applyBorder="1" applyAlignment="1">
      <alignment horizontal="left" vertical="center" wrapText="1" indent="1"/>
    </xf>
    <xf numFmtId="0" fontId="67" fillId="0" borderId="142" xfId="27" applyFont="1" applyBorder="1" applyAlignment="1">
      <alignment horizontal="left" vertical="top" wrapText="1" indent="1"/>
    </xf>
    <xf numFmtId="0" fontId="67" fillId="0" borderId="89" xfId="27" applyFont="1" applyBorder="1" applyAlignment="1">
      <alignment horizontal="center" vertical="top"/>
    </xf>
    <xf numFmtId="3" fontId="57" fillId="16" borderId="178" xfId="27" applyNumberFormat="1" applyFont="1" applyFill="1" applyBorder="1" applyAlignment="1">
      <alignment horizontal="left" vertical="center" wrapText="1" indent="1"/>
    </xf>
    <xf numFmtId="0" fontId="67" fillId="0" borderId="168" xfId="27" applyFont="1" applyBorder="1" applyAlignment="1">
      <alignment horizontal="center" vertical="top"/>
    </xf>
    <xf numFmtId="3" fontId="57" fillId="16" borderId="179" xfId="27" applyNumberFormat="1" applyFont="1" applyFill="1" applyBorder="1" applyAlignment="1">
      <alignment horizontal="left" vertical="center" wrapText="1" indent="1"/>
    </xf>
    <xf numFmtId="0" fontId="67" fillId="0" borderId="0" xfId="27" applyFont="1" applyAlignment="1">
      <alignment horizontal="center" vertical="top"/>
    </xf>
    <xf numFmtId="3" fontId="57" fillId="16" borderId="180" xfId="27" applyNumberFormat="1" applyFont="1" applyFill="1" applyBorder="1" applyAlignment="1">
      <alignment horizontal="left" vertical="center" wrapText="1" indent="1"/>
    </xf>
    <xf numFmtId="3" fontId="57" fillId="16" borderId="181" xfId="27" applyNumberFormat="1" applyFont="1" applyFill="1" applyBorder="1" applyAlignment="1">
      <alignment horizontal="left" vertical="center" wrapText="1" indent="1"/>
    </xf>
    <xf numFmtId="0" fontId="19" fillId="25" borderId="87" xfId="3" applyFill="1" applyBorder="1"/>
    <xf numFmtId="0" fontId="20" fillId="25" borderId="0" xfId="3" applyFont="1" applyFill="1"/>
    <xf numFmtId="0" fontId="58" fillId="25" borderId="0" xfId="3" applyFont="1" applyFill="1"/>
    <xf numFmtId="38" fontId="58" fillId="25" borderId="0" xfId="3" applyNumberFormat="1" applyFont="1" applyFill="1"/>
    <xf numFmtId="0" fontId="58" fillId="25" borderId="88" xfId="3" applyFont="1" applyFill="1" applyBorder="1"/>
    <xf numFmtId="0" fontId="148" fillId="12" borderId="146" xfId="27" applyFont="1" applyFill="1" applyBorder="1" applyAlignment="1">
      <alignment horizontal="center" vertical="center" wrapText="1"/>
    </xf>
    <xf numFmtId="49" fontId="57" fillId="14" borderId="115" xfId="3" applyNumberFormat="1" applyFont="1" applyFill="1" applyBorder="1" applyAlignment="1">
      <alignment horizontal="center" vertical="center" wrapText="1"/>
    </xf>
    <xf numFmtId="0" fontId="19" fillId="14" borderId="17" xfId="3" applyFill="1" applyBorder="1" applyAlignment="1">
      <alignment vertical="center" wrapText="1"/>
    </xf>
    <xf numFmtId="0" fontId="19" fillId="14" borderId="115" xfId="3" applyFill="1" applyBorder="1" applyAlignment="1">
      <alignment vertical="center" wrapText="1"/>
    </xf>
    <xf numFmtId="49" fontId="57" fillId="14" borderId="2" xfId="3" applyNumberFormat="1" applyFont="1" applyFill="1" applyBorder="1" applyAlignment="1">
      <alignment horizontal="center"/>
    </xf>
    <xf numFmtId="49" fontId="57" fillId="29" borderId="2" xfId="3" applyNumberFormat="1" applyFont="1" applyFill="1" applyBorder="1" applyAlignment="1">
      <alignment horizontal="center" vertical="center"/>
    </xf>
    <xf numFmtId="49" fontId="57" fillId="29" borderId="185" xfId="3" applyNumberFormat="1" applyFont="1" applyFill="1" applyBorder="1" applyAlignment="1">
      <alignment horizontal="center" vertical="center"/>
    </xf>
    <xf numFmtId="0" fontId="21" fillId="14" borderId="25" xfId="3" applyFont="1" applyFill="1" applyBorder="1" applyAlignment="1">
      <alignment horizontal="center" vertical="center" wrapText="1"/>
    </xf>
    <xf numFmtId="0" fontId="57" fillId="14" borderId="116" xfId="3" applyFont="1" applyFill="1" applyBorder="1" applyAlignment="1">
      <alignment horizontal="center" vertical="center" wrapText="1"/>
    </xf>
    <xf numFmtId="38" fontId="57" fillId="29" borderId="116" xfId="3" applyNumberFormat="1" applyFont="1" applyFill="1" applyBorder="1" applyAlignment="1">
      <alignment horizontal="center" vertical="center" wrapText="1"/>
    </xf>
    <xf numFmtId="0" fontId="57" fillId="29" borderId="116" xfId="3" applyFont="1" applyFill="1" applyBorder="1" applyAlignment="1">
      <alignment horizontal="center" vertical="center" wrapText="1"/>
    </xf>
    <xf numFmtId="0" fontId="57" fillId="29" borderId="186" xfId="3" applyFont="1" applyFill="1" applyBorder="1" applyAlignment="1">
      <alignment horizontal="center" vertical="center" wrapText="1"/>
    </xf>
    <xf numFmtId="0" fontId="20" fillId="0" borderId="0" xfId="3" applyFont="1" applyAlignment="1">
      <alignment horizontal="center" vertical="center" wrapText="1"/>
    </xf>
    <xf numFmtId="0" fontId="19" fillId="0" borderId="0" xfId="3" applyAlignment="1">
      <alignment horizontal="center" vertical="center" wrapText="1"/>
    </xf>
    <xf numFmtId="0" fontId="19" fillId="0" borderId="0" xfId="3" applyAlignment="1">
      <alignment horizontal="left" vertical="center" wrapText="1"/>
    </xf>
    <xf numFmtId="3" fontId="58" fillId="14" borderId="13" xfId="3" applyNumberFormat="1" applyFont="1" applyFill="1" applyBorder="1" applyAlignment="1">
      <alignment horizontal="right"/>
    </xf>
    <xf numFmtId="3" fontId="58" fillId="14" borderId="1" xfId="3" applyNumberFormat="1" applyFont="1" applyFill="1" applyBorder="1" applyAlignment="1">
      <alignment horizontal="right"/>
    </xf>
    <xf numFmtId="3" fontId="58" fillId="14" borderId="25" xfId="3" applyNumberFormat="1" applyFont="1" applyFill="1" applyBorder="1" applyAlignment="1">
      <alignment horizontal="right"/>
    </xf>
    <xf numFmtId="3" fontId="57" fillId="14" borderId="187" xfId="27" applyNumberFormat="1" applyFont="1" applyFill="1" applyBorder="1" applyAlignment="1">
      <alignment horizontal="left" vertical="center" wrapText="1" indent="1"/>
    </xf>
    <xf numFmtId="0" fontId="20" fillId="0" borderId="0" xfId="3" applyFont="1" applyAlignment="1">
      <alignment wrapText="1"/>
    </xf>
    <xf numFmtId="3" fontId="67" fillId="0" borderId="188" xfId="27" applyNumberFormat="1" applyFont="1" applyBorder="1" applyAlignment="1">
      <alignment horizontal="left" vertical="center" wrapText="1"/>
    </xf>
    <xf numFmtId="49" fontId="67" fillId="0" borderId="31" xfId="27" applyNumberFormat="1" applyFont="1" applyBorder="1" applyAlignment="1">
      <alignment horizontal="center" vertical="center"/>
    </xf>
    <xf numFmtId="3" fontId="57" fillId="16" borderId="187" xfId="27" applyNumberFormat="1" applyFont="1" applyFill="1" applyBorder="1" applyAlignment="1">
      <alignment horizontal="left" vertical="center" wrapText="1" indent="1"/>
    </xf>
    <xf numFmtId="0" fontId="20" fillId="0" borderId="0" xfId="3" applyFont="1"/>
    <xf numFmtId="0" fontId="67" fillId="0" borderId="87" xfId="27" applyFont="1" applyBorder="1" applyAlignment="1">
      <alignment horizontal="left" vertical="center" wrapText="1"/>
    </xf>
    <xf numFmtId="0" fontId="67" fillId="0" borderId="31" xfId="27" applyFont="1" applyBorder="1" applyAlignment="1">
      <alignment horizontal="center" vertical="center"/>
    </xf>
    <xf numFmtId="0" fontId="67" fillId="25" borderId="87" xfId="27" applyFont="1" applyFill="1" applyBorder="1" applyAlignment="1">
      <alignment horizontal="left" vertical="center" wrapText="1"/>
    </xf>
    <xf numFmtId="0" fontId="67" fillId="25" borderId="31" xfId="27" applyFont="1" applyFill="1" applyBorder="1" applyAlignment="1">
      <alignment horizontal="center" vertical="center"/>
    </xf>
    <xf numFmtId="3" fontId="58" fillId="25" borderId="1" xfId="3" applyNumberFormat="1" applyFont="1" applyFill="1" applyBorder="1" applyAlignment="1">
      <alignment horizontal="right"/>
    </xf>
    <xf numFmtId="3" fontId="58" fillId="25" borderId="25" xfId="3" applyNumberFormat="1" applyFont="1" applyFill="1" applyBorder="1" applyAlignment="1">
      <alignment horizontal="right"/>
    </xf>
    <xf numFmtId="3" fontId="57" fillId="25" borderId="187" xfId="27" applyNumberFormat="1" applyFont="1" applyFill="1" applyBorder="1" applyAlignment="1">
      <alignment horizontal="left" vertical="center" wrapText="1" indent="1"/>
    </xf>
    <xf numFmtId="3" fontId="67" fillId="0" borderId="87" xfId="27" applyNumberFormat="1" applyFont="1" applyBorder="1" applyAlignment="1">
      <alignment horizontal="left" vertical="center" wrapText="1"/>
    </xf>
    <xf numFmtId="3" fontId="67" fillId="25" borderId="87" xfId="27" applyNumberFormat="1" applyFont="1" applyFill="1" applyBorder="1" applyAlignment="1">
      <alignment horizontal="left" vertical="center" wrapText="1"/>
    </xf>
    <xf numFmtId="49" fontId="67" fillId="25" borderId="31" xfId="27" applyNumberFormat="1" applyFont="1" applyFill="1" applyBorder="1" applyAlignment="1">
      <alignment horizontal="center" vertical="center"/>
    </xf>
    <xf numFmtId="0" fontId="67" fillId="0" borderId="25" xfId="27" applyFont="1" applyBorder="1" applyAlignment="1">
      <alignment horizontal="center" vertical="center"/>
    </xf>
    <xf numFmtId="3" fontId="67" fillId="16" borderId="167" xfId="27" applyNumberFormat="1" applyFont="1" applyFill="1" applyBorder="1" applyAlignment="1">
      <alignment horizontal="center" vertical="center" wrapText="1"/>
    </xf>
    <xf numFmtId="0" fontId="21" fillId="25" borderId="189" xfId="3" applyFont="1" applyFill="1" applyBorder="1" applyAlignment="1">
      <alignment horizontal="right" wrapText="1"/>
    </xf>
    <xf numFmtId="0" fontId="20" fillId="25" borderId="116" xfId="3" applyFont="1" applyFill="1" applyBorder="1" applyAlignment="1">
      <alignment horizontal="center" wrapText="1"/>
    </xf>
    <xf numFmtId="3" fontId="57" fillId="25" borderId="15" xfId="27" applyNumberFormat="1" applyFont="1" applyFill="1" applyBorder="1" applyAlignment="1">
      <alignment horizontal="left" vertical="center" wrapText="1" indent="1"/>
    </xf>
    <xf numFmtId="38" fontId="58" fillId="25" borderId="12" xfId="3" applyNumberFormat="1" applyFont="1" applyFill="1" applyBorder="1" applyAlignment="1">
      <alignment horizontal="right"/>
    </xf>
    <xf numFmtId="38" fontId="58" fillId="25" borderId="20" xfId="3" applyNumberFormat="1" applyFont="1" applyFill="1" applyBorder="1" applyAlignment="1">
      <alignment horizontal="right"/>
    </xf>
    <xf numFmtId="38" fontId="58" fillId="25" borderId="0" xfId="3" applyNumberFormat="1" applyFont="1" applyFill="1" applyAlignment="1">
      <alignment horizontal="right"/>
    </xf>
    <xf numFmtId="3" fontId="57" fillId="25" borderId="190" xfId="27" applyNumberFormat="1" applyFont="1" applyFill="1" applyBorder="1" applyAlignment="1">
      <alignment horizontal="left" vertical="center" wrapText="1" indent="1"/>
    </xf>
    <xf numFmtId="0" fontId="20" fillId="14" borderId="115" xfId="3" applyFont="1" applyFill="1" applyBorder="1" applyAlignment="1">
      <alignment horizontal="center" wrapText="1"/>
    </xf>
    <xf numFmtId="49" fontId="57" fillId="14" borderId="13" xfId="3" applyNumberFormat="1" applyFont="1" applyFill="1" applyBorder="1" applyAlignment="1">
      <alignment horizontal="center" vertical="center" wrapText="1"/>
    </xf>
    <xf numFmtId="0" fontId="21" fillId="14" borderId="17" xfId="3" applyFont="1" applyFill="1" applyBorder="1" applyAlignment="1">
      <alignment horizontal="center" vertical="center" wrapText="1"/>
    </xf>
    <xf numFmtId="1" fontId="57" fillId="16" borderId="192" xfId="27" applyNumberFormat="1" applyFont="1" applyFill="1" applyBorder="1" applyAlignment="1">
      <alignment horizontal="right" vertical="center" wrapText="1" indent="1"/>
    </xf>
    <xf numFmtId="1" fontId="57" fillId="16" borderId="187" xfId="27" applyNumberFormat="1" applyFont="1" applyFill="1" applyBorder="1" applyAlignment="1">
      <alignment horizontal="right" vertical="center" wrapText="1" indent="1"/>
    </xf>
    <xf numFmtId="0" fontId="19" fillId="25" borderId="89" xfId="3" applyFill="1" applyBorder="1"/>
    <xf numFmtId="0" fontId="20" fillId="25" borderId="69" xfId="3" applyFont="1" applyFill="1" applyBorder="1"/>
    <xf numFmtId="0" fontId="58" fillId="25" borderId="69" xfId="3" applyFont="1" applyFill="1" applyBorder="1"/>
    <xf numFmtId="38" fontId="58" fillId="25" borderId="69" xfId="3" applyNumberFormat="1" applyFont="1" applyFill="1" applyBorder="1"/>
    <xf numFmtId="0" fontId="58" fillId="25" borderId="90" xfId="3" applyFont="1" applyFill="1" applyBorder="1"/>
    <xf numFmtId="0" fontId="20" fillId="14" borderId="194" xfId="3" applyFont="1" applyFill="1" applyBorder="1" applyAlignment="1">
      <alignment horizontal="center" wrapText="1"/>
    </xf>
    <xf numFmtId="49" fontId="57" fillId="14" borderId="194" xfId="3" applyNumberFormat="1" applyFont="1" applyFill="1" applyBorder="1" applyAlignment="1">
      <alignment horizontal="center" vertical="center" wrapText="1"/>
    </xf>
    <xf numFmtId="3" fontId="57" fillId="16" borderId="142" xfId="27" applyNumberFormat="1" applyFont="1" applyFill="1" applyBorder="1" applyAlignment="1">
      <alignment horizontal="left" vertical="center" wrapText="1" indent="1"/>
    </xf>
    <xf numFmtId="1" fontId="67" fillId="16" borderId="198" xfId="27" applyNumberFormat="1" applyFont="1" applyFill="1" applyBorder="1" applyAlignment="1">
      <alignment horizontal="center" vertical="center" wrapText="1"/>
    </xf>
    <xf numFmtId="3" fontId="58" fillId="14" borderId="199" xfId="3" applyNumberFormat="1" applyFont="1" applyFill="1" applyBorder="1" applyAlignment="1">
      <alignment horizontal="right"/>
    </xf>
    <xf numFmtId="0" fontId="22" fillId="0" borderId="0" xfId="3" applyFont="1"/>
    <xf numFmtId="38" fontId="19" fillId="0" borderId="0" xfId="3" applyNumberFormat="1"/>
    <xf numFmtId="0" fontId="114" fillId="0" borderId="20" xfId="0" applyFont="1" applyBorder="1" applyAlignment="1" applyProtection="1">
      <alignment horizontal="left" vertical="top" wrapText="1"/>
      <protection locked="0"/>
    </xf>
    <xf numFmtId="0" fontId="57" fillId="16" borderId="154" xfId="0" applyFont="1" applyFill="1" applyBorder="1" applyAlignment="1" applyProtection="1">
      <alignment horizontal="center"/>
      <protection locked="0"/>
    </xf>
    <xf numFmtId="0" fontId="67" fillId="16" borderId="5" xfId="0" applyFont="1" applyFill="1" applyBorder="1" applyAlignment="1">
      <alignment vertical="center"/>
    </xf>
    <xf numFmtId="0" fontId="67" fillId="16" borderId="5" xfId="0" applyFont="1" applyFill="1" applyBorder="1" applyAlignment="1">
      <alignment horizontal="left" vertical="center" indent="1"/>
    </xf>
    <xf numFmtId="0" fontId="113" fillId="12" borderId="0" xfId="0" applyFont="1" applyFill="1" applyAlignment="1">
      <alignment horizontal="center" vertical="center" wrapText="1"/>
    </xf>
    <xf numFmtId="0" fontId="57" fillId="0" borderId="154" xfId="0" applyFont="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6" borderId="201" xfId="0" applyFont="1" applyFill="1" applyBorder="1" applyAlignment="1">
      <alignment horizontal="left" wrapText="1"/>
    </xf>
    <xf numFmtId="0" fontId="57" fillId="16" borderId="202" xfId="0" applyFont="1" applyFill="1" applyBorder="1" applyAlignment="1">
      <alignment horizontal="left" wrapText="1"/>
    </xf>
    <xf numFmtId="14" fontId="57" fillId="16" borderId="202" xfId="0" applyNumberFormat="1" applyFont="1" applyFill="1" applyBorder="1" applyAlignment="1">
      <alignment horizontal="left" wrapText="1"/>
    </xf>
    <xf numFmtId="0" fontId="57" fillId="0" borderId="0" xfId="0" applyFont="1" applyAlignment="1" applyProtection="1">
      <alignment horizontal="center" wrapText="1"/>
      <protection locked="0"/>
    </xf>
    <xf numFmtId="0" fontId="145" fillId="17" borderId="68" xfId="3" applyFont="1" applyFill="1" applyBorder="1" applyAlignment="1">
      <alignment horizontal="left" vertical="center" wrapText="1"/>
    </xf>
    <xf numFmtId="0" fontId="145" fillId="17" borderId="169" xfId="3" applyFont="1" applyFill="1" applyBorder="1" applyAlignment="1">
      <alignment horizontal="left" vertical="center" wrapText="1"/>
    </xf>
    <xf numFmtId="0" fontId="145" fillId="32" borderId="68" xfId="3" applyFont="1" applyFill="1" applyBorder="1" applyAlignment="1">
      <alignment horizontal="left" vertical="center" wrapText="1"/>
    </xf>
    <xf numFmtId="0" fontId="145" fillId="27" borderId="68" xfId="3" applyFont="1" applyFill="1" applyBorder="1" applyAlignment="1">
      <alignment horizontal="left" vertical="center" wrapText="1"/>
    </xf>
    <xf numFmtId="0" fontId="145" fillId="32" borderId="146" xfId="3" applyFont="1" applyFill="1" applyBorder="1" applyAlignment="1" applyProtection="1">
      <alignment horizontal="center" vertical="center" wrapText="1"/>
      <protection locked="0"/>
    </xf>
    <xf numFmtId="0" fontId="145" fillId="27" borderId="146" xfId="3" applyFont="1" applyFill="1" applyBorder="1" applyAlignment="1" applyProtection="1">
      <alignment horizontal="center" vertical="center" wrapText="1"/>
      <protection locked="0"/>
    </xf>
    <xf numFmtId="176" fontId="19" fillId="20" borderId="0" xfId="0" applyNumberFormat="1" applyFont="1" applyFill="1" applyAlignment="1">
      <alignment shrinkToFit="1"/>
    </xf>
    <xf numFmtId="3" fontId="58" fillId="14" borderId="12" xfId="3" applyNumberFormat="1" applyFont="1" applyFill="1" applyBorder="1" applyAlignment="1">
      <alignment horizontal="right"/>
    </xf>
    <xf numFmtId="3" fontId="58" fillId="14" borderId="20" xfId="3" applyNumberFormat="1" applyFont="1" applyFill="1" applyBorder="1" applyAlignment="1">
      <alignment horizontal="right"/>
    </xf>
    <xf numFmtId="3" fontId="58" fillId="0" borderId="167" xfId="27" applyNumberFormat="1" applyFont="1" applyBorder="1" applyAlignment="1" applyProtection="1">
      <alignment horizontal="right" shrinkToFit="1"/>
      <protection locked="0"/>
    </xf>
    <xf numFmtId="3" fontId="58" fillId="25" borderId="12" xfId="3" applyNumberFormat="1" applyFont="1" applyFill="1" applyBorder="1" applyAlignment="1">
      <alignment horizontal="right"/>
    </xf>
    <xf numFmtId="3" fontId="58" fillId="14" borderId="17" xfId="3" applyNumberFormat="1" applyFont="1" applyFill="1" applyBorder="1" applyAlignment="1">
      <alignment horizontal="right"/>
    </xf>
    <xf numFmtId="3" fontId="58" fillId="25" borderId="17" xfId="3" applyNumberFormat="1" applyFont="1" applyFill="1" applyBorder="1" applyAlignment="1">
      <alignment horizontal="right"/>
    </xf>
    <xf numFmtId="3" fontId="58" fillId="14" borderId="2" xfId="3" applyNumberFormat="1" applyFont="1" applyFill="1" applyBorder="1" applyAlignment="1">
      <alignment horizontal="right"/>
    </xf>
    <xf numFmtId="3" fontId="58" fillId="25" borderId="116" xfId="3" applyNumberFormat="1" applyFont="1" applyFill="1" applyBorder="1" applyAlignment="1">
      <alignment horizontal="right"/>
    </xf>
    <xf numFmtId="3" fontId="58" fillId="14" borderId="116" xfId="3" applyNumberFormat="1" applyFont="1" applyFill="1" applyBorder="1" applyAlignment="1">
      <alignment horizontal="right"/>
    </xf>
    <xf numFmtId="3" fontId="58" fillId="25" borderId="167" xfId="3" applyNumberFormat="1" applyFont="1" applyFill="1" applyBorder="1" applyAlignment="1">
      <alignment horizontal="right"/>
    </xf>
    <xf numFmtId="3" fontId="58" fillId="25" borderId="116" xfId="3" applyNumberFormat="1" applyFont="1" applyFill="1" applyBorder="1" applyAlignment="1" applyProtection="1">
      <alignment horizontal="right"/>
      <protection locked="0"/>
    </xf>
    <xf numFmtId="38" fontId="58" fillId="25" borderId="117" xfId="3" applyNumberFormat="1" applyFont="1" applyFill="1" applyBorder="1" applyAlignment="1">
      <alignment horizontal="right"/>
    </xf>
    <xf numFmtId="3" fontId="58" fillId="14" borderId="204" xfId="3" applyNumberFormat="1" applyFont="1" applyFill="1" applyBorder="1" applyAlignment="1">
      <alignment horizontal="right"/>
    </xf>
    <xf numFmtId="3" fontId="57" fillId="14" borderId="185" xfId="27" applyNumberFormat="1" applyFont="1" applyFill="1" applyBorder="1" applyAlignment="1">
      <alignment horizontal="left" vertical="center" wrapText="1" indent="1"/>
    </xf>
    <xf numFmtId="3" fontId="143" fillId="0" borderId="0" xfId="0" applyNumberFormat="1" applyFont="1" applyAlignment="1">
      <alignment vertical="center"/>
    </xf>
    <xf numFmtId="0" fontId="67" fillId="20" borderId="167" xfId="27" applyFont="1" applyFill="1" applyBorder="1" applyAlignment="1">
      <alignment horizontal="left" vertical="top" wrapText="1" indent="1"/>
    </xf>
    <xf numFmtId="3" fontId="57" fillId="16" borderId="205" xfId="27" applyNumberFormat="1" applyFont="1" applyFill="1" applyBorder="1" applyAlignment="1">
      <alignment horizontal="left" vertical="center" wrapText="1" indent="1"/>
    </xf>
    <xf numFmtId="3" fontId="58" fillId="0" borderId="168" xfId="27" applyNumberFormat="1" applyFont="1" applyBorder="1" applyAlignment="1" applyProtection="1">
      <alignment horizontal="right" shrinkToFit="1"/>
      <protection locked="0"/>
    </xf>
    <xf numFmtId="49" fontId="57" fillId="0" borderId="140" xfId="27" applyNumberFormat="1" applyFont="1" applyBorder="1" applyAlignment="1">
      <alignment horizontal="center" vertical="center"/>
    </xf>
    <xf numFmtId="0" fontId="119" fillId="0" borderId="0" xfId="0" applyFont="1" applyAlignment="1">
      <alignment horizontal="center"/>
    </xf>
    <xf numFmtId="49" fontId="0" fillId="0" borderId="0" xfId="0" applyNumberFormat="1"/>
    <xf numFmtId="0" fontId="108" fillId="0" borderId="0" xfId="3" applyFont="1" applyAlignment="1" applyProtection="1">
      <alignment vertical="top"/>
      <protection locked="0"/>
    </xf>
    <xf numFmtId="0" fontId="22" fillId="0" borderId="0" xfId="0" applyFont="1"/>
    <xf numFmtId="0" fontId="20" fillId="16" borderId="11" xfId="12" applyFont="1" applyFill="1" applyBorder="1" applyAlignment="1">
      <alignment horizontal="left" vertical="center"/>
    </xf>
    <xf numFmtId="0" fontId="23" fillId="16" borderId="15" xfId="12" applyFont="1" applyFill="1" applyBorder="1" applyAlignment="1">
      <alignment horizontal="left" vertical="center"/>
    </xf>
    <xf numFmtId="0" fontId="23" fillId="16" borderId="9" xfId="12" applyFont="1" applyFill="1" applyBorder="1" applyAlignment="1">
      <alignment horizontal="left" vertical="center"/>
    </xf>
    <xf numFmtId="0" fontId="67" fillId="20" borderId="167" xfId="27" applyFont="1" applyFill="1" applyBorder="1" applyAlignment="1">
      <alignment horizontal="center" vertical="top" wrapText="1"/>
    </xf>
    <xf numFmtId="0" fontId="0" fillId="0" borderId="0" xfId="0" applyAlignment="1">
      <alignment horizontal="left" indent="2"/>
    </xf>
    <xf numFmtId="0" fontId="42" fillId="0" borderId="17" xfId="0" applyFont="1" applyBorder="1" applyAlignment="1">
      <alignment horizontal="left" vertical="center" indent="1"/>
    </xf>
    <xf numFmtId="0" fontId="23" fillId="0" borderId="15" xfId="0" applyFont="1" applyBorder="1" applyAlignment="1">
      <alignment horizontal="left" vertical="center"/>
    </xf>
    <xf numFmtId="0" fontId="24" fillId="0" borderId="15" xfId="0" applyFont="1" applyBorder="1" applyAlignment="1">
      <alignment horizontal="left" vertical="center"/>
    </xf>
    <xf numFmtId="0" fontId="21" fillId="0" borderId="15" xfId="0" applyFont="1" applyBorder="1" applyAlignment="1">
      <alignment horizontal="left" vertical="center"/>
    </xf>
    <xf numFmtId="0" fontId="0" fillId="0" borderId="15" xfId="0" applyBorder="1" applyAlignment="1">
      <alignment horizontal="left" vertical="center"/>
    </xf>
    <xf numFmtId="0" fontId="23" fillId="0" borderId="15" xfId="0" applyFont="1" applyBorder="1" applyAlignment="1">
      <alignment vertical="center"/>
    </xf>
    <xf numFmtId="0" fontId="20" fillId="0" borderId="15" xfId="0" applyFont="1" applyBorder="1" applyAlignment="1">
      <alignment horizontal="left" vertical="center"/>
    </xf>
    <xf numFmtId="0" fontId="54" fillId="0" borderId="0" xfId="0" applyFont="1" applyAlignment="1">
      <alignment horizontal="left" wrapText="1" indent="4"/>
    </xf>
    <xf numFmtId="0" fontId="59" fillId="0" borderId="0" xfId="2" applyFont="1" applyFill="1" applyAlignment="1" applyProtection="1">
      <alignment horizontal="center"/>
    </xf>
    <xf numFmtId="0" fontId="59" fillId="0" borderId="0" xfId="2" applyFont="1" applyAlignment="1" applyProtection="1">
      <alignment horizontal="center"/>
    </xf>
    <xf numFmtId="49" fontId="39" fillId="0" borderId="0" xfId="2" applyNumberFormat="1" applyBorder="1" applyAlignment="1" applyProtection="1">
      <alignment horizontal="left" indent="2"/>
    </xf>
    <xf numFmtId="0" fontId="84" fillId="0" borderId="0" xfId="9" applyFont="1"/>
    <xf numFmtId="0" fontId="57" fillId="0" borderId="1" xfId="9" applyFont="1" applyBorder="1" applyAlignment="1">
      <alignment horizontal="center" vertical="center"/>
    </xf>
    <xf numFmtId="49" fontId="67" fillId="0" borderId="1" xfId="9" applyNumberFormat="1" applyFont="1" applyBorder="1" applyAlignment="1">
      <alignment horizontal="center" vertical="center" wrapText="1"/>
    </xf>
    <xf numFmtId="0" fontId="60" fillId="0" borderId="0" xfId="9" applyFont="1"/>
    <xf numFmtId="164" fontId="65" fillId="0" borderId="1" xfId="9" applyNumberFormat="1" applyFont="1" applyBorder="1" applyAlignment="1">
      <alignment horizontal="left" vertical="center"/>
    </xf>
    <xf numFmtId="174" fontId="65" fillId="0" borderId="1" xfId="9" applyNumberFormat="1" applyFont="1" applyBorder="1" applyAlignment="1">
      <alignment horizontal="right"/>
    </xf>
    <xf numFmtId="0" fontId="65" fillId="0" borderId="0" xfId="9" applyFont="1"/>
    <xf numFmtId="0" fontId="84" fillId="0" borderId="0" xfId="9" applyFont="1" applyAlignment="1">
      <alignment vertical="top"/>
    </xf>
    <xf numFmtId="0" fontId="65" fillId="0" borderId="0" xfId="9" applyFont="1" applyAlignment="1">
      <alignment vertical="top"/>
    </xf>
    <xf numFmtId="0" fontId="65" fillId="0" borderId="0" xfId="9" applyFont="1" applyAlignment="1">
      <alignment horizontal="left" indent="1"/>
    </xf>
    <xf numFmtId="49" fontId="65" fillId="0" borderId="0" xfId="9" applyNumberFormat="1" applyFont="1" applyAlignment="1">
      <alignment horizontal="right" vertical="center"/>
    </xf>
    <xf numFmtId="0" fontId="65" fillId="0" borderId="0" xfId="9" applyFont="1" applyAlignment="1">
      <alignment horizontal="left" vertical="center" indent="1"/>
    </xf>
    <xf numFmtId="0" fontId="65" fillId="0" borderId="0" xfId="9" applyFont="1" applyAlignment="1">
      <alignment vertical="center"/>
    </xf>
    <xf numFmtId="0" fontId="65" fillId="0" borderId="0" xfId="9" applyFont="1" applyAlignment="1">
      <alignment horizontal="left" vertical="top" indent="1"/>
    </xf>
    <xf numFmtId="0" fontId="65" fillId="0" borderId="0" xfId="9" applyFont="1" applyAlignment="1">
      <alignment horizontal="left"/>
    </xf>
    <xf numFmtId="0" fontId="84" fillId="0" borderId="0" xfId="9" applyFont="1" applyAlignment="1">
      <alignment horizontal="left" vertical="center"/>
    </xf>
    <xf numFmtId="49" fontId="65" fillId="0" borderId="0" xfId="9" applyNumberFormat="1" applyFont="1" applyAlignment="1">
      <alignment horizontal="right"/>
    </xf>
    <xf numFmtId="0" fontId="60" fillId="0" borderId="14" xfId="9" applyFont="1" applyBorder="1"/>
    <xf numFmtId="49" fontId="65" fillId="0" borderId="0" xfId="9" applyNumberFormat="1" applyFont="1" applyAlignment="1">
      <alignment horizontal="left" vertical="center"/>
    </xf>
    <xf numFmtId="49" fontId="76" fillId="0" borderId="0" xfId="9" applyNumberFormat="1" applyFont="1" applyAlignment="1">
      <alignment horizontal="left" vertical="center"/>
    </xf>
    <xf numFmtId="0" fontId="39" fillId="0" borderId="0" xfId="2" applyAlignment="1" applyProtection="1">
      <alignment horizontal="right"/>
    </xf>
    <xf numFmtId="0" fontId="25" fillId="0" borderId="117" xfId="12" applyFont="1" applyBorder="1" applyAlignment="1">
      <alignment vertical="center"/>
    </xf>
    <xf numFmtId="0" fontId="29" fillId="0" borderId="116" xfId="12" applyFont="1" applyBorder="1" applyAlignment="1" applyProtection="1">
      <alignment horizontal="center" vertical="center"/>
      <protection locked="0"/>
    </xf>
    <xf numFmtId="0" fontId="119" fillId="0" borderId="0" xfId="0" applyFont="1" applyAlignment="1">
      <alignment horizontal="center" wrapText="1"/>
    </xf>
    <xf numFmtId="0" fontId="19" fillId="0" borderId="17" xfId="12" applyFont="1" applyBorder="1" applyAlignment="1">
      <alignment vertical="center"/>
    </xf>
    <xf numFmtId="0" fontId="19" fillId="0" borderId="206" xfId="12" applyFont="1" applyBorder="1" applyAlignment="1">
      <alignment vertical="center"/>
    </xf>
    <xf numFmtId="0" fontId="3" fillId="33" borderId="0" xfId="29" applyFill="1"/>
    <xf numFmtId="0" fontId="119" fillId="33" borderId="0" xfId="29" applyFont="1" applyFill="1" applyAlignment="1">
      <alignment horizontal="center"/>
    </xf>
    <xf numFmtId="0" fontId="57" fillId="33" borderId="0" xfId="29" applyFont="1" applyFill="1" applyAlignment="1">
      <alignment horizontal="center"/>
    </xf>
    <xf numFmtId="0" fontId="56" fillId="33" borderId="0" xfId="14" applyFill="1"/>
    <xf numFmtId="0" fontId="105" fillId="33" borderId="0" xfId="29" applyFont="1" applyFill="1" applyAlignment="1">
      <alignment horizontal="left" vertical="top" wrapText="1"/>
    </xf>
    <xf numFmtId="0" fontId="105" fillId="33" borderId="0" xfId="29" applyFont="1" applyFill="1"/>
    <xf numFmtId="0" fontId="56" fillId="0" borderId="0" xfId="14" applyFill="1"/>
    <xf numFmtId="0" fontId="60" fillId="0" borderId="0" xfId="3" applyFont="1" applyAlignment="1" applyProtection="1">
      <alignment vertical="center"/>
      <protection locked="0"/>
    </xf>
    <xf numFmtId="0" fontId="68" fillId="0" borderId="0" xfId="3" applyFont="1" applyAlignment="1">
      <alignment horizontal="center" vertical="center"/>
    </xf>
    <xf numFmtId="0" fontId="68" fillId="0" borderId="0" xfId="3" applyFont="1" applyAlignment="1">
      <alignment horizontal="left" vertical="center"/>
    </xf>
    <xf numFmtId="0" fontId="101" fillId="0" borderId="0" xfId="19" applyFont="1"/>
    <xf numFmtId="0" fontId="60" fillId="0" borderId="150" xfId="3" applyFont="1" applyBorder="1" applyAlignment="1">
      <alignment vertical="center"/>
    </xf>
    <xf numFmtId="0" fontId="68" fillId="21" borderId="151" xfId="3" applyFont="1" applyFill="1" applyBorder="1" applyAlignment="1">
      <alignment horizontal="left"/>
    </xf>
    <xf numFmtId="0" fontId="60" fillId="21" borderId="15" xfId="3" applyFont="1" applyFill="1" applyBorder="1" applyAlignment="1">
      <alignment horizontal="left" vertical="center"/>
    </xf>
    <xf numFmtId="0" fontId="60" fillId="21" borderId="9" xfId="3" applyFont="1" applyFill="1" applyBorder="1" applyAlignment="1">
      <alignment horizontal="left" vertical="center"/>
    </xf>
    <xf numFmtId="0" fontId="60" fillId="0" borderId="16" xfId="3" applyFont="1" applyBorder="1" applyAlignment="1">
      <alignment horizontal="center" vertical="center"/>
    </xf>
    <xf numFmtId="0" fontId="60" fillId="0" borderId="0" xfId="3" applyFont="1" applyAlignment="1">
      <alignment horizontal="right" vertical="center" indent="1"/>
    </xf>
    <xf numFmtId="0" fontId="60" fillId="0" borderId="16" xfId="3" applyFont="1" applyBorder="1" applyAlignment="1">
      <alignment vertical="center"/>
    </xf>
    <xf numFmtId="0" fontId="60" fillId="21" borderId="152" xfId="3" applyFont="1" applyFill="1" applyBorder="1" applyAlignment="1">
      <alignment vertical="center"/>
    </xf>
    <xf numFmtId="0" fontId="60" fillId="21" borderId="117" xfId="3" applyFont="1" applyFill="1" applyBorder="1" applyAlignment="1">
      <alignment vertical="center"/>
    </xf>
    <xf numFmtId="0" fontId="60" fillId="21" borderId="115" xfId="3" applyFont="1" applyFill="1" applyBorder="1" applyAlignment="1">
      <alignment vertical="center"/>
    </xf>
    <xf numFmtId="0" fontId="60" fillId="0" borderId="114" xfId="3" applyFont="1" applyBorder="1" applyAlignment="1">
      <alignment vertical="center"/>
    </xf>
    <xf numFmtId="0" fontId="60" fillId="0" borderId="117" xfId="3" applyFont="1" applyBorder="1" applyAlignment="1">
      <alignment vertical="center"/>
    </xf>
    <xf numFmtId="0" fontId="60" fillId="0" borderId="151" xfId="3" applyFont="1" applyBorder="1" applyAlignment="1">
      <alignment vertical="center"/>
    </xf>
    <xf numFmtId="0" fontId="60" fillId="0" borderId="15" xfId="3" applyFont="1" applyBorder="1" applyAlignment="1">
      <alignment vertical="center"/>
    </xf>
    <xf numFmtId="0" fontId="60" fillId="0" borderId="2" xfId="3" applyFont="1" applyBorder="1" applyAlignment="1">
      <alignment vertical="center"/>
    </xf>
    <xf numFmtId="0" fontId="68" fillId="0" borderId="11" xfId="3" applyFont="1" applyBorder="1" applyAlignment="1">
      <alignment horizontal="centerContinuous" vertical="center"/>
    </xf>
    <xf numFmtId="0" fontId="60" fillId="0" borderId="15" xfId="3" applyFont="1" applyBorder="1" applyAlignment="1">
      <alignment horizontal="centerContinuous" vertical="center"/>
    </xf>
    <xf numFmtId="0" fontId="68" fillId="0" borderId="2" xfId="3" applyFont="1" applyBorder="1" applyAlignment="1">
      <alignment horizontal="centerContinuous" vertical="center"/>
    </xf>
    <xf numFmtId="0" fontId="60" fillId="0" borderId="9" xfId="3" applyFont="1" applyBorder="1" applyAlignment="1">
      <alignment horizontal="centerContinuous" vertical="center"/>
    </xf>
    <xf numFmtId="0" fontId="60" fillId="0" borderId="25" xfId="3" applyFont="1" applyBorder="1" applyAlignment="1">
      <alignment vertical="center"/>
    </xf>
    <xf numFmtId="0" fontId="68" fillId="0" borderId="9" xfId="3" applyFont="1" applyBorder="1" applyAlignment="1">
      <alignment horizontal="center" vertical="center"/>
    </xf>
    <xf numFmtId="0" fontId="68" fillId="0" borderId="2" xfId="3" applyFont="1" applyBorder="1" applyAlignment="1">
      <alignment horizontal="center" vertical="center"/>
    </xf>
    <xf numFmtId="0" fontId="68" fillId="0" borderId="2" xfId="19" quotePrefix="1" applyFont="1" applyBorder="1" applyAlignment="1">
      <alignment horizontal="center" vertical="center"/>
    </xf>
    <xf numFmtId="0" fontId="60" fillId="0" borderId="2" xfId="3" applyFont="1" applyBorder="1" applyAlignment="1">
      <alignment horizontal="center" vertical="center"/>
    </xf>
    <xf numFmtId="0" fontId="68" fillId="0" borderId="116" xfId="3" applyFont="1" applyBorder="1" applyAlignment="1">
      <alignment horizontal="center" vertical="center" wrapText="1"/>
    </xf>
    <xf numFmtId="0" fontId="68" fillId="0" borderId="116" xfId="19" applyFont="1" applyBorder="1" applyAlignment="1">
      <alignment horizontal="center" vertical="center" wrapText="1"/>
    </xf>
    <xf numFmtId="0" fontId="68" fillId="0" borderId="116" xfId="3" applyFont="1" applyBorder="1" applyAlignment="1">
      <alignment horizontal="center" vertical="center"/>
    </xf>
    <xf numFmtId="164" fontId="68" fillId="0" borderId="153" xfId="3" applyNumberFormat="1" applyFont="1" applyBorder="1" applyAlignment="1">
      <alignment horizontal="right" vertical="center"/>
    </xf>
    <xf numFmtId="0" fontId="60" fillId="0" borderId="20" xfId="3" applyFont="1" applyBorder="1" applyAlignment="1">
      <alignment horizontal="left" vertical="center"/>
    </xf>
    <xf numFmtId="0" fontId="60" fillId="0" borderId="13" xfId="3" applyFont="1" applyBorder="1" applyAlignment="1">
      <alignment horizontal="left" vertical="center"/>
    </xf>
    <xf numFmtId="0" fontId="60" fillId="0" borderId="1" xfId="3" applyFont="1" applyBorder="1" applyAlignment="1">
      <alignment horizontal="left" vertical="center" indent="1"/>
    </xf>
    <xf numFmtId="0" fontId="60" fillId="15" borderId="1" xfId="3" applyFont="1" applyFill="1" applyBorder="1" applyAlignment="1">
      <alignment vertical="center" shrinkToFit="1"/>
    </xf>
    <xf numFmtId="0" fontId="60" fillId="0" borderId="1" xfId="3" applyFont="1" applyBorder="1" applyAlignment="1">
      <alignment horizontal="left" vertical="top" indent="1"/>
    </xf>
    <xf numFmtId="164" fontId="68" fillId="0" borderId="153" xfId="3" applyNumberFormat="1" applyFont="1" applyBorder="1" applyAlignment="1">
      <alignment vertical="top"/>
    </xf>
    <xf numFmtId="0" fontId="68" fillId="0" borderId="20" xfId="3" applyFont="1" applyBorder="1" applyAlignment="1">
      <alignment horizontal="left" vertical="center"/>
    </xf>
    <xf numFmtId="0" fontId="60" fillId="0" borderId="13" xfId="3" applyFont="1" applyBorder="1" applyAlignment="1">
      <alignment horizontal="center" vertical="center"/>
    </xf>
    <xf numFmtId="38" fontId="60" fillId="16" borderId="26" xfId="3" applyNumberFormat="1" applyFont="1" applyFill="1" applyBorder="1" applyAlignment="1">
      <alignment vertical="center" shrinkToFit="1"/>
    </xf>
    <xf numFmtId="0" fontId="60" fillId="15" borderId="116" xfId="3" applyFont="1" applyFill="1" applyBorder="1" applyAlignment="1">
      <alignment vertical="center" shrinkToFit="1"/>
    </xf>
    <xf numFmtId="9" fontId="60" fillId="16" borderId="116" xfId="3" applyNumberFormat="1" applyFont="1" applyFill="1" applyBorder="1" applyAlignment="1">
      <alignment horizontal="center" vertical="center" shrinkToFit="1"/>
    </xf>
    <xf numFmtId="0" fontId="60" fillId="0" borderId="150"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8" fillId="0" borderId="150" xfId="3" applyFont="1" applyBorder="1" applyAlignment="1">
      <alignment vertical="center"/>
    </xf>
    <xf numFmtId="0" fontId="83" fillId="0" borderId="150" xfId="3" applyFont="1" applyBorder="1" applyAlignment="1">
      <alignment vertical="center"/>
    </xf>
    <xf numFmtId="0" fontId="83" fillId="0" borderId="122" xfId="3" applyFont="1" applyBorder="1" applyAlignment="1">
      <alignment horizontal="center" vertical="center"/>
    </xf>
    <xf numFmtId="0" fontId="60" fillId="0" borderId="122" xfId="3" applyFont="1" applyBorder="1" applyAlignment="1">
      <alignment vertical="center"/>
    </xf>
    <xf numFmtId="0" fontId="83" fillId="0" borderId="0" xfId="3" applyFont="1" applyAlignment="1">
      <alignment vertical="center" wrapText="1"/>
    </xf>
    <xf numFmtId="0" fontId="83" fillId="0" borderId="122"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0" fillId="0" borderId="0" xfId="3" applyFont="1" applyAlignment="1">
      <alignment horizontal="left" vertical="top" wrapText="1" indent="2"/>
    </xf>
    <xf numFmtId="0" fontId="60" fillId="0" borderId="0" xfId="3" applyFont="1" applyAlignment="1">
      <alignment horizontal="left" vertical="center" indent="2"/>
    </xf>
    <xf numFmtId="0" fontId="60" fillId="0" borderId="0" xfId="3" applyFont="1" applyAlignment="1">
      <alignment horizontal="left" wrapText="1" indent="2"/>
    </xf>
    <xf numFmtId="0" fontId="83" fillId="0" borderId="0" xfId="3" applyFont="1" applyAlignment="1">
      <alignment horizontal="centerContinuous" vertical="center"/>
    </xf>
    <xf numFmtId="0" fontId="60" fillId="0" borderId="0" xfId="3" quotePrefix="1" applyFont="1" applyAlignment="1">
      <alignment horizontal="left" vertical="top" wrapText="1" indent="2"/>
    </xf>
    <xf numFmtId="0" fontId="60" fillId="0" borderId="0" xfId="3" applyFont="1" applyAlignment="1">
      <alignment vertical="top" wrapText="1"/>
    </xf>
    <xf numFmtId="0" fontId="39" fillId="0" borderId="0" xfId="2" applyNumberFormat="1" applyBorder="1" applyAlignment="1" applyProtection="1">
      <alignment horizontal="left" vertical="center" indent="2"/>
    </xf>
    <xf numFmtId="3" fontId="57" fillId="14" borderId="25" xfId="3" applyNumberFormat="1" applyFont="1" applyFill="1" applyBorder="1" applyAlignment="1">
      <alignment horizontal="right"/>
    </xf>
    <xf numFmtId="0" fontId="118" fillId="0" borderId="0" xfId="0" applyFont="1" applyAlignment="1">
      <alignment wrapText="1"/>
    </xf>
    <xf numFmtId="0" fontId="39" fillId="0" borderId="0" xfId="2" applyAlignment="1" applyProtection="1"/>
    <xf numFmtId="1" fontId="0" fillId="0" borderId="0" xfId="0" applyNumberFormat="1"/>
    <xf numFmtId="14" fontId="57" fillId="16" borderId="202" xfId="0" applyNumberFormat="1" applyFont="1" applyFill="1" applyBorder="1" applyAlignment="1">
      <alignment horizontal="center" wrapText="1"/>
    </xf>
    <xf numFmtId="0" fontId="57" fillId="16" borderId="142" xfId="0" applyFont="1" applyFill="1" applyBorder="1" applyAlignment="1">
      <alignment horizontal="center" vertical="center" wrapText="1"/>
    </xf>
    <xf numFmtId="0" fontId="2" fillId="0" borderId="0" xfId="17" applyFont="1" applyAlignment="1">
      <alignment horizontal="center" wrapText="1"/>
    </xf>
    <xf numFmtId="0" fontId="67" fillId="20" borderId="167" xfId="27" applyFont="1" applyFill="1" applyBorder="1" applyAlignment="1">
      <alignment horizontal="center" vertical="top"/>
    </xf>
    <xf numFmtId="3" fontId="143" fillId="0" borderId="0" xfId="0" applyNumberFormat="1" applyFont="1"/>
    <xf numFmtId="1" fontId="19" fillId="0" borderId="0" xfId="0" applyNumberFormat="1" applyFont="1" applyAlignment="1">
      <alignment horizontal="right" vertical="center"/>
    </xf>
    <xf numFmtId="38" fontId="58" fillId="5" borderId="116" xfId="0" applyNumberFormat="1" applyFont="1" applyFill="1" applyBorder="1" applyAlignment="1" applyProtection="1">
      <alignment horizontal="right" shrinkToFit="1"/>
      <protection locked="0"/>
    </xf>
    <xf numFmtId="38" fontId="58" fillId="0" borderId="116" xfId="0" applyNumberFormat="1" applyFont="1" applyBorder="1" applyAlignment="1" applyProtection="1">
      <alignment horizontal="right"/>
      <protection locked="0"/>
    </xf>
    <xf numFmtId="38" fontId="58" fillId="0" borderId="1"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0" fontId="2" fillId="0" borderId="141" xfId="18" applyFont="1" applyBorder="1" applyAlignment="1" applyProtection="1">
      <alignment horizontal="left" vertical="top" wrapText="1"/>
      <protection locked="0"/>
    </xf>
    <xf numFmtId="49" fontId="125" fillId="0" borderId="96" xfId="105" applyNumberFormat="1" applyFont="1" applyBorder="1" applyAlignment="1" applyProtection="1">
      <alignment horizontal="center" vertical="center"/>
      <protection locked="0"/>
    </xf>
    <xf numFmtId="49" fontId="125" fillId="0" borderId="96" xfId="88" applyNumberFormat="1" applyFont="1" applyBorder="1" applyAlignment="1" applyProtection="1">
      <alignment horizontal="center" vertical="center"/>
      <protection locked="0"/>
    </xf>
    <xf numFmtId="0" fontId="101" fillId="0" borderId="96" xfId="105" applyFont="1" applyBorder="1" applyProtection="1">
      <protection locked="0"/>
    </xf>
    <xf numFmtId="49" fontId="125" fillId="0" borderId="98" xfId="105" applyNumberFormat="1" applyFont="1" applyBorder="1" applyAlignment="1" applyProtection="1">
      <alignment horizontal="center" vertical="center"/>
      <protection locked="0"/>
    </xf>
    <xf numFmtId="49" fontId="125" fillId="0" borderId="98" xfId="88" applyNumberFormat="1" applyFont="1" applyBorder="1" applyAlignment="1" applyProtection="1">
      <alignment horizontal="center" vertical="center"/>
      <protection locked="0"/>
    </xf>
    <xf numFmtId="0" fontId="101" fillId="0" borderId="96" xfId="88" applyFont="1" applyBorder="1" applyProtection="1">
      <protection locked="0"/>
    </xf>
    <xf numFmtId="0" fontId="60" fillId="0" borderId="0" xfId="0" applyFont="1" applyAlignment="1">
      <alignment vertical="top" wrapText="1"/>
    </xf>
    <xf numFmtId="164" fontId="65" fillId="0" borderId="0" xfId="0" applyNumberFormat="1" applyFont="1" applyAlignment="1">
      <alignment vertical="top"/>
    </xf>
    <xf numFmtId="176" fontId="19" fillId="0" borderId="15" xfId="12" applyNumberFormat="1" applyFont="1" applyBorder="1" applyAlignment="1" applyProtection="1">
      <alignment horizontal="left" vertical="center" shrinkToFit="1"/>
      <protection hidden="1"/>
    </xf>
    <xf numFmtId="176" fontId="19" fillId="0" borderId="9" xfId="12" applyNumberFormat="1" applyFont="1" applyBorder="1" applyAlignment="1" applyProtection="1">
      <alignment horizontal="left" vertical="center" shrinkToFit="1"/>
      <protection hidden="1"/>
    </xf>
    <xf numFmtId="176" fontId="19" fillId="0" borderId="0" xfId="12" applyNumberFormat="1" applyFont="1" applyAlignment="1" applyProtection="1">
      <alignment horizontal="left" vertical="center" shrinkToFit="1"/>
      <protection hidden="1"/>
    </xf>
    <xf numFmtId="176" fontId="19" fillId="0" borderId="17" xfId="12" applyNumberFormat="1" applyFont="1" applyBorder="1" applyAlignment="1" applyProtection="1">
      <alignment horizontal="left" vertical="center" shrinkToFit="1"/>
      <protection hidden="1"/>
    </xf>
    <xf numFmtId="0" fontId="19" fillId="0" borderId="18" xfId="12" applyFont="1" applyBorder="1" applyAlignment="1" applyProtection="1">
      <alignment vertical="center"/>
      <protection locked="0"/>
    </xf>
    <xf numFmtId="0" fontId="23" fillId="0" borderId="19" xfId="12"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10" xfId="0" applyBorder="1" applyAlignment="1" applyProtection="1">
      <alignment vertical="center"/>
      <protection locked="0"/>
    </xf>
    <xf numFmtId="0" fontId="22" fillId="0" borderId="0" xfId="12" applyFont="1" applyAlignment="1" applyProtection="1">
      <alignment vertical="center"/>
      <protection locked="0"/>
    </xf>
    <xf numFmtId="0" fontId="22" fillId="0" borderId="19"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19" fillId="0" borderId="18" xfId="12" applyFont="1"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175" fontId="22" fillId="0" borderId="18" xfId="0" applyNumberFormat="1" applyFont="1" applyBorder="1" applyAlignment="1" applyProtection="1">
      <alignment horizontal="left" vertical="center"/>
      <protection locked="0"/>
    </xf>
    <xf numFmtId="175" fontId="22" fillId="0" borderId="19" xfId="0" applyNumberFormat="1" applyFont="1" applyBorder="1" applyAlignment="1" applyProtection="1">
      <alignment horizontal="left" vertical="center"/>
      <protection locked="0"/>
    </xf>
    <xf numFmtId="175" fontId="22" fillId="0" borderId="10" xfId="0" applyNumberFormat="1" applyFont="1" applyBorder="1" applyAlignment="1" applyProtection="1">
      <alignment horizontal="left" vertical="center"/>
      <protection locked="0"/>
    </xf>
    <xf numFmtId="0" fontId="49" fillId="0" borderId="18" xfId="2" applyNumberFormat="1" applyFont="1" applyBorder="1" applyAlignment="1" applyProtection="1">
      <alignment horizontal="left" vertical="center"/>
      <protection locked="0"/>
    </xf>
    <xf numFmtId="0" fontId="49" fillId="0" borderId="19" xfId="2" applyFont="1" applyBorder="1" applyAlignment="1" applyProtection="1">
      <alignment horizontal="left" vertical="center"/>
      <protection locked="0"/>
    </xf>
    <xf numFmtId="0" fontId="49" fillId="0" borderId="10" xfId="2" applyFont="1" applyBorder="1" applyAlignment="1" applyProtection="1">
      <alignment horizontal="left" vertical="center"/>
      <protection locked="0"/>
    </xf>
    <xf numFmtId="175" fontId="22" fillId="0" borderId="18" xfId="12" applyNumberFormat="1" applyFont="1" applyBorder="1" applyAlignment="1" applyProtection="1">
      <alignment horizontal="left" vertical="center"/>
      <protection locked="0"/>
    </xf>
    <xf numFmtId="0" fontId="20" fillId="0" borderId="11" xfId="12" applyFont="1" applyBorder="1" applyAlignment="1">
      <alignment horizontal="left" vertical="center"/>
    </xf>
    <xf numFmtId="0" fontId="23" fillId="0" borderId="15" xfId="0" applyFont="1" applyBorder="1" applyAlignment="1">
      <alignment horizontal="left" vertical="center"/>
    </xf>
    <xf numFmtId="175" fontId="22" fillId="0" borderId="114" xfId="12" applyNumberFormat="1" applyFont="1" applyBorder="1" applyAlignment="1" applyProtection="1">
      <alignment horizontal="left" vertical="center" indent="1"/>
      <protection locked="0"/>
    </xf>
    <xf numFmtId="175" fontId="22" fillId="0" borderId="117" xfId="0" applyNumberFormat="1" applyFont="1" applyBorder="1" applyAlignment="1" applyProtection="1">
      <alignment horizontal="left" vertical="center" indent="1"/>
      <protection locked="0"/>
    </xf>
    <xf numFmtId="175" fontId="22" fillId="0" borderId="115" xfId="0" applyNumberFormat="1" applyFont="1" applyBorder="1" applyAlignment="1" applyProtection="1">
      <alignment horizontal="left" vertical="center" indent="1"/>
      <protection locked="0"/>
    </xf>
    <xf numFmtId="175" fontId="22" fillId="0" borderId="114" xfId="0" applyNumberFormat="1" applyFont="1" applyBorder="1" applyAlignment="1" applyProtection="1">
      <alignment horizontal="left" vertical="center" indent="1"/>
      <protection locked="0"/>
    </xf>
    <xf numFmtId="0" fontId="22" fillId="0" borderId="18" xfId="12" applyFont="1" applyBorder="1" applyAlignment="1" applyProtection="1">
      <alignment horizontal="left" vertical="center"/>
      <protection locked="0"/>
    </xf>
    <xf numFmtId="49" fontId="25" fillId="0" borderId="0" xfId="12" applyNumberFormat="1" applyFont="1" applyAlignment="1">
      <alignment horizontal="center" vertical="center"/>
    </xf>
    <xf numFmtId="0" fontId="25" fillId="0" borderId="0" xfId="0" applyFont="1" applyAlignment="1">
      <alignment horizontal="center" vertical="center"/>
    </xf>
    <xf numFmtId="0" fontId="25" fillId="0" borderId="0" xfId="12" applyFont="1" applyAlignment="1">
      <alignment horizontal="center" vertical="center"/>
    </xf>
    <xf numFmtId="168" fontId="22" fillId="0" borderId="0" xfId="12" applyNumberFormat="1" applyFont="1" applyAlignment="1" applyProtection="1">
      <alignment horizontal="center" vertical="top"/>
      <protection hidden="1"/>
    </xf>
    <xf numFmtId="0" fontId="0" fillId="0" borderId="0" xfId="0" applyAlignment="1" applyProtection="1">
      <alignment horizontal="center" vertical="top"/>
      <protection hidden="1"/>
    </xf>
    <xf numFmtId="0" fontId="40" fillId="0" borderId="11" xfId="12" applyFont="1" applyBorder="1" applyAlignment="1">
      <alignment horizontal="center"/>
    </xf>
    <xf numFmtId="0" fontId="23" fillId="0" borderId="15" xfId="0" applyFont="1" applyBorder="1" applyAlignment="1">
      <alignment horizontal="center"/>
    </xf>
    <xf numFmtId="0" fontId="23" fillId="0" borderId="9" xfId="0" applyFont="1" applyBorder="1" applyAlignment="1">
      <alignment horizontal="center"/>
    </xf>
    <xf numFmtId="0" fontId="22" fillId="0" borderId="0" xfId="12" applyFont="1" applyAlignment="1">
      <alignment horizontal="center" vertical="center"/>
    </xf>
    <xf numFmtId="0" fontId="0" fillId="0" borderId="0" xfId="0" applyAlignment="1">
      <alignment horizontal="center" vertical="center"/>
    </xf>
    <xf numFmtId="49" fontId="22" fillId="0" borderId="0" xfId="12" applyNumberFormat="1" applyFont="1" applyAlignment="1">
      <alignment horizontal="center" vertical="center"/>
    </xf>
    <xf numFmtId="0" fontId="39" fillId="0" borderId="16"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7" xfId="2" applyBorder="1" applyAlignment="1" applyProtection="1">
      <alignment horizontal="center" vertical="center"/>
    </xf>
    <xf numFmtId="0" fontId="40" fillId="0" borderId="16" xfId="12" applyFont="1" applyBorder="1" applyAlignment="1">
      <alignment horizontal="center"/>
    </xf>
    <xf numFmtId="0" fontId="40" fillId="0" borderId="0" xfId="12" applyFont="1" applyAlignment="1">
      <alignment horizontal="center"/>
    </xf>
    <xf numFmtId="0" fontId="40" fillId="0" borderId="17" xfId="12" applyFont="1" applyBorder="1" applyAlignment="1">
      <alignment horizontal="center"/>
    </xf>
    <xf numFmtId="0" fontId="22" fillId="0" borderId="114" xfId="12" applyFont="1" applyBorder="1" applyAlignment="1" applyProtection="1">
      <alignment horizontal="left" vertical="center" readingOrder="1"/>
      <protection locked="0"/>
    </xf>
    <xf numFmtId="0" fontId="22" fillId="0" borderId="117" xfId="0" applyFont="1" applyBorder="1" applyAlignment="1" applyProtection="1">
      <alignment horizontal="left" vertical="center" readingOrder="1"/>
      <protection locked="0"/>
    </xf>
    <xf numFmtId="0" fontId="19" fillId="0" borderId="117" xfId="0" applyFont="1" applyBorder="1" applyAlignment="1" applyProtection="1">
      <alignment vertical="center" readingOrder="1"/>
      <protection locked="0"/>
    </xf>
    <xf numFmtId="0" fontId="19" fillId="0" borderId="115" xfId="0" applyFont="1" applyBorder="1" applyAlignment="1" applyProtection="1">
      <alignment vertical="center" readingOrder="1"/>
      <protection locked="0"/>
    </xf>
    <xf numFmtId="0" fontId="23" fillId="0" borderId="19" xfId="0" applyFont="1" applyBorder="1" applyAlignment="1" applyProtection="1">
      <alignment vertical="center"/>
      <protection locked="0"/>
    </xf>
    <xf numFmtId="0" fontId="23" fillId="0" borderId="10" xfId="0" applyFont="1" applyBorder="1" applyAlignment="1" applyProtection="1">
      <alignment vertical="center"/>
      <protection locked="0"/>
    </xf>
    <xf numFmtId="0" fontId="22" fillId="0" borderId="125" xfId="12" applyFont="1" applyBorder="1" applyAlignment="1" applyProtection="1">
      <alignment horizontal="left" vertical="center" indent="1"/>
      <protection locked="0"/>
    </xf>
    <xf numFmtId="0" fontId="22" fillId="0" borderId="115" xfId="0" applyFont="1" applyBorder="1" applyAlignment="1" applyProtection="1">
      <alignment horizontal="left" vertical="center" indent="1"/>
      <protection locked="0"/>
    </xf>
    <xf numFmtId="0" fontId="22" fillId="0" borderId="18" xfId="0" applyFont="1" applyBorder="1" applyAlignment="1" applyProtection="1">
      <alignment horizontal="left" vertical="center" indent="1"/>
      <protection locked="0"/>
    </xf>
    <xf numFmtId="0" fontId="22" fillId="0" borderId="117" xfId="0" applyFont="1" applyBorder="1" applyAlignment="1" applyProtection="1">
      <alignment horizontal="left" vertical="center" indent="1"/>
      <protection locked="0"/>
    </xf>
    <xf numFmtId="0" fontId="29" fillId="0" borderId="114" xfId="12" applyFont="1" applyBorder="1" applyAlignment="1" applyProtection="1">
      <alignment horizontal="left" vertical="center"/>
      <protection locked="0"/>
    </xf>
    <xf numFmtId="0" fontId="0" fillId="0" borderId="117" xfId="0" applyBorder="1" applyAlignment="1" applyProtection="1">
      <alignment horizontal="left" vertical="center"/>
      <protection locked="0"/>
    </xf>
    <xf numFmtId="0" fontId="0" fillId="0" borderId="115" xfId="0" applyBorder="1" applyAlignment="1" applyProtection="1">
      <alignment horizontal="left" vertical="center"/>
      <protection locked="0"/>
    </xf>
    <xf numFmtId="175" fontId="22" fillId="0" borderId="16" xfId="12" applyNumberFormat="1" applyFont="1" applyBorder="1" applyAlignment="1" applyProtection="1">
      <alignment horizontal="left" vertical="center" indent="1"/>
      <protection locked="0"/>
    </xf>
    <xf numFmtId="175" fontId="22" fillId="0" borderId="0" xfId="0" applyNumberFormat="1" applyFont="1" applyAlignment="1" applyProtection="1">
      <alignment horizontal="left" vertical="center" indent="1"/>
      <protection locked="0"/>
    </xf>
    <xf numFmtId="175" fontId="22" fillId="0" borderId="117" xfId="12" applyNumberFormat="1" applyFont="1" applyBorder="1" applyAlignment="1" applyProtection="1">
      <alignment horizontal="left" vertical="center" indent="1"/>
      <protection locked="0"/>
    </xf>
    <xf numFmtId="175" fontId="22" fillId="0" borderId="115" xfId="12" applyNumberFormat="1" applyFont="1" applyBorder="1" applyAlignment="1" applyProtection="1">
      <alignment horizontal="left" vertical="center" indent="1"/>
      <protection locked="0"/>
    </xf>
    <xf numFmtId="0" fontId="39" fillId="0" borderId="16" xfId="2" applyNumberFormat="1" applyBorder="1" applyAlignment="1" applyProtection="1">
      <alignment horizontal="center" vertical="center" wrapText="1"/>
    </xf>
    <xf numFmtId="0" fontId="39" fillId="0" borderId="0" xfId="2" applyNumberFormat="1" applyBorder="1" applyAlignment="1" applyProtection="1">
      <alignment horizontal="center" vertical="center" wrapText="1"/>
    </xf>
    <xf numFmtId="0" fontId="39" fillId="0" borderId="17" xfId="2" applyNumberFormat="1" applyBorder="1" applyAlignment="1" applyProtection="1">
      <alignment horizontal="center" vertical="center" wrapText="1"/>
    </xf>
    <xf numFmtId="0" fontId="39" fillId="0" borderId="15" xfId="2" applyBorder="1" applyAlignment="1" applyProtection="1">
      <alignment horizontal="center" vertical="center"/>
    </xf>
    <xf numFmtId="0" fontId="39" fillId="0" borderId="9" xfId="2" applyBorder="1" applyAlignment="1" applyProtection="1">
      <alignment horizontal="center" vertical="center"/>
    </xf>
    <xf numFmtId="0" fontId="40" fillId="0" borderId="11" xfId="12" applyFont="1" applyBorder="1" applyAlignment="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40" fillId="0" borderId="16" xfId="12" applyFont="1" applyBorder="1" applyAlignment="1">
      <alignment horizontal="center" vertical="center"/>
    </xf>
    <xf numFmtId="0" fontId="22" fillId="0" borderId="0" xfId="0" applyFont="1" applyAlignment="1">
      <alignment horizontal="center" vertical="center"/>
    </xf>
    <xf numFmtId="0" fontId="22" fillId="0" borderId="17" xfId="0" applyFont="1" applyBorder="1" applyAlignment="1">
      <alignment horizontal="center" vertical="center"/>
    </xf>
    <xf numFmtId="0" fontId="45" fillId="0" borderId="18" xfId="0" applyFont="1" applyBorder="1" applyAlignment="1">
      <alignment horizontal="center" vertical="top"/>
    </xf>
    <xf numFmtId="0" fontId="45" fillId="0" borderId="19" xfId="0" applyFont="1" applyBorder="1" applyAlignment="1">
      <alignment horizontal="center" vertical="top"/>
    </xf>
    <xf numFmtId="0" fontId="45" fillId="0" borderId="10" xfId="0" applyFont="1" applyBorder="1" applyAlignment="1">
      <alignment horizontal="center" vertical="top"/>
    </xf>
    <xf numFmtId="0" fontId="22" fillId="0" borderId="18" xfId="12" applyFont="1" applyBorder="1" applyAlignment="1" applyProtection="1">
      <alignment horizontal="left" vertical="center" indent="1"/>
      <protection locked="0"/>
    </xf>
    <xf numFmtId="0" fontId="22" fillId="0" borderId="19" xfId="0" applyFont="1" applyBorder="1" applyAlignment="1" applyProtection="1">
      <alignment horizontal="left" vertical="center" indent="1"/>
      <protection locked="0"/>
    </xf>
    <xf numFmtId="0" fontId="22" fillId="0" borderId="10" xfId="0" applyFont="1" applyBorder="1" applyAlignment="1" applyProtection="1">
      <alignment horizontal="left" vertical="center" indent="1"/>
      <protection locked="0"/>
    </xf>
    <xf numFmtId="171" fontId="22" fillId="16" borderId="16" xfId="12" applyNumberFormat="1" applyFont="1" applyFill="1" applyBorder="1" applyAlignment="1">
      <alignment horizontal="left" vertical="center" indent="1"/>
    </xf>
    <xf numFmtId="171" fontId="22" fillId="16" borderId="0" xfId="0" applyNumberFormat="1" applyFont="1" applyFill="1" applyAlignment="1">
      <alignment horizontal="left" vertical="center" indent="1"/>
    </xf>
    <xf numFmtId="171" fontId="22" fillId="16" borderId="17" xfId="0" applyNumberFormat="1" applyFont="1" applyFill="1" applyBorder="1" applyAlignment="1">
      <alignment horizontal="left" vertical="center" indent="1"/>
    </xf>
    <xf numFmtId="0" fontId="22" fillId="0" borderId="19" xfId="12" applyFont="1" applyBorder="1" applyAlignment="1" applyProtection="1">
      <alignment horizontal="left" vertical="center" indent="1"/>
      <protection locked="0"/>
    </xf>
    <xf numFmtId="0" fontId="22" fillId="0" borderId="10" xfId="12" applyFont="1" applyBorder="1" applyAlignment="1" applyProtection="1">
      <alignment horizontal="left" vertical="center" indent="1"/>
      <protection locked="0"/>
    </xf>
    <xf numFmtId="0" fontId="22" fillId="0" borderId="16" xfId="12" applyFont="1" applyBorder="1" applyAlignment="1" applyProtection="1">
      <alignment horizontal="left" vertical="center" indent="1"/>
      <protection locked="0"/>
    </xf>
    <xf numFmtId="0" fontId="22" fillId="0" borderId="0" xfId="0" applyFont="1" applyAlignment="1" applyProtection="1">
      <alignment horizontal="left" vertical="center" indent="1"/>
      <protection locked="0"/>
    </xf>
    <xf numFmtId="0" fontId="22" fillId="0" borderId="17" xfId="0" applyFont="1" applyBorder="1" applyAlignment="1" applyProtection="1">
      <alignment horizontal="left" vertical="center" indent="1"/>
      <protection locked="0"/>
    </xf>
    <xf numFmtId="14" fontId="22" fillId="0" borderId="114" xfId="12" applyNumberFormat="1" applyFont="1" applyBorder="1" applyAlignment="1" applyProtection="1">
      <alignment horizontal="left" vertical="center" indent="1"/>
      <protection locked="0"/>
    </xf>
    <xf numFmtId="14" fontId="22" fillId="0" borderId="117" xfId="12" applyNumberFormat="1" applyFont="1" applyBorder="1" applyAlignment="1" applyProtection="1">
      <alignment horizontal="left" vertical="center" indent="1"/>
      <protection locked="0"/>
    </xf>
    <xf numFmtId="14" fontId="22" fillId="0" borderId="115" xfId="12" applyNumberFormat="1" applyFont="1" applyBorder="1" applyAlignment="1" applyProtection="1">
      <alignment horizontal="left" vertical="center" indent="1"/>
      <protection locked="0"/>
    </xf>
    <xf numFmtId="0" fontId="39" fillId="0" borderId="114" xfId="2" applyBorder="1" applyAlignment="1" applyProtection="1">
      <protection locked="0"/>
    </xf>
    <xf numFmtId="0" fontId="25" fillId="0" borderId="117" xfId="0" applyFont="1" applyBorder="1" applyProtection="1">
      <protection locked="0"/>
    </xf>
    <xf numFmtId="0" fontId="25" fillId="0" borderId="115" xfId="0" applyFont="1" applyBorder="1" applyProtection="1">
      <protection locked="0"/>
    </xf>
    <xf numFmtId="0" fontId="39" fillId="0" borderId="114" xfId="2" applyNumberFormat="1" applyBorder="1" applyAlignment="1" applyProtection="1">
      <alignment horizontal="left" vertical="center" indent="1"/>
      <protection locked="0"/>
    </xf>
    <xf numFmtId="0" fontId="49" fillId="0" borderId="117" xfId="2" applyNumberFormat="1" applyFont="1" applyBorder="1" applyAlignment="1" applyProtection="1">
      <alignment horizontal="left" vertical="center" indent="1"/>
      <protection locked="0"/>
    </xf>
    <xf numFmtId="0" fontId="49" fillId="0" borderId="117" xfId="2" applyFont="1" applyBorder="1" applyAlignment="1" applyProtection="1">
      <alignment horizontal="left" vertical="center" indent="1"/>
      <protection locked="0"/>
    </xf>
    <xf numFmtId="0" fontId="29" fillId="0" borderId="117" xfId="0" applyFont="1" applyBorder="1" applyAlignment="1" applyProtection="1">
      <alignment horizontal="left" vertical="center" indent="1"/>
      <protection locked="0"/>
    </xf>
    <xf numFmtId="0" fontId="29" fillId="0" borderId="115" xfId="0" applyFont="1" applyBorder="1" applyAlignment="1" applyProtection="1">
      <alignment horizontal="left" vertical="center" indent="1"/>
      <protection locked="0"/>
    </xf>
    <xf numFmtId="0" fontId="22" fillId="15" borderId="129" xfId="12" applyFont="1" applyFill="1" applyBorder="1" applyAlignment="1">
      <alignment horizontal="left" vertical="center" wrapText="1"/>
    </xf>
    <xf numFmtId="0" fontId="22" fillId="15" borderId="130" xfId="12" applyFont="1" applyFill="1" applyBorder="1" applyAlignment="1">
      <alignment horizontal="left" vertical="center" wrapText="1"/>
    </xf>
    <xf numFmtId="0" fontId="22" fillId="15" borderId="131" xfId="12" applyFont="1" applyFill="1" applyBorder="1" applyAlignment="1">
      <alignment horizontal="left" vertical="center" wrapText="1"/>
    </xf>
    <xf numFmtId="0" fontId="22" fillId="15" borderId="87" xfId="12" applyFont="1" applyFill="1" applyBorder="1" applyAlignment="1">
      <alignment horizontal="left" vertical="center" wrapText="1"/>
    </xf>
    <xf numFmtId="0" fontId="22" fillId="15" borderId="0" xfId="12" applyFont="1" applyFill="1" applyAlignment="1">
      <alignment horizontal="left" vertical="center" wrapText="1"/>
    </xf>
    <xf numFmtId="0" fontId="22" fillId="15" borderId="88" xfId="12" applyFont="1" applyFill="1" applyBorder="1" applyAlignment="1">
      <alignment horizontal="left" vertical="center" wrapText="1"/>
    </xf>
    <xf numFmtId="0" fontId="22" fillId="15" borderId="89" xfId="12" applyFont="1" applyFill="1" applyBorder="1" applyAlignment="1">
      <alignment horizontal="left" vertical="center" wrapText="1"/>
    </xf>
    <xf numFmtId="0" fontId="22" fillId="15" borderId="69" xfId="12" applyFont="1" applyFill="1" applyBorder="1" applyAlignment="1">
      <alignment horizontal="left" vertical="center" wrapText="1"/>
    </xf>
    <xf numFmtId="0" fontId="22" fillId="15" borderId="90" xfId="12" applyFont="1" applyFill="1" applyBorder="1" applyAlignment="1">
      <alignment horizontal="left" vertical="center" wrapText="1"/>
    </xf>
    <xf numFmtId="0" fontId="22" fillId="15" borderId="129" xfId="12" applyFont="1" applyFill="1" applyBorder="1" applyAlignment="1">
      <alignment horizontal="center" vertical="center"/>
    </xf>
    <xf numFmtId="0" fontId="22" fillId="15" borderId="130" xfId="12" applyFont="1" applyFill="1" applyBorder="1" applyAlignment="1">
      <alignment horizontal="center" vertical="center"/>
    </xf>
    <xf numFmtId="0" fontId="22" fillId="15" borderId="131" xfId="12" applyFont="1" applyFill="1" applyBorder="1" applyAlignment="1">
      <alignment horizontal="center" vertical="center"/>
    </xf>
    <xf numFmtId="0" fontId="22" fillId="15" borderId="87" xfId="12" applyFont="1" applyFill="1" applyBorder="1" applyAlignment="1">
      <alignment horizontal="center" vertical="center"/>
    </xf>
    <xf numFmtId="0" fontId="22" fillId="15" borderId="0" xfId="12" applyFont="1" applyFill="1" applyAlignment="1">
      <alignment horizontal="center" vertical="center"/>
    </xf>
    <xf numFmtId="0" fontId="22" fillId="15" borderId="88" xfId="12" applyFont="1" applyFill="1" applyBorder="1" applyAlignment="1">
      <alignment horizontal="center" vertical="center"/>
    </xf>
    <xf numFmtId="0" fontId="22" fillId="15" borderId="89" xfId="12" applyFont="1" applyFill="1" applyBorder="1" applyAlignment="1">
      <alignment horizontal="center" vertical="center"/>
    </xf>
    <xf numFmtId="0" fontId="22" fillId="15" borderId="69" xfId="12" applyFont="1" applyFill="1" applyBorder="1" applyAlignment="1">
      <alignment horizontal="center" vertical="center"/>
    </xf>
    <xf numFmtId="0" fontId="22" fillId="15" borderId="90" xfId="12" applyFont="1" applyFill="1" applyBorder="1" applyAlignment="1">
      <alignment horizontal="center" vertical="center"/>
    </xf>
    <xf numFmtId="49" fontId="39" fillId="0" borderId="18" xfId="2" applyNumberFormat="1" applyFill="1" applyBorder="1" applyAlignment="1" applyProtection="1">
      <alignment horizontal="left" vertical="center" indent="1"/>
      <protection locked="0"/>
    </xf>
    <xf numFmtId="49" fontId="43" fillId="0" borderId="19" xfId="0" applyNumberFormat="1" applyFont="1" applyBorder="1" applyAlignment="1" applyProtection="1">
      <alignment horizontal="left" vertical="center" indent="1"/>
      <protection locked="0"/>
    </xf>
    <xf numFmtId="49" fontId="43" fillId="0" borderId="10" xfId="0" applyNumberFormat="1" applyFont="1" applyBorder="1" applyAlignment="1" applyProtection="1">
      <alignment horizontal="left" vertical="center" indent="1"/>
      <protection locked="0"/>
    </xf>
    <xf numFmtId="0" fontId="159" fillId="0" borderId="0" xfId="0" applyFont="1" applyAlignment="1">
      <alignment horizontal="center" vertical="center" wrapText="1"/>
    </xf>
    <xf numFmtId="0" fontId="159" fillId="0" borderId="69" xfId="0" applyFont="1" applyBorder="1" applyAlignment="1">
      <alignment horizontal="center" vertical="center" wrapText="1"/>
    </xf>
    <xf numFmtId="0" fontId="49" fillId="0" borderId="19" xfId="2" applyNumberFormat="1" applyFont="1" applyBorder="1" applyAlignment="1" applyProtection="1">
      <alignment horizontal="left" vertical="center"/>
      <protection locked="0"/>
    </xf>
    <xf numFmtId="0" fontId="57" fillId="0" borderId="0" xfId="0" applyFont="1" applyAlignment="1">
      <alignment horizontal="center" vertical="center"/>
    </xf>
    <xf numFmtId="0" fontId="57" fillId="0" borderId="0" xfId="0" applyFont="1" applyAlignment="1">
      <alignment horizontal="center"/>
    </xf>
    <xf numFmtId="0" fontId="39" fillId="0" borderId="0" xfId="2" applyBorder="1" applyAlignment="1" applyProtection="1">
      <alignment horizontal="center"/>
    </xf>
    <xf numFmtId="0" fontId="57" fillId="0" borderId="47" xfId="0" applyFont="1" applyBorder="1" applyAlignment="1">
      <alignment horizontal="center"/>
    </xf>
    <xf numFmtId="0" fontId="69" fillId="0" borderId="0" xfId="0" applyFont="1" applyAlignment="1">
      <alignment horizontal="center" vertical="center"/>
    </xf>
    <xf numFmtId="0" fontId="58" fillId="0" borderId="11" xfId="3" applyFont="1" applyBorder="1" applyAlignment="1" applyProtection="1">
      <alignment horizontal="left" vertical="top"/>
      <protection locked="0"/>
    </xf>
    <xf numFmtId="0" fontId="58" fillId="0" borderId="15" xfId="3" applyFont="1" applyBorder="1" applyAlignment="1" applyProtection="1">
      <alignment horizontal="left" vertical="top"/>
      <protection locked="0"/>
    </xf>
    <xf numFmtId="0" fontId="58" fillId="0" borderId="9"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0" xfId="3" applyFont="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114" xfId="3" applyFont="1" applyBorder="1" applyAlignment="1" applyProtection="1">
      <alignment horizontal="left" vertical="top"/>
      <protection locked="0"/>
    </xf>
    <xf numFmtId="0" fontId="58" fillId="0" borderId="117" xfId="3" applyFont="1" applyBorder="1" applyAlignment="1" applyProtection="1">
      <alignment horizontal="left" vertical="top"/>
      <protection locked="0"/>
    </xf>
    <xf numFmtId="0" fontId="58" fillId="0" borderId="115" xfId="3" applyFont="1" applyBorder="1" applyAlignment="1" applyProtection="1">
      <alignment horizontal="left" vertical="top"/>
      <protection locked="0"/>
    </xf>
    <xf numFmtId="0" fontId="57" fillId="0" borderId="123" xfId="3" applyFont="1" applyBorder="1" applyAlignment="1" applyProtection="1">
      <alignment horizontal="center"/>
      <protection locked="0"/>
    </xf>
    <xf numFmtId="0" fontId="76" fillId="0" borderId="0" xfId="3" applyFont="1" applyAlignment="1">
      <alignment horizontal="left" vertical="top" wrapText="1"/>
    </xf>
    <xf numFmtId="0" fontId="83" fillId="0" borderId="0" xfId="3" applyFont="1" applyAlignment="1">
      <alignment horizontal="left" vertical="top" wrapText="1"/>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Alignment="1">
      <alignment horizontal="center" vertical="center"/>
    </xf>
    <xf numFmtId="0" fontId="57" fillId="18" borderId="95" xfId="0" applyFont="1" applyFill="1" applyBorder="1" applyAlignment="1">
      <alignment horizontal="center" vertical="center"/>
    </xf>
    <xf numFmtId="0" fontId="58" fillId="0" borderId="11" xfId="0" applyFont="1" applyBorder="1" applyAlignment="1" applyProtection="1">
      <alignment horizontal="left" vertical="top" wrapText="1"/>
      <protection locked="0"/>
    </xf>
    <xf numFmtId="0" fontId="58" fillId="0" borderId="15" xfId="0" applyFont="1" applyBorder="1" applyAlignment="1" applyProtection="1">
      <alignment horizontal="left" vertical="top" wrapText="1"/>
      <protection locked="0"/>
    </xf>
    <xf numFmtId="0" fontId="58" fillId="0" borderId="9"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114" xfId="0" applyFont="1" applyBorder="1" applyAlignment="1" applyProtection="1">
      <alignment horizontal="left" vertical="top" wrapText="1"/>
      <protection locked="0"/>
    </xf>
    <xf numFmtId="0" fontId="58" fillId="0" borderId="117" xfId="0" applyFont="1" applyBorder="1" applyAlignment="1" applyProtection="1">
      <alignment horizontal="left" vertical="top" wrapText="1"/>
      <protection locked="0"/>
    </xf>
    <xf numFmtId="0" fontId="58" fillId="0" borderId="115" xfId="0" applyFont="1" applyBorder="1" applyAlignment="1" applyProtection="1">
      <alignment horizontal="left" vertical="top" wrapText="1"/>
      <protection locked="0"/>
    </xf>
    <xf numFmtId="0" fontId="81" fillId="11" borderId="109" xfId="0" applyFont="1" applyFill="1" applyBorder="1" applyAlignment="1">
      <alignment horizontal="center" vertical="center" shrinkToFit="1"/>
    </xf>
    <xf numFmtId="0" fontId="81" fillId="11" borderId="149" xfId="0" applyFont="1" applyFill="1" applyBorder="1" applyAlignment="1">
      <alignment horizontal="center" vertical="center" shrinkToFit="1"/>
    </xf>
    <xf numFmtId="0" fontId="65" fillId="13" borderId="108" xfId="0" applyFont="1" applyFill="1" applyBorder="1" applyAlignment="1">
      <alignment horizontal="center" vertical="center" shrinkToFit="1"/>
    </xf>
    <xf numFmtId="0" fontId="65" fillId="13" borderId="101" xfId="0" applyFont="1" applyFill="1" applyBorder="1" applyAlignment="1">
      <alignment horizontal="center" vertical="center" shrinkToFit="1"/>
    </xf>
    <xf numFmtId="0" fontId="65" fillId="13" borderId="94" xfId="0" applyFont="1" applyFill="1" applyBorder="1" applyAlignment="1">
      <alignment horizontal="center" vertical="center" shrinkToFit="1"/>
    </xf>
    <xf numFmtId="0" fontId="63" fillId="0" borderId="0" xfId="0" applyFont="1" applyAlignment="1">
      <alignment horizontal="center" vertical="center"/>
    </xf>
    <xf numFmtId="38" fontId="57" fillId="0" borderId="70" xfId="0" applyNumberFormat="1" applyFont="1" applyBorder="1" applyAlignment="1" applyProtection="1">
      <alignment horizontal="left" vertical="top" wrapText="1"/>
      <protection locked="0"/>
    </xf>
    <xf numFmtId="0" fontId="57" fillId="0" borderId="71" xfId="0" applyFont="1" applyBorder="1" applyAlignment="1" applyProtection="1">
      <alignment wrapText="1"/>
      <protection locked="0"/>
    </xf>
    <xf numFmtId="0" fontId="57" fillId="0" borderId="72" xfId="0" applyFont="1" applyBorder="1" applyAlignment="1" applyProtection="1">
      <alignment wrapText="1"/>
      <protection locked="0"/>
    </xf>
    <xf numFmtId="0" fontId="57" fillId="0" borderId="73" xfId="0" applyFont="1" applyBorder="1" applyAlignment="1" applyProtection="1">
      <alignment wrapText="1"/>
      <protection locked="0"/>
    </xf>
    <xf numFmtId="0" fontId="57" fillId="0" borderId="0" xfId="0" applyFont="1" applyAlignment="1" applyProtection="1">
      <alignment wrapText="1"/>
      <protection locked="0"/>
    </xf>
    <xf numFmtId="0" fontId="57" fillId="0" borderId="74" xfId="0" applyFont="1" applyBorder="1" applyAlignment="1" applyProtection="1">
      <alignment wrapText="1"/>
      <protection locked="0"/>
    </xf>
    <xf numFmtId="0" fontId="57" fillId="0" borderId="75" xfId="0" applyFont="1" applyBorder="1" applyAlignment="1" applyProtection="1">
      <alignment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87" fillId="0" borderId="0" xfId="0" applyFont="1" applyAlignment="1">
      <alignment horizontal="left" vertical="center" wrapText="1"/>
    </xf>
    <xf numFmtId="0" fontId="58" fillId="0" borderId="0" xfId="0" applyFont="1" applyAlignment="1">
      <alignment horizontal="left" vertical="center" wrapText="1"/>
    </xf>
    <xf numFmtId="165" fontId="65" fillId="0" borderId="0" xfId="0" applyNumberFormat="1" applyFont="1" applyAlignment="1">
      <alignment horizontal="left" vertical="center"/>
    </xf>
    <xf numFmtId="165" fontId="60" fillId="0" borderId="0" xfId="0" applyNumberFormat="1" applyFont="1" applyAlignment="1">
      <alignment horizontal="left" vertical="center"/>
    </xf>
    <xf numFmtId="0" fontId="142" fillId="0" borderId="0" xfId="0" applyFont="1" applyAlignment="1">
      <alignment horizontal="left" vertical="center" wrapText="1"/>
    </xf>
    <xf numFmtId="0" fontId="65" fillId="0" borderId="0" xfId="0" applyFont="1" applyAlignment="1">
      <alignment wrapText="1"/>
    </xf>
    <xf numFmtId="0" fontId="65" fillId="0" borderId="0" xfId="0" applyFont="1" applyAlignment="1">
      <alignment horizontal="left" vertical="center"/>
    </xf>
    <xf numFmtId="0" fontId="65" fillId="0" borderId="0" xfId="0" applyFont="1" applyAlignment="1">
      <alignment vertical="top" wrapText="1"/>
    </xf>
    <xf numFmtId="0" fontId="75" fillId="0" borderId="0" xfId="0" applyFont="1" applyAlignment="1">
      <alignment horizontal="center" vertical="center"/>
    </xf>
    <xf numFmtId="0" fontId="39" fillId="0" borderId="0" xfId="2" applyAlignment="1" applyProtection="1">
      <alignment horizontal="center" vertical="center"/>
    </xf>
    <xf numFmtId="0" fontId="59" fillId="0" borderId="0" xfId="2" applyFont="1" applyAlignment="1" applyProtection="1">
      <alignment horizontal="center" vertical="center"/>
    </xf>
    <xf numFmtId="3" fontId="67" fillId="21" borderId="12" xfId="0" applyNumberFormat="1" applyFont="1" applyFill="1" applyBorder="1" applyAlignment="1">
      <alignment horizontal="left" vertical="center"/>
    </xf>
    <xf numFmtId="3" fontId="67" fillId="21" borderId="13" xfId="0" applyNumberFormat="1" applyFont="1" applyFill="1" applyBorder="1" applyAlignment="1">
      <alignment horizontal="left" vertical="center"/>
    </xf>
    <xf numFmtId="0" fontId="67" fillId="21" borderId="33" xfId="0" applyFont="1" applyFill="1" applyBorder="1" applyAlignment="1">
      <alignment horizontal="left" vertical="center"/>
    </xf>
    <xf numFmtId="0" fontId="67" fillId="21" borderId="30" xfId="0" applyFont="1" applyFill="1" applyBorder="1" applyAlignment="1">
      <alignment horizontal="left" vertical="center"/>
    </xf>
    <xf numFmtId="164" fontId="67" fillId="21" borderId="12" xfId="0" applyNumberFormat="1" applyFont="1" applyFill="1" applyBorder="1" applyAlignment="1">
      <alignment horizontal="left" vertical="center"/>
    </xf>
    <xf numFmtId="164" fontId="67" fillId="21" borderId="13" xfId="0" applyNumberFormat="1" applyFont="1" applyFill="1" applyBorder="1" applyAlignment="1">
      <alignment horizontal="left" vertical="center"/>
    </xf>
    <xf numFmtId="0" fontId="57" fillId="0" borderId="9" xfId="0" applyFont="1" applyBorder="1" applyAlignment="1">
      <alignment horizontal="center" vertical="center" wrapText="1"/>
    </xf>
    <xf numFmtId="0" fontId="57" fillId="0" borderId="115" xfId="0" applyFont="1" applyBorder="1" applyAlignment="1">
      <alignment horizontal="center" vertical="center" wrapText="1"/>
    </xf>
    <xf numFmtId="164" fontId="67" fillId="21" borderId="48" xfId="0" applyNumberFormat="1" applyFont="1" applyFill="1" applyBorder="1" applyAlignment="1">
      <alignment horizontal="left" vertical="center"/>
    </xf>
    <xf numFmtId="164" fontId="67" fillId="21" borderId="30" xfId="0" applyNumberFormat="1" applyFont="1" applyFill="1" applyBorder="1" applyAlignment="1">
      <alignment horizontal="left" vertical="center"/>
    </xf>
    <xf numFmtId="0" fontId="68" fillId="16" borderId="20" xfId="0" applyFont="1" applyFill="1" applyBorder="1" applyAlignment="1">
      <alignment horizontal="center" vertical="center"/>
    </xf>
    <xf numFmtId="0" fontId="68" fillId="16" borderId="13" xfId="0" applyFont="1" applyFill="1" applyBorder="1" applyAlignment="1">
      <alignment horizontal="center" vertical="center"/>
    </xf>
    <xf numFmtId="164" fontId="67" fillId="16" borderId="35" xfId="0" applyNumberFormat="1" applyFont="1" applyFill="1" applyBorder="1" applyAlignment="1">
      <alignment horizontal="left" vertical="center" wrapText="1" indent="2"/>
    </xf>
    <xf numFmtId="164" fontId="67" fillId="16" borderId="29" xfId="0" applyNumberFormat="1" applyFont="1" applyFill="1" applyBorder="1" applyAlignment="1">
      <alignment horizontal="left" vertical="center" wrapText="1" indent="2"/>
    </xf>
    <xf numFmtId="0" fontId="67" fillId="16" borderId="51" xfId="0" applyFont="1" applyFill="1" applyBorder="1" applyAlignment="1">
      <alignment horizontal="left" vertical="center" indent="2"/>
    </xf>
    <xf numFmtId="0" fontId="67" fillId="16" borderId="52" xfId="0" applyFont="1" applyFill="1" applyBorder="1" applyAlignment="1">
      <alignment horizontal="left" vertical="center" indent="2"/>
    </xf>
    <xf numFmtId="0" fontId="67" fillId="16" borderId="34" xfId="0" applyFont="1" applyFill="1" applyBorder="1" applyAlignment="1" applyProtection="1">
      <alignment horizontal="left" vertical="center" indent="2"/>
      <protection hidden="1"/>
    </xf>
    <xf numFmtId="0" fontId="67" fillId="16" borderId="29" xfId="0" applyFont="1" applyFill="1" applyBorder="1" applyAlignment="1" applyProtection="1">
      <alignment horizontal="left" vertical="center" indent="2"/>
      <protection hidden="1"/>
    </xf>
    <xf numFmtId="49" fontId="67" fillId="21" borderId="12" xfId="0" applyNumberFormat="1" applyFont="1" applyFill="1" applyBorder="1" applyAlignment="1">
      <alignment horizontal="left" vertical="center"/>
    </xf>
    <xf numFmtId="49" fontId="67" fillId="21" borderId="13" xfId="0" applyNumberFormat="1" applyFont="1" applyFill="1" applyBorder="1" applyAlignment="1">
      <alignment horizontal="left" vertical="center"/>
    </xf>
    <xf numFmtId="0" fontId="67" fillId="16" borderId="33" xfId="0" applyFont="1" applyFill="1" applyBorder="1" applyAlignment="1">
      <alignment horizontal="left" vertical="center" indent="1"/>
    </xf>
    <xf numFmtId="0" fontId="67" fillId="16" borderId="30" xfId="0" applyFont="1" applyFill="1" applyBorder="1" applyAlignment="1">
      <alignment horizontal="left" vertical="center" indent="1"/>
    </xf>
    <xf numFmtId="0" fontId="67" fillId="21" borderId="12" xfId="0" applyFont="1" applyFill="1" applyBorder="1" applyAlignment="1">
      <alignment vertical="center"/>
    </xf>
    <xf numFmtId="0" fontId="67" fillId="21" borderId="13" xfId="0" applyFont="1" applyFill="1" applyBorder="1" applyAlignment="1">
      <alignment vertical="center"/>
    </xf>
    <xf numFmtId="164" fontId="67" fillId="17" borderId="12" xfId="0" applyNumberFormat="1"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164" fontId="67" fillId="16" borderId="12" xfId="0" applyNumberFormat="1" applyFont="1" applyFill="1" applyBorder="1" applyAlignment="1">
      <alignment horizontal="left" vertical="center" wrapText="1" indent="2"/>
    </xf>
    <xf numFmtId="164" fontId="67" fillId="16" borderId="13" xfId="0" applyNumberFormat="1" applyFont="1" applyFill="1" applyBorder="1" applyAlignment="1">
      <alignment horizontal="left" vertical="center" wrapText="1" indent="2"/>
    </xf>
    <xf numFmtId="0" fontId="65" fillId="16" borderId="51" xfId="0" applyFont="1" applyFill="1" applyBorder="1" applyAlignment="1">
      <alignment horizontal="left" vertical="center" wrapText="1" indent="2"/>
    </xf>
    <xf numFmtId="0" fontId="60" fillId="16" borderId="52" xfId="0" applyFont="1" applyFill="1" applyBorder="1" applyAlignment="1">
      <alignment horizontal="left" wrapText="1" indent="2"/>
    </xf>
    <xf numFmtId="3" fontId="67" fillId="0" borderId="9" xfId="0" applyNumberFormat="1" applyFont="1" applyBorder="1" applyAlignment="1">
      <alignment horizontal="center" vertical="center" wrapText="1"/>
    </xf>
    <xf numFmtId="3" fontId="67" fillId="0" borderId="115" xfId="0" applyNumberFormat="1"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left" vertical="center" indent="1"/>
    </xf>
    <xf numFmtId="164" fontId="67" fillId="23" borderId="12" xfId="0" applyNumberFormat="1" applyFont="1" applyFill="1" applyBorder="1" applyAlignment="1">
      <alignment horizontal="left" vertical="center" wrapText="1" indent="1"/>
    </xf>
    <xf numFmtId="164" fontId="67" fillId="23" borderId="13" xfId="0" applyNumberFormat="1" applyFont="1" applyFill="1" applyBorder="1" applyAlignment="1">
      <alignment horizontal="left" vertical="center" wrapText="1" indent="1"/>
    </xf>
    <xf numFmtId="164" fontId="67" fillId="14" borderId="12" xfId="0" applyNumberFormat="1" applyFont="1" applyFill="1" applyBorder="1" applyAlignment="1">
      <alignment horizontal="left" vertical="center" wrapText="1" indent="1"/>
    </xf>
    <xf numFmtId="164" fontId="67" fillId="14" borderId="13" xfId="0" applyNumberFormat="1" applyFont="1" applyFill="1" applyBorder="1" applyAlignment="1">
      <alignment horizontal="left" vertical="center" wrapText="1" indent="1"/>
    </xf>
    <xf numFmtId="164" fontId="67" fillId="6" borderId="12" xfId="0" applyNumberFormat="1" applyFont="1" applyFill="1" applyBorder="1" applyAlignment="1">
      <alignment horizontal="left" vertical="center" wrapText="1" indent="1"/>
    </xf>
    <xf numFmtId="164" fontId="67" fillId="6" borderId="13" xfId="0" applyNumberFormat="1" applyFont="1" applyFill="1" applyBorder="1" applyAlignment="1">
      <alignment horizontal="left" vertical="center" wrapText="1" indent="1"/>
    </xf>
    <xf numFmtId="0" fontId="67" fillId="16" borderId="23" xfId="0" applyFont="1" applyFill="1" applyBorder="1" applyAlignment="1">
      <alignment horizontal="left" vertical="center" indent="1"/>
    </xf>
    <xf numFmtId="0" fontId="60" fillId="16" borderId="50" xfId="0" applyFont="1" applyFill="1" applyBorder="1" applyAlignment="1">
      <alignment horizontal="left" vertical="center" indent="1"/>
    </xf>
    <xf numFmtId="0" fontId="67" fillId="17" borderId="20" xfId="0" applyFont="1" applyFill="1" applyBorder="1" applyAlignment="1">
      <alignment horizontal="left" vertical="center" wrapText="1"/>
    </xf>
    <xf numFmtId="0" fontId="60" fillId="17" borderId="13" xfId="0" applyFont="1" applyFill="1" applyBorder="1" applyAlignment="1">
      <alignment horizontal="left" vertical="center" wrapText="1"/>
    </xf>
    <xf numFmtId="0" fontId="67" fillId="17" borderId="33" xfId="0" applyFont="1" applyFill="1" applyBorder="1" applyAlignment="1">
      <alignment vertical="top" wrapText="1"/>
    </xf>
    <xf numFmtId="0" fontId="60" fillId="17" borderId="30" xfId="0" applyFont="1" applyFill="1" applyBorder="1" applyAlignment="1">
      <alignment vertical="top" wrapText="1"/>
    </xf>
    <xf numFmtId="0" fontId="67" fillId="16" borderId="34" xfId="0" applyFont="1" applyFill="1" applyBorder="1" applyAlignment="1">
      <alignment horizontal="left" vertical="top" wrapText="1" indent="1"/>
    </xf>
    <xf numFmtId="0" fontId="60" fillId="16" borderId="29" xfId="0" applyFont="1" applyFill="1" applyBorder="1" applyAlignment="1">
      <alignment horizontal="left" vertical="top" wrapText="1" indent="1"/>
    </xf>
    <xf numFmtId="0" fontId="67" fillId="16" borderId="34" xfId="0" applyFont="1" applyFill="1" applyBorder="1" applyAlignment="1">
      <alignment horizontal="left" vertical="top" indent="1"/>
    </xf>
    <xf numFmtId="0" fontId="60" fillId="16" borderId="29" xfId="0" applyFont="1" applyFill="1" applyBorder="1" applyAlignment="1">
      <alignment horizontal="left" vertical="top" indent="1"/>
    </xf>
    <xf numFmtId="0" fontId="67" fillId="17" borderId="33" xfId="0" applyFont="1" applyFill="1" applyBorder="1" applyAlignment="1">
      <alignment vertical="center" wrapText="1"/>
    </xf>
    <xf numFmtId="0" fontId="60" fillId="17" borderId="30" xfId="0" applyFont="1" applyFill="1" applyBorder="1" applyAlignment="1">
      <alignment vertical="center" wrapText="1"/>
    </xf>
    <xf numFmtId="3" fontId="67" fillId="16" borderId="48" xfId="0" applyNumberFormat="1" applyFont="1" applyFill="1" applyBorder="1" applyAlignment="1">
      <alignment horizontal="left" vertical="top" indent="1"/>
    </xf>
    <xf numFmtId="3" fontId="67" fillId="16" borderId="30" xfId="0" applyNumberFormat="1" applyFont="1" applyFill="1" applyBorder="1" applyAlignment="1">
      <alignment horizontal="left" vertical="top" indent="1"/>
    </xf>
    <xf numFmtId="3" fontId="67" fillId="16" borderId="48" xfId="0" applyNumberFormat="1" applyFont="1" applyFill="1" applyBorder="1" applyAlignment="1">
      <alignment horizontal="left" vertical="top" wrapText="1" indent="1"/>
    </xf>
    <xf numFmtId="3" fontId="67" fillId="16" borderId="30" xfId="0" applyNumberFormat="1" applyFont="1" applyFill="1" applyBorder="1" applyAlignment="1">
      <alignment horizontal="left" vertical="top" wrapText="1" indent="1"/>
    </xf>
    <xf numFmtId="3" fontId="67" fillId="0" borderId="17" xfId="0" applyNumberFormat="1" applyFont="1" applyBorder="1" applyAlignment="1">
      <alignment horizontal="center" vertical="center" wrapText="1"/>
    </xf>
    <xf numFmtId="0" fontId="68" fillId="21" borderId="18" xfId="0" applyFont="1" applyFill="1" applyBorder="1" applyAlignment="1">
      <alignment horizontal="center" vertical="center"/>
    </xf>
    <xf numFmtId="0" fontId="60" fillId="21" borderId="10" xfId="0" applyFont="1" applyFill="1" applyBorder="1" applyAlignment="1">
      <alignment horizontal="center" vertical="center"/>
    </xf>
    <xf numFmtId="0" fontId="68" fillId="22" borderId="19" xfId="0" applyFont="1" applyFill="1" applyBorder="1" applyAlignment="1">
      <alignment horizontal="center" vertical="center"/>
    </xf>
    <xf numFmtId="0" fontId="68" fillId="22" borderId="10" xfId="0" applyFont="1" applyFill="1" applyBorder="1" applyAlignment="1">
      <alignment horizontal="center" vertical="center"/>
    </xf>
    <xf numFmtId="0" fontId="60" fillId="22" borderId="10" xfId="0" applyFont="1" applyFill="1" applyBorder="1" applyAlignment="1">
      <alignment horizontal="center" vertical="center"/>
    </xf>
    <xf numFmtId="0" fontId="68" fillId="21" borderId="98" xfId="0" applyFont="1" applyFill="1" applyBorder="1" applyAlignment="1">
      <alignment horizontal="center" vertical="center"/>
    </xf>
    <xf numFmtId="0" fontId="60" fillId="21" borderId="120" xfId="0" applyFont="1" applyFill="1" applyBorder="1" applyAlignment="1">
      <alignment horizontal="center" vertical="center"/>
    </xf>
    <xf numFmtId="0" fontId="68" fillId="21" borderId="19" xfId="0" applyFont="1" applyFill="1" applyBorder="1" applyAlignment="1">
      <alignment horizontal="center" vertical="center"/>
    </xf>
    <xf numFmtId="3" fontId="67" fillId="16" borderId="33" xfId="0" applyNumberFormat="1" applyFont="1" applyFill="1" applyBorder="1" applyAlignment="1">
      <alignment horizontal="left" vertical="top" wrapText="1" indent="1"/>
    </xf>
    <xf numFmtId="0" fontId="60" fillId="16" borderId="30" xfId="0" applyFont="1" applyFill="1" applyBorder="1" applyAlignment="1">
      <alignment horizontal="left" vertical="top" wrapText="1"/>
    </xf>
    <xf numFmtId="3" fontId="67" fillId="16" borderId="22" xfId="0" applyNumberFormat="1" applyFont="1" applyFill="1" applyBorder="1" applyAlignment="1">
      <alignment horizontal="left" vertical="top" wrapText="1" indent="1"/>
    </xf>
    <xf numFmtId="0" fontId="60" fillId="16" borderId="37" xfId="0" applyFont="1" applyFill="1" applyBorder="1" applyAlignment="1">
      <alignment horizontal="left" vertical="top" wrapText="1" indent="1"/>
    </xf>
    <xf numFmtId="3" fontId="67" fillId="16" borderId="23" xfId="0" applyNumberFormat="1" applyFont="1" applyFill="1" applyBorder="1" applyAlignment="1">
      <alignment horizontal="left" vertical="top" wrapText="1" indent="1"/>
    </xf>
    <xf numFmtId="0" fontId="65" fillId="16" borderId="50" xfId="0" applyFont="1" applyFill="1" applyBorder="1" applyAlignment="1">
      <alignment horizontal="left" vertical="top" wrapText="1" indent="1"/>
    </xf>
    <xf numFmtId="3" fontId="67" fillId="16" borderId="34" xfId="0" applyNumberFormat="1" applyFont="1" applyFill="1" applyBorder="1" applyAlignment="1">
      <alignment horizontal="left" vertical="top" wrapText="1" indent="1"/>
    </xf>
    <xf numFmtId="3" fontId="67" fillId="16" borderId="34" xfId="0" applyNumberFormat="1" applyFont="1" applyFill="1" applyBorder="1" applyAlignment="1">
      <alignment horizontal="left" vertical="top" indent="1"/>
    </xf>
    <xf numFmtId="0" fontId="65" fillId="16"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21" borderId="19" xfId="0" applyFont="1" applyFill="1" applyBorder="1" applyAlignment="1">
      <alignment horizontal="center" vertical="center" wrapText="1"/>
    </xf>
    <xf numFmtId="0" fontId="60" fillId="21" borderId="10" xfId="0" applyFont="1" applyFill="1" applyBorder="1" applyAlignment="1">
      <alignment horizontal="center" vertical="center" wrapText="1"/>
    </xf>
    <xf numFmtId="3" fontId="68" fillId="21" borderId="12" xfId="0" applyNumberFormat="1" applyFont="1" applyFill="1" applyBorder="1" applyAlignment="1">
      <alignment horizontal="center" vertical="center"/>
    </xf>
    <xf numFmtId="0" fontId="60" fillId="21" borderId="13" xfId="0" applyFont="1" applyFill="1" applyBorder="1" applyAlignment="1">
      <alignment horizontal="center" vertical="center"/>
    </xf>
    <xf numFmtId="0" fontId="68" fillId="21" borderId="20" xfId="0" applyFont="1" applyFill="1" applyBorder="1" applyAlignment="1">
      <alignment horizontal="center" vertical="center"/>
    </xf>
    <xf numFmtId="3" fontId="67" fillId="15" borderId="9" xfId="0" applyNumberFormat="1" applyFont="1" applyFill="1" applyBorder="1" applyAlignment="1">
      <alignment horizontal="center" vertical="center" wrapText="1"/>
    </xf>
    <xf numFmtId="3" fontId="67" fillId="15" borderId="115" xfId="0" applyNumberFormat="1" applyFont="1" applyFill="1" applyBorder="1" applyAlignment="1">
      <alignment horizontal="center" vertical="center" wrapText="1"/>
    </xf>
    <xf numFmtId="0" fontId="58" fillId="0" borderId="8" xfId="9" applyFont="1" applyBorder="1" applyProtection="1">
      <protection locked="0"/>
    </xf>
    <xf numFmtId="0" fontId="58" fillId="0" borderId="8" xfId="0" applyFont="1" applyBorder="1" applyProtection="1">
      <protection locked="0"/>
    </xf>
    <xf numFmtId="0" fontId="58" fillId="0" borderId="5" xfId="9" applyFont="1" applyBorder="1" applyProtection="1">
      <protection locked="0"/>
    </xf>
    <xf numFmtId="0" fontId="58" fillId="0" borderId="5" xfId="0" applyFont="1" applyBorder="1" applyProtection="1">
      <protection locked="0"/>
    </xf>
    <xf numFmtId="0" fontId="65" fillId="0" borderId="0" xfId="9" applyFont="1" applyAlignment="1">
      <alignment wrapText="1"/>
    </xf>
    <xf numFmtId="0" fontId="60" fillId="0" borderId="0" xfId="0" applyFont="1" applyAlignment="1">
      <alignment wrapText="1"/>
    </xf>
    <xf numFmtId="0" fontId="58" fillId="0" borderId="0" xfId="9" applyFont="1" applyProtection="1">
      <protection locked="0"/>
    </xf>
    <xf numFmtId="0" fontId="58" fillId="0" borderId="0" xfId="0" applyFont="1" applyProtection="1">
      <protection locked="0"/>
    </xf>
    <xf numFmtId="49" fontId="65" fillId="0" borderId="12" xfId="0" applyNumberFormat="1" applyFont="1" applyBorder="1" applyAlignment="1">
      <alignment horizontal="left" vertical="center" wrapText="1" indent="1"/>
    </xf>
    <xf numFmtId="0" fontId="60" fillId="0" borderId="13" xfId="0" applyFont="1" applyBorder="1" applyAlignment="1">
      <alignment horizontal="left" vertical="center" wrapText="1" indent="1"/>
    </xf>
    <xf numFmtId="49" fontId="86"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49" fontId="67" fillId="16" borderId="12" xfId="0" applyNumberFormat="1" applyFont="1" applyFill="1" applyBorder="1" applyAlignment="1">
      <alignment horizontal="left" vertical="center" wrapText="1" indent="1"/>
    </xf>
    <xf numFmtId="0" fontId="60" fillId="16" borderId="13" xfId="0" applyFont="1" applyFill="1" applyBorder="1" applyAlignment="1">
      <alignment horizontal="left" vertical="center" wrapText="1" indent="1"/>
    </xf>
    <xf numFmtId="49" fontId="67" fillId="6" borderId="12" xfId="0" applyNumberFormat="1" applyFont="1" applyFill="1" applyBorder="1" applyAlignment="1">
      <alignment horizontal="left" vertical="center" wrapText="1"/>
    </xf>
    <xf numFmtId="0" fontId="60" fillId="6" borderId="13" xfId="0" applyFont="1" applyFill="1" applyBorder="1" applyAlignment="1">
      <alignment horizontal="left" vertical="center" wrapText="1"/>
    </xf>
    <xf numFmtId="49" fontId="67" fillId="16" borderId="12" xfId="0" applyNumberFormat="1" applyFont="1" applyFill="1" applyBorder="1" applyAlignment="1">
      <alignment horizontal="left" vertical="center" indent="1"/>
    </xf>
    <xf numFmtId="0" fontId="60" fillId="16" borderId="13" xfId="0" applyFont="1" applyFill="1" applyBorder="1" applyAlignment="1">
      <alignment horizontal="left" vertical="center" indent="1"/>
    </xf>
    <xf numFmtId="0" fontId="68" fillId="12" borderId="12" xfId="9" applyFont="1" applyFill="1" applyBorder="1" applyAlignment="1">
      <alignment horizontal="center" vertical="center"/>
    </xf>
    <xf numFmtId="0" fontId="60" fillId="12" borderId="13" xfId="0" applyFont="1" applyFill="1" applyBorder="1" applyAlignment="1">
      <alignment horizontal="center" vertical="center"/>
    </xf>
    <xf numFmtId="0" fontId="67" fillId="6" borderId="12" xfId="0" applyFont="1" applyFill="1" applyBorder="1" applyAlignment="1">
      <alignment horizontal="left" vertical="center" wrapText="1"/>
    </xf>
    <xf numFmtId="49" fontId="68" fillId="12" borderId="12" xfId="0" applyNumberFormat="1" applyFont="1" applyFill="1" applyBorder="1" applyAlignment="1">
      <alignment horizontal="center" vertical="center"/>
    </xf>
    <xf numFmtId="49" fontId="76"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164" fontId="67" fillId="6" borderId="12" xfId="0" applyNumberFormat="1" applyFont="1" applyFill="1" applyBorder="1" applyAlignment="1">
      <alignment horizontal="left" vertical="center" wrapText="1"/>
    </xf>
    <xf numFmtId="49" fontId="67" fillId="0" borderId="12" xfId="0" applyNumberFormat="1" applyFont="1" applyBorder="1" applyAlignment="1">
      <alignment horizontal="center" vertical="center" wrapText="1"/>
    </xf>
    <xf numFmtId="49" fontId="67" fillId="0" borderId="13" xfId="0" applyNumberFormat="1" applyFont="1" applyBorder="1" applyAlignment="1">
      <alignment horizontal="center" vertical="center" wrapText="1"/>
    </xf>
    <xf numFmtId="49" fontId="67" fillId="6" borderId="12" xfId="0" applyNumberFormat="1" applyFont="1" applyFill="1" applyBorder="1" applyAlignment="1">
      <alignment horizontal="left" vertical="center"/>
    </xf>
    <xf numFmtId="49" fontId="67" fillId="6" borderId="13" xfId="0" applyNumberFormat="1" applyFont="1" applyFill="1" applyBorder="1" applyAlignment="1">
      <alignment horizontal="left" vertical="center"/>
    </xf>
    <xf numFmtId="0" fontId="68" fillId="12" borderId="45" xfId="0" applyFont="1" applyFill="1" applyBorder="1" applyAlignment="1">
      <alignment horizontal="left" vertical="center" wrapText="1"/>
    </xf>
    <xf numFmtId="0" fontId="60" fillId="12" borderId="5" xfId="0" applyFont="1" applyFill="1" applyBorder="1" applyAlignment="1">
      <alignment horizontal="left" wrapText="1"/>
    </xf>
    <xf numFmtId="0" fontId="60" fillId="12" borderId="6" xfId="0" applyFont="1" applyFill="1" applyBorder="1" applyAlignment="1">
      <alignment horizontal="left" wrapText="1"/>
    </xf>
    <xf numFmtId="0" fontId="65" fillId="0" borderId="45" xfId="0" applyFont="1" applyBorder="1" applyAlignment="1">
      <alignment horizontal="left" vertical="center" wrapText="1" indent="1"/>
    </xf>
    <xf numFmtId="0" fontId="65" fillId="0" borderId="5" xfId="0" applyFont="1" applyBorder="1" applyAlignment="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7" fillId="0" borderId="4" xfId="0" applyFont="1" applyBorder="1" applyAlignment="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lignment horizontal="left" vertical="center" wrapText="1" indent="1"/>
    </xf>
    <xf numFmtId="0" fontId="60" fillId="0" borderId="58" xfId="0" applyFont="1" applyBorder="1" applyAlignment="1">
      <alignment horizontal="left" wrapText="1" indent="1"/>
    </xf>
    <xf numFmtId="0" fontId="65" fillId="0" borderId="135" xfId="0" applyFont="1" applyBorder="1" applyAlignment="1">
      <alignment horizontal="left" vertical="center" wrapText="1" indent="1"/>
    </xf>
    <xf numFmtId="0" fontId="65" fillId="0" borderId="136" xfId="0" applyFont="1" applyBorder="1" applyAlignment="1">
      <alignment horizontal="left" vertical="center" wrapText="1" indent="1"/>
    </xf>
    <xf numFmtId="0" fontId="65" fillId="0" borderId="5" xfId="0" applyFont="1" applyBorder="1" applyAlignment="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0" fillId="0" borderId="5" xfId="0" applyFont="1" applyBorder="1" applyAlignment="1">
      <alignment horizontal="left" vertical="center" wrapText="1" indent="1"/>
    </xf>
    <xf numFmtId="0" fontId="60" fillId="0" borderId="6" xfId="0" applyFont="1" applyBorder="1" applyAlignment="1">
      <alignment horizontal="left" vertical="center" wrapText="1" indent="1"/>
    </xf>
    <xf numFmtId="49" fontId="67" fillId="0" borderId="64" xfId="0" applyNumberFormat="1" applyFont="1" applyBorder="1" applyAlignment="1">
      <alignment horizontal="center" vertical="center" wrapText="1"/>
    </xf>
    <xf numFmtId="49" fontId="67" fillId="0" borderId="14" xfId="0" applyNumberFormat="1" applyFont="1" applyBorder="1" applyAlignment="1">
      <alignment horizontal="center" vertical="center" wrapText="1"/>
    </xf>
    <xf numFmtId="0" fontId="60" fillId="0" borderId="65" xfId="0" applyFont="1" applyBorder="1" applyAlignment="1">
      <alignment wrapText="1"/>
    </xf>
    <xf numFmtId="0" fontId="67" fillId="0" borderId="45" xfId="0" applyFont="1" applyBorder="1" applyAlignment="1" applyProtection="1">
      <alignment horizontal="left" vertical="center" wrapText="1"/>
      <protection hidden="1"/>
    </xf>
    <xf numFmtId="0" fontId="67" fillId="0" borderId="5" xfId="0" applyFont="1" applyBorder="1" applyAlignment="1" applyProtection="1">
      <alignment horizontal="left" vertical="center" wrapText="1"/>
      <protection hidden="1"/>
    </xf>
    <xf numFmtId="0" fontId="60" fillId="0" borderId="5" xfId="0" applyFont="1" applyBorder="1" applyAlignment="1" applyProtection="1">
      <alignment wrapText="1"/>
      <protection hidden="1"/>
    </xf>
    <xf numFmtId="0" fontId="67" fillId="6" borderId="4" xfId="0" applyFont="1" applyFill="1" applyBorder="1" applyAlignment="1">
      <alignment horizontal="left" vertical="center" wrapText="1"/>
    </xf>
    <xf numFmtId="0" fontId="67" fillId="6" borderId="0" xfId="0" applyFont="1" applyFill="1" applyAlignment="1">
      <alignment horizontal="left" vertical="center" wrapText="1"/>
    </xf>
    <xf numFmtId="0" fontId="67" fillId="6" borderId="78" xfId="0" applyFont="1" applyFill="1" applyBorder="1" applyAlignment="1">
      <alignment horizontal="left" vertical="center" wrapText="1"/>
    </xf>
    <xf numFmtId="0" fontId="67" fillId="6" borderId="79" xfId="0" applyFont="1" applyFill="1" applyBorder="1" applyAlignment="1">
      <alignment horizontal="left" vertical="center" wrapText="1"/>
    </xf>
    <xf numFmtId="0" fontId="60" fillId="0" borderId="79" xfId="0" applyFont="1" applyBorder="1" applyAlignment="1">
      <alignment wrapText="1"/>
    </xf>
    <xf numFmtId="0" fontId="67" fillId="16" borderId="53" xfId="0" applyFont="1" applyFill="1" applyBorder="1" applyAlignment="1">
      <alignment horizontal="left" vertical="center" indent="1"/>
    </xf>
    <xf numFmtId="0" fontId="67" fillId="16" borderId="56" xfId="0" applyFont="1" applyFill="1" applyBorder="1" applyAlignment="1">
      <alignment horizontal="left" vertical="center" indent="1"/>
    </xf>
    <xf numFmtId="0" fontId="67" fillId="16" borderId="60" xfId="0" applyFont="1" applyFill="1" applyBorder="1" applyAlignment="1">
      <alignment horizontal="left" vertical="center" indent="1"/>
    </xf>
    <xf numFmtId="0" fontId="67" fillId="16" borderId="135" xfId="0" applyFont="1" applyFill="1" applyBorder="1" applyAlignment="1">
      <alignment horizontal="left" vertical="center" indent="1"/>
    </xf>
    <xf numFmtId="0" fontId="67" fillId="16" borderId="134" xfId="0" applyFont="1" applyFill="1" applyBorder="1" applyAlignment="1">
      <alignment horizontal="left" vertical="center" indent="1"/>
    </xf>
    <xf numFmtId="0" fontId="67" fillId="16" borderId="134" xfId="0" applyFont="1" applyFill="1" applyBorder="1" applyAlignment="1" applyProtection="1">
      <alignment horizontal="left" vertical="center" indent="1"/>
      <protection hidden="1"/>
    </xf>
    <xf numFmtId="0" fontId="67" fillId="16" borderId="135" xfId="0" applyFont="1" applyFill="1" applyBorder="1" applyAlignment="1" applyProtection="1">
      <alignment horizontal="left" vertical="center" indent="1"/>
      <protection hidden="1"/>
    </xf>
    <xf numFmtId="0" fontId="67" fillId="3" borderId="135" xfId="0" applyFont="1" applyFill="1" applyBorder="1" applyAlignment="1">
      <alignment horizontal="left" vertical="center"/>
    </xf>
    <xf numFmtId="0" fontId="67" fillId="3" borderId="136" xfId="0" applyFont="1" applyFill="1" applyBorder="1" applyAlignment="1">
      <alignment horizontal="left" vertical="center"/>
    </xf>
    <xf numFmtId="0" fontId="57" fillId="30" borderId="89" xfId="27" applyFont="1" applyFill="1" applyBorder="1" applyAlignment="1">
      <alignment horizontal="center" vertical="center"/>
    </xf>
    <xf numFmtId="0" fontId="57" fillId="30" borderId="90" xfId="27" applyFont="1" applyFill="1" applyBorder="1" applyAlignment="1">
      <alignment horizontal="center" vertical="center"/>
    </xf>
    <xf numFmtId="0" fontId="57" fillId="30" borderId="168" xfId="27" applyFont="1" applyFill="1" applyBorder="1" applyAlignment="1">
      <alignment horizontal="center" vertical="center" wrapText="1"/>
    </xf>
    <xf numFmtId="0" fontId="57" fillId="30" borderId="169" xfId="27" applyFont="1" applyFill="1" applyBorder="1" applyAlignment="1">
      <alignment horizontal="center" vertical="center" wrapText="1"/>
    </xf>
    <xf numFmtId="0" fontId="129" fillId="12" borderId="182" xfId="3" applyFont="1" applyFill="1" applyBorder="1" applyAlignment="1">
      <alignment horizontal="center" vertical="center" wrapText="1"/>
    </xf>
    <xf numFmtId="0" fontId="129" fillId="12" borderId="184" xfId="3" applyFont="1" applyFill="1" applyBorder="1" applyAlignment="1">
      <alignment horizontal="center" vertical="center" wrapText="1"/>
    </xf>
    <xf numFmtId="49" fontId="57" fillId="29" borderId="114" xfId="3" applyNumberFormat="1" applyFont="1" applyFill="1" applyBorder="1" applyAlignment="1">
      <alignment horizontal="center" vertical="center"/>
    </xf>
    <xf numFmtId="49" fontId="57" fillId="29" borderId="117" xfId="3" applyNumberFormat="1" applyFont="1" applyFill="1" applyBorder="1" applyAlignment="1">
      <alignment horizontal="center" vertical="center"/>
    </xf>
    <xf numFmtId="49" fontId="57" fillId="29" borderId="183" xfId="3" applyNumberFormat="1" applyFont="1" applyFill="1" applyBorder="1" applyAlignment="1">
      <alignment horizontal="center" vertical="center"/>
    </xf>
    <xf numFmtId="0" fontId="68" fillId="30" borderId="168" xfId="27" applyFont="1" applyFill="1" applyBorder="1" applyAlignment="1">
      <alignment horizontal="center" vertical="center"/>
    </xf>
    <xf numFmtId="0" fontId="60" fillId="30" borderId="169" xfId="27" applyFont="1" applyFill="1" applyBorder="1" applyAlignment="1">
      <alignment horizontal="center" vertical="center"/>
    </xf>
    <xf numFmtId="0" fontId="148" fillId="12" borderId="129" xfId="27" applyFont="1" applyFill="1" applyBorder="1" applyAlignment="1">
      <alignment horizontal="left" vertical="center" wrapText="1"/>
    </xf>
    <xf numFmtId="0" fontId="148" fillId="12" borderId="68" xfId="27" applyFont="1" applyFill="1" applyBorder="1" applyAlignment="1">
      <alignment horizontal="left" vertical="center" wrapText="1"/>
    </xf>
    <xf numFmtId="0" fontId="148" fillId="12" borderId="169" xfId="27" applyFont="1" applyFill="1" applyBorder="1" applyAlignment="1">
      <alignment horizontal="left" vertical="center" wrapText="1"/>
    </xf>
    <xf numFmtId="0" fontId="144" fillId="17" borderId="167" xfId="3" applyFont="1" applyFill="1" applyBorder="1" applyAlignment="1">
      <alignment horizontal="left" vertical="center" wrapText="1"/>
    </xf>
    <xf numFmtId="0" fontId="145" fillId="17" borderId="168" xfId="3" applyFont="1" applyFill="1" applyBorder="1" applyAlignment="1">
      <alignment horizontal="left" vertical="center" wrapText="1"/>
    </xf>
    <xf numFmtId="0" fontId="145" fillId="17" borderId="68" xfId="3" applyFont="1" applyFill="1" applyBorder="1" applyAlignment="1">
      <alignment horizontal="left" vertical="center" wrapText="1"/>
    </xf>
    <xf numFmtId="0" fontId="145" fillId="17" borderId="130" xfId="3" applyFont="1" applyFill="1" applyBorder="1" applyAlignment="1">
      <alignment horizontal="left" vertical="center" wrapText="1"/>
    </xf>
    <xf numFmtId="0" fontId="145" fillId="17" borderId="169" xfId="3" applyFont="1" applyFill="1" applyBorder="1" applyAlignment="1">
      <alignment horizontal="left" vertical="center" wrapText="1"/>
    </xf>
    <xf numFmtId="0" fontId="158" fillId="17" borderId="168" xfId="3" applyFont="1" applyFill="1" applyBorder="1" applyAlignment="1">
      <alignment horizontal="left" wrapText="1"/>
    </xf>
    <xf numFmtId="0" fontId="158" fillId="17" borderId="68" xfId="3" applyFont="1" applyFill="1" applyBorder="1" applyAlignment="1">
      <alignment horizontal="left" wrapText="1"/>
    </xf>
    <xf numFmtId="0" fontId="158" fillId="17" borderId="69" xfId="3" applyFont="1" applyFill="1" applyBorder="1" applyAlignment="1">
      <alignment horizontal="left" wrapText="1"/>
    </xf>
    <xf numFmtId="0" fontId="158" fillId="17" borderId="169" xfId="3" applyFont="1" applyFill="1" applyBorder="1" applyAlignment="1">
      <alignment horizontal="left" wrapText="1"/>
    </xf>
    <xf numFmtId="0" fontId="75" fillId="28" borderId="170" xfId="27" applyFont="1" applyFill="1" applyBorder="1" applyAlignment="1">
      <alignment horizontal="left" vertical="center" wrapText="1"/>
    </xf>
    <xf numFmtId="0" fontId="75" fillId="28" borderId="171" xfId="27" applyFont="1" applyFill="1" applyBorder="1" applyAlignment="1">
      <alignment horizontal="left" vertical="center" wrapText="1"/>
    </xf>
    <xf numFmtId="3" fontId="57" fillId="0" borderId="140" xfId="27" applyNumberFormat="1" applyFont="1" applyBorder="1" applyAlignment="1">
      <alignment horizontal="left" vertical="center" wrapText="1"/>
    </xf>
    <xf numFmtId="3" fontId="57" fillId="0" borderId="176" xfId="27" applyNumberFormat="1" applyFont="1" applyBorder="1" applyAlignment="1">
      <alignment horizontal="left" vertical="center" wrapText="1"/>
    </xf>
    <xf numFmtId="3" fontId="67" fillId="0" borderId="142" xfId="27" applyNumberFormat="1" applyFont="1" applyBorder="1" applyAlignment="1">
      <alignment horizontal="left" vertical="center" wrapText="1"/>
    </xf>
    <xf numFmtId="0" fontId="75" fillId="28" borderId="167" xfId="27" applyFont="1" applyFill="1" applyBorder="1" applyAlignment="1">
      <alignment horizontal="left" vertical="center" wrapText="1"/>
    </xf>
    <xf numFmtId="0" fontId="149" fillId="28" borderId="168" xfId="27" applyFont="1" applyFill="1" applyBorder="1" applyAlignment="1">
      <alignment horizontal="left" vertical="center" wrapText="1"/>
    </xf>
    <xf numFmtId="0" fontId="149" fillId="28" borderId="68" xfId="27" applyFont="1" applyFill="1" applyBorder="1" applyAlignment="1">
      <alignment horizontal="left" vertical="center" wrapText="1"/>
    </xf>
    <xf numFmtId="0" fontId="149" fillId="28" borderId="169" xfId="27" applyFont="1" applyFill="1" applyBorder="1" applyAlignment="1">
      <alignment horizontal="left" vertical="center" wrapText="1"/>
    </xf>
    <xf numFmtId="0" fontId="147" fillId="12" borderId="167" xfId="27" applyFont="1" applyFill="1" applyBorder="1" applyAlignment="1">
      <alignment horizontal="left" vertical="center" wrapText="1"/>
    </xf>
    <xf numFmtId="0" fontId="157" fillId="12" borderId="168" xfId="3" applyFont="1" applyFill="1" applyBorder="1" applyAlignment="1">
      <alignment horizontal="center" vertical="center" wrapText="1"/>
    </xf>
    <xf numFmtId="0" fontId="157" fillId="12" borderId="68" xfId="3" applyFont="1" applyFill="1" applyBorder="1" applyAlignment="1">
      <alignment horizontal="center" vertical="center" wrapText="1"/>
    </xf>
    <xf numFmtId="0" fontId="157" fillId="12" borderId="203" xfId="3" applyFont="1" applyFill="1" applyBorder="1" applyAlignment="1">
      <alignment horizontal="center" vertical="center" wrapText="1"/>
    </xf>
    <xf numFmtId="49" fontId="57" fillId="29" borderId="195" xfId="3" applyNumberFormat="1" applyFont="1" applyFill="1" applyBorder="1" applyAlignment="1">
      <alignment horizontal="center" vertical="center"/>
    </xf>
    <xf numFmtId="49" fontId="57" fillId="29" borderId="196" xfId="3" applyNumberFormat="1" applyFont="1" applyFill="1" applyBorder="1" applyAlignment="1">
      <alignment horizontal="center" vertical="center"/>
    </xf>
    <xf numFmtId="49" fontId="57" fillId="29" borderId="197" xfId="3" applyNumberFormat="1" applyFont="1" applyFill="1" applyBorder="1" applyAlignment="1">
      <alignment horizontal="center" vertical="center"/>
    </xf>
    <xf numFmtId="0" fontId="147" fillId="28" borderId="168" xfId="27" applyFont="1" applyFill="1" applyBorder="1" applyAlignment="1">
      <alignment horizontal="left" vertical="center" wrapText="1"/>
    </xf>
    <xf numFmtId="0" fontId="147" fillId="28" borderId="68" xfId="27" applyFont="1" applyFill="1" applyBorder="1" applyAlignment="1">
      <alignment horizontal="left" vertical="center" wrapText="1"/>
    </xf>
    <xf numFmtId="0" fontId="147" fillId="28" borderId="169" xfId="27" applyFont="1" applyFill="1" applyBorder="1" applyAlignment="1">
      <alignment horizontal="left" vertical="center" wrapText="1"/>
    </xf>
    <xf numFmtId="0" fontId="150" fillId="12" borderId="182" xfId="3" applyFont="1" applyFill="1" applyBorder="1" applyAlignment="1">
      <alignment horizontal="center" vertical="center" wrapText="1"/>
    </xf>
    <xf numFmtId="0" fontId="150" fillId="12" borderId="184" xfId="3" applyFont="1" applyFill="1" applyBorder="1" applyAlignment="1">
      <alignment horizontal="center" vertical="center" wrapText="1"/>
    </xf>
    <xf numFmtId="49" fontId="57" fillId="29" borderId="12" xfId="3" applyNumberFormat="1" applyFont="1" applyFill="1" applyBorder="1" applyAlignment="1">
      <alignment horizontal="center" vertical="center"/>
    </xf>
    <xf numFmtId="49" fontId="57" fillId="29" borderId="20" xfId="3" applyNumberFormat="1" applyFont="1" applyFill="1" applyBorder="1" applyAlignment="1">
      <alignment horizontal="center" vertical="center"/>
    </xf>
    <xf numFmtId="49" fontId="57" fillId="29" borderId="191" xfId="3" applyNumberFormat="1" applyFont="1" applyFill="1" applyBorder="1" applyAlignment="1">
      <alignment horizontal="center" vertical="center"/>
    </xf>
    <xf numFmtId="0" fontId="68" fillId="30" borderId="193" xfId="27" applyFont="1" applyFill="1" applyBorder="1" applyAlignment="1">
      <alignment horizontal="center" vertical="center"/>
    </xf>
    <xf numFmtId="0" fontId="60" fillId="30" borderId="120" xfId="27" applyFont="1" applyFill="1" applyBorder="1" applyAlignment="1">
      <alignment horizontal="center" vertical="center"/>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1" borderId="134" xfId="0" applyFont="1" applyFill="1" applyBorder="1" applyAlignment="1">
      <alignment horizontal="left" vertical="center" indent="1"/>
    </xf>
    <xf numFmtId="0" fontId="68" fillId="21" borderId="135" xfId="0" applyFont="1" applyFill="1" applyBorder="1" applyAlignment="1">
      <alignment horizontal="left" vertical="center" indent="1"/>
    </xf>
    <xf numFmtId="0" fontId="68" fillId="21" borderId="136" xfId="0" applyFont="1" applyFill="1" applyBorder="1" applyAlignment="1">
      <alignment horizontal="left" vertical="center" indent="1"/>
    </xf>
    <xf numFmtId="0" fontId="118" fillId="0" borderId="0" xfId="0" applyFont="1" applyAlignment="1">
      <alignment horizontal="left" wrapText="1"/>
    </xf>
    <xf numFmtId="0" fontId="71" fillId="6" borderId="80" xfId="10" applyFont="1" applyFill="1" applyBorder="1" applyAlignment="1">
      <alignment horizontal="center" vertical="center"/>
    </xf>
    <xf numFmtId="0" fontId="100" fillId="0" borderId="81" xfId="0" applyFont="1" applyBorder="1" applyAlignment="1">
      <alignment horizontal="center" vertical="center"/>
    </xf>
    <xf numFmtId="0" fontId="100" fillId="0" borderId="82" xfId="0" applyFont="1" applyBorder="1" applyAlignment="1">
      <alignment horizontal="center" vertical="center"/>
    </xf>
    <xf numFmtId="0" fontId="68" fillId="21" borderId="83" xfId="10" applyFont="1" applyFill="1" applyBorder="1" applyAlignment="1" applyProtection="1">
      <alignment horizontal="center" vertical="center" wrapText="1"/>
      <protection hidden="1"/>
    </xf>
    <xf numFmtId="0" fontId="68" fillId="21" borderId="24" xfId="0" applyFont="1" applyFill="1" applyBorder="1" applyAlignment="1" applyProtection="1">
      <alignment horizontal="center" vertical="center" wrapText="1"/>
      <protection hidden="1"/>
    </xf>
    <xf numFmtId="0" fontId="68" fillId="21" borderId="84" xfId="0" applyFont="1" applyFill="1" applyBorder="1" applyAlignment="1" applyProtection="1">
      <alignment horizontal="center" vertical="center" wrapText="1"/>
      <protection hidden="1"/>
    </xf>
    <xf numFmtId="0" fontId="123" fillId="21" borderId="85" xfId="10" applyFont="1" applyFill="1" applyBorder="1" applyAlignment="1">
      <alignment horizontal="center" vertical="center"/>
    </xf>
    <xf numFmtId="0" fontId="58" fillId="21" borderId="46" xfId="0" applyFont="1" applyFill="1" applyBorder="1" applyAlignment="1">
      <alignment horizontal="center" vertical="center"/>
    </xf>
    <xf numFmtId="0" fontId="58" fillId="21" borderId="86" xfId="0" applyFont="1" applyFill="1" applyBorder="1" applyAlignment="1">
      <alignment horizontal="center" vertical="center"/>
    </xf>
    <xf numFmtId="0" fontId="83" fillId="0" borderId="66" xfId="10" applyFont="1" applyBorder="1" applyAlignment="1">
      <alignment horizontal="center"/>
    </xf>
    <xf numFmtId="0" fontId="60" fillId="0" borderId="66" xfId="0" applyFont="1" applyBorder="1" applyAlignment="1">
      <alignment horizontal="center"/>
    </xf>
    <xf numFmtId="0" fontId="7" fillId="0" borderId="0" xfId="18" applyFont="1" applyAlignment="1">
      <alignment horizontal="center" vertical="center" wrapText="1"/>
    </xf>
    <xf numFmtId="0" fontId="140" fillId="0" borderId="130" xfId="18" applyFont="1" applyBorder="1" applyAlignment="1">
      <alignment horizontal="left" vertical="top" wrapText="1"/>
    </xf>
    <xf numFmtId="0" fontId="132" fillId="0" borderId="87" xfId="18" applyFont="1" applyBorder="1" applyAlignment="1" applyProtection="1">
      <alignment horizontal="left" vertical="top" wrapText="1"/>
      <protection hidden="1"/>
    </xf>
    <xf numFmtId="0" fontId="132" fillId="0" borderId="0" xfId="18" applyFont="1" applyAlignment="1" applyProtection="1">
      <alignment horizontal="left" vertical="top" wrapText="1"/>
      <protection hidden="1"/>
    </xf>
    <xf numFmtId="0" fontId="132" fillId="0" borderId="88" xfId="18" applyFont="1" applyBorder="1" applyAlignment="1" applyProtection="1">
      <alignment horizontal="left" vertical="top" wrapText="1"/>
      <protection hidden="1"/>
    </xf>
    <xf numFmtId="0" fontId="151" fillId="21" borderId="129" xfId="18" applyFont="1" applyFill="1" applyBorder="1" applyAlignment="1">
      <alignment horizontal="center" vertical="center"/>
    </xf>
    <xf numFmtId="0" fontId="151" fillId="21" borderId="130" xfId="18" applyFont="1" applyFill="1" applyBorder="1" applyAlignment="1">
      <alignment horizontal="center" vertical="center"/>
    </xf>
    <xf numFmtId="0" fontId="151" fillId="21" borderId="131" xfId="18" applyFont="1" applyFill="1" applyBorder="1" applyAlignment="1">
      <alignment horizontal="center" vertical="center"/>
    </xf>
    <xf numFmtId="0" fontId="151" fillId="21" borderId="89" xfId="18" applyFont="1" applyFill="1" applyBorder="1" applyAlignment="1">
      <alignment horizontal="center" vertical="center"/>
    </xf>
    <xf numFmtId="0" fontId="151" fillId="21" borderId="69" xfId="18" applyFont="1" applyFill="1" applyBorder="1" applyAlignment="1">
      <alignment horizontal="center" vertical="center"/>
    </xf>
    <xf numFmtId="0" fontId="151" fillId="21" borderId="90" xfId="18" applyFont="1" applyFill="1" applyBorder="1" applyAlignment="1">
      <alignment horizontal="center" vertical="center"/>
    </xf>
    <xf numFmtId="0" fontId="137" fillId="0" borderId="87" xfId="18" applyFont="1" applyBorder="1" applyAlignment="1">
      <alignment horizontal="left" vertical="top" wrapText="1"/>
    </xf>
    <xf numFmtId="0" fontId="137" fillId="0" borderId="0" xfId="18" applyFont="1" applyAlignment="1">
      <alignment horizontal="left" vertical="top" wrapText="1"/>
    </xf>
    <xf numFmtId="0" fontId="135" fillId="0" borderId="0" xfId="18" applyFont="1" applyAlignment="1">
      <alignment horizontal="left" vertical="top" wrapText="1"/>
    </xf>
    <xf numFmtId="0" fontId="135" fillId="0" borderId="88" xfId="18" applyFont="1" applyBorder="1" applyAlignment="1">
      <alignment horizontal="left" vertical="top" wrapText="1"/>
    </xf>
    <xf numFmtId="0" fontId="132" fillId="20" borderId="87" xfId="18" applyFont="1" applyFill="1" applyBorder="1" applyAlignment="1">
      <alignment horizontal="left" vertical="top"/>
    </xf>
    <xf numFmtId="0" fontId="132" fillId="20" borderId="0" xfId="18" applyFont="1" applyFill="1" applyAlignment="1">
      <alignment horizontal="left" vertical="top"/>
    </xf>
    <xf numFmtId="0" fontId="132" fillId="20" borderId="88" xfId="18" applyFont="1" applyFill="1" applyBorder="1" applyAlignment="1">
      <alignment horizontal="left" vertical="top"/>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0" fontId="132" fillId="0" borderId="87" xfId="18" applyFont="1" applyBorder="1" applyAlignment="1">
      <alignment vertical="top" wrapText="1"/>
    </xf>
    <xf numFmtId="0" fontId="132" fillId="0" borderId="0" xfId="18" applyFont="1" applyAlignment="1">
      <alignment vertical="top" wrapText="1"/>
    </xf>
    <xf numFmtId="0" fontId="132" fillId="0" borderId="88" xfId="18" applyFont="1" applyBorder="1" applyAlignment="1">
      <alignment vertical="top" wrapText="1"/>
    </xf>
    <xf numFmtId="0" fontId="136" fillId="0" borderId="129" xfId="18" applyFont="1" applyBorder="1" applyAlignment="1">
      <alignment horizontal="center" vertical="top"/>
    </xf>
    <xf numFmtId="0" fontId="136" fillId="0" borderId="130" xfId="18" applyFont="1" applyBorder="1" applyAlignment="1">
      <alignment horizontal="center" vertical="top"/>
    </xf>
    <xf numFmtId="0" fontId="136" fillId="0" borderId="131" xfId="18" applyFont="1" applyBorder="1" applyAlignment="1">
      <alignment horizontal="center" vertical="top"/>
    </xf>
    <xf numFmtId="0" fontId="138" fillId="20" borderId="87" xfId="18" applyFont="1" applyFill="1" applyBorder="1" applyAlignment="1">
      <alignment horizontal="center" vertical="top"/>
    </xf>
    <xf numFmtId="0" fontId="138" fillId="20" borderId="0" xfId="18" applyFont="1" applyFill="1" applyAlignment="1">
      <alignment horizontal="center" vertical="top"/>
    </xf>
    <xf numFmtId="0" fontId="138" fillId="20" borderId="88" xfId="18" applyFont="1" applyFill="1" applyBorder="1" applyAlignment="1">
      <alignment horizontal="center" vertical="top"/>
    </xf>
    <xf numFmtId="0" fontId="67"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9" borderId="12" xfId="0" applyFont="1" applyFill="1" applyBorder="1" applyAlignment="1" applyProtection="1">
      <alignment horizontal="left" vertical="center" wrapText="1" indent="1"/>
      <protection hidden="1"/>
    </xf>
    <xf numFmtId="0" fontId="60" fillId="19" borderId="20" xfId="0" applyFont="1" applyFill="1" applyBorder="1" applyAlignment="1" applyProtection="1">
      <alignment horizontal="left" vertical="center" wrapText="1" indent="1"/>
      <protection hidden="1"/>
    </xf>
    <xf numFmtId="0" fontId="60" fillId="19" borderId="13" xfId="0" applyFont="1" applyFill="1" applyBorder="1" applyAlignment="1" applyProtection="1">
      <alignment horizontal="left" vertical="center" wrapText="1" indent="1"/>
      <protection hidden="1"/>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5" fillId="0" borderId="87" xfId="17" applyBorder="1" applyAlignment="1" applyProtection="1">
      <alignment vertical="top" wrapText="1"/>
      <protection locked="0"/>
    </xf>
    <xf numFmtId="0" fontId="15" fillId="0" borderId="0" xfId="17" applyAlignment="1" applyProtection="1">
      <alignment vertical="top" wrapText="1"/>
      <protection locked="0"/>
    </xf>
    <xf numFmtId="0" fontId="15" fillId="0" borderId="88" xfId="17" applyBorder="1" applyAlignment="1" applyProtection="1">
      <alignment vertical="top" wrapText="1"/>
      <protection locked="0"/>
    </xf>
    <xf numFmtId="0" fontId="15" fillId="0" borderId="89" xfId="17" applyBorder="1" applyAlignment="1" applyProtection="1">
      <alignment vertical="top" wrapText="1"/>
      <protection locked="0"/>
    </xf>
    <xf numFmtId="0" fontId="15" fillId="0" borderId="69" xfId="17" applyBorder="1" applyAlignment="1" applyProtection="1">
      <alignment vertical="top" wrapText="1"/>
      <protection locked="0"/>
    </xf>
    <xf numFmtId="0" fontId="15" fillId="0" borderId="90" xfId="17" applyBorder="1" applyAlignment="1" applyProtection="1">
      <alignment vertical="top" wrapText="1"/>
      <protection locked="0"/>
    </xf>
    <xf numFmtId="0" fontId="53" fillId="0" borderId="130" xfId="17" applyFont="1" applyBorder="1" applyAlignment="1" applyProtection="1">
      <alignment horizontal="center" vertical="top" wrapText="1"/>
      <protection locked="0"/>
    </xf>
    <xf numFmtId="0" fontId="53" fillId="0" borderId="131"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Alignment="1" applyProtection="1">
      <alignment vertical="top" wrapText="1"/>
      <protection locked="0"/>
    </xf>
    <xf numFmtId="0" fontId="53" fillId="0" borderId="88" xfId="17" applyFont="1" applyBorder="1" applyAlignment="1" applyProtection="1">
      <alignment vertical="top" wrapText="1"/>
      <protection locked="0"/>
    </xf>
    <xf numFmtId="0" fontId="102" fillId="21" borderId="0" xfId="17" applyFont="1" applyFill="1" applyAlignment="1">
      <alignment horizontal="center" vertical="center"/>
    </xf>
    <xf numFmtId="0" fontId="76" fillId="0" borderId="126" xfId="17" applyFont="1" applyBorder="1" applyAlignment="1">
      <alignment horizontal="left" vertical="top" wrapText="1"/>
    </xf>
    <xf numFmtId="0" fontId="76" fillId="0" borderId="0" xfId="17" applyFont="1" applyAlignment="1">
      <alignment horizontal="left" vertical="top" wrapText="1"/>
    </xf>
    <xf numFmtId="0" fontId="108"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5" fillId="0" borderId="130" xfId="17" applyBorder="1" applyAlignment="1" applyProtection="1">
      <alignment horizontal="center" vertical="top" wrapText="1"/>
      <protection locked="0"/>
    </xf>
    <xf numFmtId="0" fontId="15" fillId="0" borderId="131" xfId="17" applyBorder="1" applyAlignment="1" applyProtection="1">
      <alignment horizontal="center" vertical="top" wrapText="1"/>
      <protection locked="0"/>
    </xf>
    <xf numFmtId="0" fontId="60" fillId="0" borderId="0" xfId="3" applyFont="1" applyAlignment="1">
      <alignment horizontal="left" vertical="top" wrapText="1" indent="2"/>
    </xf>
    <xf numFmtId="0" fontId="60" fillId="0" borderId="4" xfId="3" quotePrefix="1" applyFont="1" applyBorder="1" applyAlignment="1">
      <alignment horizontal="left" vertical="top" wrapText="1" indent="2"/>
    </xf>
    <xf numFmtId="0" fontId="60" fillId="0" borderId="0" xfId="3" quotePrefix="1" applyFont="1" applyAlignment="1">
      <alignment horizontal="left" vertical="top" wrapText="1" indent="2"/>
    </xf>
    <xf numFmtId="0" fontId="83" fillId="0" borderId="122" xfId="3" applyFont="1" applyBorder="1" applyAlignment="1">
      <alignment horizontal="center"/>
    </xf>
    <xf numFmtId="0" fontId="60" fillId="0" borderId="117" xfId="3" applyFont="1" applyBorder="1" applyAlignment="1">
      <alignment horizontal="left" vertical="center" indent="1"/>
    </xf>
    <xf numFmtId="0" fontId="60" fillId="0" borderId="117" xfId="3" applyFont="1" applyBorder="1" applyAlignment="1">
      <alignment horizontal="left" vertical="center"/>
    </xf>
    <xf numFmtId="0" fontId="60" fillId="21" borderId="150" xfId="3" applyFont="1" applyFill="1" applyBorder="1" applyAlignment="1">
      <alignment horizontal="left" vertical="top" wrapText="1"/>
    </xf>
    <xf numFmtId="0" fontId="60" fillId="21" borderId="0" xfId="3" applyFont="1" applyFill="1" applyAlignment="1">
      <alignment vertical="top"/>
    </xf>
    <xf numFmtId="0" fontId="60" fillId="21"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52" xfId="3" applyFont="1" applyBorder="1" applyAlignment="1">
      <alignment horizontal="center" vertical="center"/>
    </xf>
    <xf numFmtId="0" fontId="60" fillId="0" borderId="117" xfId="3" applyFont="1" applyBorder="1" applyAlignment="1">
      <alignment horizontal="center" vertical="center"/>
    </xf>
    <xf numFmtId="0" fontId="60" fillId="0" borderId="115" xfId="3" applyFont="1" applyBorder="1" applyAlignment="1">
      <alignment horizontal="center" vertical="center"/>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Font="1" applyBorder="1" applyAlignment="1">
      <alignment vertical="center"/>
    </xf>
    <xf numFmtId="0" fontId="68" fillId="0" borderId="13" xfId="3" applyFont="1" applyBorder="1" applyAlignment="1">
      <alignment vertical="center"/>
    </xf>
    <xf numFmtId="0" fontId="60" fillId="0" borderId="123" xfId="3" applyFont="1" applyBorder="1" applyAlignment="1" applyProtection="1">
      <alignment horizontal="center" vertical="center"/>
      <protection locked="0"/>
    </xf>
    <xf numFmtId="168" fontId="60" fillId="0" borderId="123" xfId="3" applyNumberFormat="1" applyFont="1" applyBorder="1" applyAlignment="1" applyProtection="1">
      <alignment horizontal="center"/>
      <protection locked="0"/>
    </xf>
    <xf numFmtId="0" fontId="83" fillId="0" borderId="122" xfId="3" applyFont="1" applyBorder="1" applyAlignment="1">
      <alignment horizontal="center" vertical="center" wrapText="1"/>
    </xf>
    <xf numFmtId="0" fontId="60" fillId="0" borderId="123" xfId="3" applyFont="1" applyBorder="1" applyAlignment="1" applyProtection="1">
      <alignment horizontal="center"/>
      <protection locked="0"/>
    </xf>
    <xf numFmtId="0" fontId="86" fillId="0" borderId="0" xfId="0" applyFont="1" applyAlignment="1">
      <alignment vertical="top" wrapText="1"/>
    </xf>
    <xf numFmtId="0" fontId="68" fillId="0" borderId="0" xfId="0" applyFont="1" applyAlignment="1">
      <alignment horizontal="center"/>
    </xf>
    <xf numFmtId="0" fontId="68" fillId="0" borderId="0" xfId="0" applyFont="1" applyAlignment="1">
      <alignment horizontal="left"/>
    </xf>
    <xf numFmtId="0" fontId="68" fillId="12" borderId="12" xfId="3" applyFont="1" applyFill="1" applyBorder="1" applyAlignment="1">
      <alignment horizontal="center" vertical="center" wrapText="1"/>
    </xf>
    <xf numFmtId="0" fontId="68" fillId="12" borderId="20" xfId="3" applyFont="1" applyFill="1" applyBorder="1" applyAlignment="1">
      <alignment horizontal="center" vertical="center" wrapText="1"/>
    </xf>
    <xf numFmtId="0" fontId="68" fillId="12" borderId="13" xfId="3" applyFont="1" applyFill="1" applyBorder="1" applyAlignment="1">
      <alignment horizontal="center" vertical="center" wrapText="1"/>
    </xf>
    <xf numFmtId="0" fontId="60" fillId="0" borderId="0" xfId="3" applyFont="1" applyAlignment="1">
      <alignment wrapText="1"/>
    </xf>
    <xf numFmtId="0" fontId="110" fillId="0" borderId="103" xfId="3" applyFont="1" applyBorder="1" applyAlignment="1">
      <alignment horizontal="center" vertical="center" wrapText="1"/>
    </xf>
    <xf numFmtId="0" fontId="110" fillId="0" borderId="0" xfId="3" applyFont="1" applyAlignment="1">
      <alignment horizontal="center" vertical="center" wrapText="1"/>
    </xf>
    <xf numFmtId="0" fontId="110" fillId="0" borderId="104" xfId="3" applyFont="1" applyBorder="1" applyAlignment="1">
      <alignment horizontal="center" vertical="center" wrapText="1"/>
    </xf>
    <xf numFmtId="0" fontId="110" fillId="0" borderId="105" xfId="3" applyFont="1" applyBorder="1" applyAlignment="1">
      <alignment horizontal="center" vertical="center" wrapText="1"/>
    </xf>
    <xf numFmtId="0" fontId="110" fillId="0" borderId="106" xfId="3" applyFont="1" applyBorder="1" applyAlignment="1">
      <alignment horizontal="center" vertical="center" wrapText="1"/>
    </xf>
    <xf numFmtId="0" fontId="110" fillId="0" borderId="107" xfId="3" applyFont="1" applyBorder="1" applyAlignment="1">
      <alignment horizontal="center" vertical="center" wrapText="1"/>
    </xf>
    <xf numFmtId="0" fontId="111" fillId="0" borderId="12" xfId="3" applyFont="1" applyBorder="1" applyAlignment="1" applyProtection="1">
      <alignment vertical="top" wrapText="1"/>
      <protection hidden="1"/>
    </xf>
    <xf numFmtId="0" fontId="111" fillId="0" borderId="20" xfId="3" applyFont="1" applyBorder="1" applyAlignment="1" applyProtection="1">
      <alignment vertical="top" wrapText="1"/>
      <protection hidden="1"/>
    </xf>
    <xf numFmtId="0" fontId="111" fillId="0" borderId="13" xfId="3" applyFont="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Border="1" applyAlignment="1" applyProtection="1">
      <alignment vertical="top"/>
      <protection hidden="1"/>
    </xf>
    <xf numFmtId="0" fontId="86" fillId="0" borderId="0" xfId="3" applyFont="1" applyAlignment="1" applyProtection="1">
      <alignment vertical="top"/>
      <protection hidden="1"/>
    </xf>
    <xf numFmtId="0" fontId="86" fillId="0" borderId="39" xfId="3" applyFont="1" applyBorder="1" applyAlignment="1" applyProtection="1">
      <alignment vertical="top"/>
      <protection hidden="1"/>
    </xf>
    <xf numFmtId="0" fontId="86" fillId="0" borderId="49" xfId="3" applyFont="1" applyBorder="1" applyAlignment="1" applyProtection="1">
      <alignment vertical="top"/>
      <protection hidden="1"/>
    </xf>
    <xf numFmtId="0" fontId="86" fillId="0" borderId="8" xfId="3" applyFont="1" applyBorder="1" applyAlignment="1" applyProtection="1">
      <alignment vertical="top"/>
      <protection hidden="1"/>
    </xf>
    <xf numFmtId="0" fontId="86" fillId="0" borderId="58" xfId="3" applyFont="1" applyBorder="1" applyAlignment="1" applyProtection="1">
      <alignment vertical="top"/>
      <protection hidden="1"/>
    </xf>
    <xf numFmtId="0" fontId="114"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0" xfId="0" applyFont="1" applyAlignment="1">
      <alignment vertical="top" wrapText="1"/>
    </xf>
    <xf numFmtId="0" fontId="114" fillId="0" borderId="117" xfId="0" applyFont="1" applyBorder="1" applyAlignment="1">
      <alignment horizontal="left" vertical="center" wrapText="1"/>
    </xf>
    <xf numFmtId="0" fontId="60" fillId="0" borderId="115" xfId="0" applyFont="1" applyBorder="1" applyAlignment="1">
      <alignment horizontal="left" vertical="center" wrapText="1"/>
    </xf>
    <xf numFmtId="0" fontId="114" fillId="0" borderId="0" xfId="0" applyFont="1" applyAlignment="1">
      <alignment horizontal="left" vertical="center" wrapText="1"/>
    </xf>
    <xf numFmtId="0" fontId="58" fillId="0" borderId="17" xfId="0" applyFont="1" applyBorder="1" applyAlignment="1">
      <alignment vertical="center" wrapText="1"/>
    </xf>
    <xf numFmtId="0" fontId="114" fillId="0" borderId="20" xfId="0" applyFont="1" applyBorder="1" applyAlignment="1">
      <alignment horizontal="left" vertical="center" wrapText="1"/>
    </xf>
    <xf numFmtId="0" fontId="58" fillId="0" borderId="13" xfId="0" applyFont="1" applyBorder="1"/>
    <xf numFmtId="0" fontId="156" fillId="12" borderId="38" xfId="0" applyFont="1" applyFill="1" applyBorder="1" applyAlignment="1">
      <alignment horizontal="center" vertical="center" wrapText="1"/>
    </xf>
    <xf numFmtId="0" fontId="156" fillId="12" borderId="22" xfId="0" applyFont="1" applyFill="1" applyBorder="1" applyAlignment="1">
      <alignment horizontal="center" vertical="center" wrapText="1"/>
    </xf>
    <xf numFmtId="0" fontId="156" fillId="12" borderId="16" xfId="0" applyFont="1" applyFill="1" applyBorder="1" applyAlignment="1">
      <alignment horizontal="center" vertical="center" wrapText="1"/>
    </xf>
    <xf numFmtId="0" fontId="156" fillId="12" borderId="0" xfId="0" applyFont="1" applyFill="1" applyAlignment="1">
      <alignment horizontal="center" vertical="center" wrapText="1"/>
    </xf>
    <xf numFmtId="0" fontId="111" fillId="0" borderId="155" xfId="0" applyFont="1" applyBorder="1" applyAlignment="1">
      <alignment horizontal="center"/>
    </xf>
    <xf numFmtId="0" fontId="111" fillId="0" borderId="156" xfId="0" applyFont="1" applyBorder="1" applyAlignment="1">
      <alignment horizontal="center"/>
    </xf>
    <xf numFmtId="0" fontId="111" fillId="0" borderId="200" xfId="0" applyFont="1" applyBorder="1" applyAlignment="1">
      <alignment horizontal="center"/>
    </xf>
    <xf numFmtId="164" fontId="113" fillId="12" borderId="16" xfId="0" applyNumberFormat="1" applyFont="1" applyFill="1" applyBorder="1" applyAlignment="1">
      <alignment horizontal="center" vertical="center"/>
    </xf>
    <xf numFmtId="164" fontId="113" fillId="12" borderId="0" xfId="0" applyNumberFormat="1" applyFont="1" applyFill="1" applyAlignment="1">
      <alignment horizontal="center" vertical="center"/>
    </xf>
    <xf numFmtId="164" fontId="113" fillId="12" borderId="61" xfId="0" applyNumberFormat="1" applyFont="1" applyFill="1" applyBorder="1" applyAlignment="1">
      <alignment horizontal="center" vertical="center"/>
    </xf>
    <xf numFmtId="164" fontId="64" fillId="12" borderId="114" xfId="0" applyNumberFormat="1" applyFont="1" applyFill="1" applyBorder="1" applyAlignment="1">
      <alignment horizontal="center" vertical="top"/>
    </xf>
    <xf numFmtId="164" fontId="114" fillId="12" borderId="117" xfId="0" applyNumberFormat="1" applyFont="1" applyFill="1" applyBorder="1" applyAlignment="1">
      <alignment horizontal="center" vertical="top"/>
    </xf>
    <xf numFmtId="164" fontId="114" fillId="12" borderId="137" xfId="0" applyNumberFormat="1" applyFont="1" applyFill="1" applyBorder="1" applyAlignment="1">
      <alignment horizontal="center" vertical="top"/>
    </xf>
    <xf numFmtId="0" fontId="57" fillId="33" borderId="0" xfId="29" applyFont="1" applyFill="1" applyAlignment="1">
      <alignment horizontal="left" vertical="top" wrapText="1"/>
    </xf>
    <xf numFmtId="0" fontId="75" fillId="33" borderId="47" xfId="29" applyFont="1" applyFill="1" applyBorder="1" applyAlignment="1">
      <alignment horizontal="center"/>
    </xf>
    <xf numFmtId="0" fontId="119" fillId="33" borderId="207" xfId="29" applyFont="1" applyFill="1" applyBorder="1" applyAlignment="1">
      <alignment horizontal="center"/>
    </xf>
    <xf numFmtId="0" fontId="57" fillId="33" borderId="0" xfId="29" applyFont="1" applyFill="1" applyAlignment="1">
      <alignment horizontal="left" wrapText="1"/>
    </xf>
    <xf numFmtId="0" fontId="105" fillId="33" borderId="0" xfId="29" applyFont="1" applyFill="1" applyAlignment="1">
      <alignment horizontal="left" vertical="top" wrapText="1"/>
    </xf>
    <xf numFmtId="0" fontId="119" fillId="33" borderId="68" xfId="29" applyFont="1" applyFill="1" applyBorder="1" applyAlignment="1">
      <alignment horizontal="center"/>
    </xf>
  </cellXfs>
  <cellStyles count="17862">
    <cellStyle name="20% - Accent1" xfId="45" builtinId="30" customBuiltin="1"/>
    <cellStyle name="20% - Accent1 10" xfId="1712" xr:uid="{00000000-0005-0000-0000-000001000000}"/>
    <cellStyle name="20% - Accent1 10 2" xfId="3914" xr:uid="{00000000-0005-0000-0000-000002000000}"/>
    <cellStyle name="20% - Accent1 10 2 2" xfId="12746" xr:uid="{00000000-0005-0000-0000-000003000000}"/>
    <cellStyle name="20% - Accent1 10 3" xfId="6116" xr:uid="{00000000-0005-0000-0000-000004000000}"/>
    <cellStyle name="20% - Accent1 10 3 2" xfId="14948" xr:uid="{00000000-0005-0000-0000-000005000000}"/>
    <cellStyle name="20% - Accent1 10 4" xfId="8318" xr:uid="{00000000-0005-0000-0000-000006000000}"/>
    <cellStyle name="20% - Accent1 10 4 2" xfId="17150" xr:uid="{00000000-0005-0000-0000-000007000000}"/>
    <cellStyle name="20% - Accent1 10 5" xfId="10544" xr:uid="{00000000-0005-0000-0000-000008000000}"/>
    <cellStyle name="20% - Accent1 11" xfId="2423" xr:uid="{00000000-0005-0000-0000-000009000000}"/>
    <cellStyle name="20% - Accent1 11 2" xfId="11255" xr:uid="{00000000-0005-0000-0000-00000A000000}"/>
    <cellStyle name="20% - Accent1 12" xfId="4625" xr:uid="{00000000-0005-0000-0000-00000B000000}"/>
    <cellStyle name="20% - Accent1 12 2" xfId="13457" xr:uid="{00000000-0005-0000-0000-00000C000000}"/>
    <cellStyle name="20% - Accent1 13" xfId="6827" xr:uid="{00000000-0005-0000-0000-00000D000000}"/>
    <cellStyle name="20% - Accent1 13 2" xfId="15659" xr:uid="{00000000-0005-0000-0000-00000E000000}"/>
    <cellStyle name="20% - Accent1 14" xfId="9048" xr:uid="{00000000-0005-0000-0000-00000F000000}"/>
    <cellStyle name="20% - Accent1 2" xfId="110" xr:uid="{00000000-0005-0000-0000-000010000000}"/>
    <cellStyle name="20% - Accent1 2 10" xfId="2437" xr:uid="{00000000-0005-0000-0000-000011000000}"/>
    <cellStyle name="20% - Accent1 2 10 2" xfId="11269" xr:uid="{00000000-0005-0000-0000-000012000000}"/>
    <cellStyle name="20% - Accent1 2 11" xfId="4639" xr:uid="{00000000-0005-0000-0000-000013000000}"/>
    <cellStyle name="20% - Accent1 2 11 2" xfId="13471" xr:uid="{00000000-0005-0000-0000-000014000000}"/>
    <cellStyle name="20% - Accent1 2 12" xfId="6841" xr:uid="{00000000-0005-0000-0000-000015000000}"/>
    <cellStyle name="20% - Accent1 2 12 2" xfId="15673" xr:uid="{00000000-0005-0000-0000-000016000000}"/>
    <cellStyle name="20% - Accent1 2 13" xfId="9067" xr:uid="{00000000-0005-0000-0000-000017000000}"/>
    <cellStyle name="20% - Accent1 2 2" xfId="111" xr:uid="{00000000-0005-0000-0000-000018000000}"/>
    <cellStyle name="20% - Accent1 2 2 10" xfId="6842" xr:uid="{00000000-0005-0000-0000-000019000000}"/>
    <cellStyle name="20% - Accent1 2 2 10 2" xfId="15674" xr:uid="{00000000-0005-0000-0000-00001A000000}"/>
    <cellStyle name="20% - Accent1 2 2 11" xfId="9068" xr:uid="{00000000-0005-0000-0000-00001B000000}"/>
    <cellStyle name="20% - Accent1 2 2 2" xfId="485" xr:uid="{00000000-0005-0000-0000-00001C000000}"/>
    <cellStyle name="20% - Accent1 2 2 2 2" xfId="825" xr:uid="{00000000-0005-0000-0000-00001D000000}"/>
    <cellStyle name="20% - Accent1 2 2 2 2 2" xfId="1529" xr:uid="{00000000-0005-0000-0000-00001E000000}"/>
    <cellStyle name="20% - Accent1 2 2 2 2 2 2" xfId="3731" xr:uid="{00000000-0005-0000-0000-00001F000000}"/>
    <cellStyle name="20% - Accent1 2 2 2 2 2 2 2" xfId="12563" xr:uid="{00000000-0005-0000-0000-000020000000}"/>
    <cellStyle name="20% - Accent1 2 2 2 2 2 3" xfId="5933" xr:uid="{00000000-0005-0000-0000-000021000000}"/>
    <cellStyle name="20% - Accent1 2 2 2 2 2 3 2" xfId="14765" xr:uid="{00000000-0005-0000-0000-000022000000}"/>
    <cellStyle name="20% - Accent1 2 2 2 2 2 4" xfId="8135" xr:uid="{00000000-0005-0000-0000-000023000000}"/>
    <cellStyle name="20% - Accent1 2 2 2 2 2 4 2" xfId="16967" xr:uid="{00000000-0005-0000-0000-000024000000}"/>
    <cellStyle name="20% - Accent1 2 2 2 2 2 5" xfId="10361" xr:uid="{00000000-0005-0000-0000-000025000000}"/>
    <cellStyle name="20% - Accent1 2 2 2 2 3" xfId="2233" xr:uid="{00000000-0005-0000-0000-000026000000}"/>
    <cellStyle name="20% - Accent1 2 2 2 2 3 2" xfId="4435" xr:uid="{00000000-0005-0000-0000-000027000000}"/>
    <cellStyle name="20% - Accent1 2 2 2 2 3 2 2" xfId="13267" xr:uid="{00000000-0005-0000-0000-000028000000}"/>
    <cellStyle name="20% - Accent1 2 2 2 2 3 3" xfId="6637" xr:uid="{00000000-0005-0000-0000-000029000000}"/>
    <cellStyle name="20% - Accent1 2 2 2 2 3 3 2" xfId="15469" xr:uid="{00000000-0005-0000-0000-00002A000000}"/>
    <cellStyle name="20% - Accent1 2 2 2 2 3 4" xfId="8839" xr:uid="{00000000-0005-0000-0000-00002B000000}"/>
    <cellStyle name="20% - Accent1 2 2 2 2 3 4 2" xfId="17671" xr:uid="{00000000-0005-0000-0000-00002C000000}"/>
    <cellStyle name="20% - Accent1 2 2 2 2 3 5" xfId="11065" xr:uid="{00000000-0005-0000-0000-00002D000000}"/>
    <cellStyle name="20% - Accent1 2 2 2 2 4" xfId="3027" xr:uid="{00000000-0005-0000-0000-00002E000000}"/>
    <cellStyle name="20% - Accent1 2 2 2 2 4 2" xfId="11859" xr:uid="{00000000-0005-0000-0000-00002F000000}"/>
    <cellStyle name="20% - Accent1 2 2 2 2 5" xfId="5229" xr:uid="{00000000-0005-0000-0000-000030000000}"/>
    <cellStyle name="20% - Accent1 2 2 2 2 5 2" xfId="14061" xr:uid="{00000000-0005-0000-0000-000031000000}"/>
    <cellStyle name="20% - Accent1 2 2 2 2 6" xfId="7431" xr:uid="{00000000-0005-0000-0000-000032000000}"/>
    <cellStyle name="20% - Accent1 2 2 2 2 6 2" xfId="16263" xr:uid="{00000000-0005-0000-0000-000033000000}"/>
    <cellStyle name="20% - Accent1 2 2 2 2 7" xfId="9657" xr:uid="{00000000-0005-0000-0000-000034000000}"/>
    <cellStyle name="20% - Accent1 2 2 2 3" xfId="1189" xr:uid="{00000000-0005-0000-0000-000035000000}"/>
    <cellStyle name="20% - Accent1 2 2 2 3 2" xfId="3391" xr:uid="{00000000-0005-0000-0000-000036000000}"/>
    <cellStyle name="20% - Accent1 2 2 2 3 2 2" xfId="12223" xr:uid="{00000000-0005-0000-0000-000037000000}"/>
    <cellStyle name="20% - Accent1 2 2 2 3 3" xfId="5593" xr:uid="{00000000-0005-0000-0000-000038000000}"/>
    <cellStyle name="20% - Accent1 2 2 2 3 3 2" xfId="14425" xr:uid="{00000000-0005-0000-0000-000039000000}"/>
    <cellStyle name="20% - Accent1 2 2 2 3 4" xfId="7795" xr:uid="{00000000-0005-0000-0000-00003A000000}"/>
    <cellStyle name="20% - Accent1 2 2 2 3 4 2" xfId="16627" xr:uid="{00000000-0005-0000-0000-00003B000000}"/>
    <cellStyle name="20% - Accent1 2 2 2 3 5" xfId="10021" xr:uid="{00000000-0005-0000-0000-00003C000000}"/>
    <cellStyle name="20% - Accent1 2 2 2 4" xfId="1881" xr:uid="{00000000-0005-0000-0000-00003D000000}"/>
    <cellStyle name="20% - Accent1 2 2 2 4 2" xfId="4083" xr:uid="{00000000-0005-0000-0000-00003E000000}"/>
    <cellStyle name="20% - Accent1 2 2 2 4 2 2" xfId="12915" xr:uid="{00000000-0005-0000-0000-00003F000000}"/>
    <cellStyle name="20% - Accent1 2 2 2 4 3" xfId="6285" xr:uid="{00000000-0005-0000-0000-000040000000}"/>
    <cellStyle name="20% - Accent1 2 2 2 4 3 2" xfId="15117" xr:uid="{00000000-0005-0000-0000-000041000000}"/>
    <cellStyle name="20% - Accent1 2 2 2 4 4" xfId="8487" xr:uid="{00000000-0005-0000-0000-000042000000}"/>
    <cellStyle name="20% - Accent1 2 2 2 4 4 2" xfId="17319" xr:uid="{00000000-0005-0000-0000-000043000000}"/>
    <cellStyle name="20% - Accent1 2 2 2 4 5" xfId="10713" xr:uid="{00000000-0005-0000-0000-000044000000}"/>
    <cellStyle name="20% - Accent1 2 2 2 5" xfId="2687" xr:uid="{00000000-0005-0000-0000-000045000000}"/>
    <cellStyle name="20% - Accent1 2 2 2 5 2" xfId="11519" xr:uid="{00000000-0005-0000-0000-000046000000}"/>
    <cellStyle name="20% - Accent1 2 2 2 6" xfId="4889" xr:uid="{00000000-0005-0000-0000-000047000000}"/>
    <cellStyle name="20% - Accent1 2 2 2 6 2" xfId="13721" xr:uid="{00000000-0005-0000-0000-000048000000}"/>
    <cellStyle name="20% - Accent1 2 2 2 7" xfId="7091" xr:uid="{00000000-0005-0000-0000-000049000000}"/>
    <cellStyle name="20% - Accent1 2 2 2 7 2" xfId="15923" xr:uid="{00000000-0005-0000-0000-00004A000000}"/>
    <cellStyle name="20% - Accent1 2 2 2 8" xfId="9317" xr:uid="{00000000-0005-0000-0000-00004B000000}"/>
    <cellStyle name="20% - Accent1 2 2 3" xfId="590" xr:uid="{00000000-0005-0000-0000-00004C000000}"/>
    <cellStyle name="20% - Accent1 2 2 3 2" xfId="942" xr:uid="{00000000-0005-0000-0000-00004D000000}"/>
    <cellStyle name="20% - Accent1 2 2 3 2 2" xfId="1646" xr:uid="{00000000-0005-0000-0000-00004E000000}"/>
    <cellStyle name="20% - Accent1 2 2 3 2 2 2" xfId="3848" xr:uid="{00000000-0005-0000-0000-00004F000000}"/>
    <cellStyle name="20% - Accent1 2 2 3 2 2 2 2" xfId="12680" xr:uid="{00000000-0005-0000-0000-000050000000}"/>
    <cellStyle name="20% - Accent1 2 2 3 2 2 3" xfId="6050" xr:uid="{00000000-0005-0000-0000-000051000000}"/>
    <cellStyle name="20% - Accent1 2 2 3 2 2 3 2" xfId="14882" xr:uid="{00000000-0005-0000-0000-000052000000}"/>
    <cellStyle name="20% - Accent1 2 2 3 2 2 4" xfId="8252" xr:uid="{00000000-0005-0000-0000-000053000000}"/>
    <cellStyle name="20% - Accent1 2 2 3 2 2 4 2" xfId="17084" xr:uid="{00000000-0005-0000-0000-000054000000}"/>
    <cellStyle name="20% - Accent1 2 2 3 2 2 5" xfId="10478" xr:uid="{00000000-0005-0000-0000-000055000000}"/>
    <cellStyle name="20% - Accent1 2 2 3 2 3" xfId="2350" xr:uid="{00000000-0005-0000-0000-000056000000}"/>
    <cellStyle name="20% - Accent1 2 2 3 2 3 2" xfId="4552" xr:uid="{00000000-0005-0000-0000-000057000000}"/>
    <cellStyle name="20% - Accent1 2 2 3 2 3 2 2" xfId="13384" xr:uid="{00000000-0005-0000-0000-000058000000}"/>
    <cellStyle name="20% - Accent1 2 2 3 2 3 3" xfId="6754" xr:uid="{00000000-0005-0000-0000-000059000000}"/>
    <cellStyle name="20% - Accent1 2 2 3 2 3 3 2" xfId="15586" xr:uid="{00000000-0005-0000-0000-00005A000000}"/>
    <cellStyle name="20% - Accent1 2 2 3 2 3 4" xfId="8956" xr:uid="{00000000-0005-0000-0000-00005B000000}"/>
    <cellStyle name="20% - Accent1 2 2 3 2 3 4 2" xfId="17788" xr:uid="{00000000-0005-0000-0000-00005C000000}"/>
    <cellStyle name="20% - Accent1 2 2 3 2 3 5" xfId="11182" xr:uid="{00000000-0005-0000-0000-00005D000000}"/>
    <cellStyle name="20% - Accent1 2 2 3 2 4" xfId="3144" xr:uid="{00000000-0005-0000-0000-00005E000000}"/>
    <cellStyle name="20% - Accent1 2 2 3 2 4 2" xfId="11976" xr:uid="{00000000-0005-0000-0000-00005F000000}"/>
    <cellStyle name="20% - Accent1 2 2 3 2 5" xfId="5346" xr:uid="{00000000-0005-0000-0000-000060000000}"/>
    <cellStyle name="20% - Accent1 2 2 3 2 5 2" xfId="14178" xr:uid="{00000000-0005-0000-0000-000061000000}"/>
    <cellStyle name="20% - Accent1 2 2 3 2 6" xfId="7548" xr:uid="{00000000-0005-0000-0000-000062000000}"/>
    <cellStyle name="20% - Accent1 2 2 3 2 6 2" xfId="16380" xr:uid="{00000000-0005-0000-0000-000063000000}"/>
    <cellStyle name="20% - Accent1 2 2 3 2 7" xfId="9774" xr:uid="{00000000-0005-0000-0000-000064000000}"/>
    <cellStyle name="20% - Accent1 2 2 3 3" xfId="1294" xr:uid="{00000000-0005-0000-0000-000065000000}"/>
    <cellStyle name="20% - Accent1 2 2 3 3 2" xfId="3496" xr:uid="{00000000-0005-0000-0000-000066000000}"/>
    <cellStyle name="20% - Accent1 2 2 3 3 2 2" xfId="12328" xr:uid="{00000000-0005-0000-0000-000067000000}"/>
    <cellStyle name="20% - Accent1 2 2 3 3 3" xfId="5698" xr:uid="{00000000-0005-0000-0000-000068000000}"/>
    <cellStyle name="20% - Accent1 2 2 3 3 3 2" xfId="14530" xr:uid="{00000000-0005-0000-0000-000069000000}"/>
    <cellStyle name="20% - Accent1 2 2 3 3 4" xfId="7900" xr:uid="{00000000-0005-0000-0000-00006A000000}"/>
    <cellStyle name="20% - Accent1 2 2 3 3 4 2" xfId="16732" xr:uid="{00000000-0005-0000-0000-00006B000000}"/>
    <cellStyle name="20% - Accent1 2 2 3 3 5" xfId="10126" xr:uid="{00000000-0005-0000-0000-00006C000000}"/>
    <cellStyle name="20% - Accent1 2 2 3 4" xfId="1998" xr:uid="{00000000-0005-0000-0000-00006D000000}"/>
    <cellStyle name="20% - Accent1 2 2 3 4 2" xfId="4200" xr:uid="{00000000-0005-0000-0000-00006E000000}"/>
    <cellStyle name="20% - Accent1 2 2 3 4 2 2" xfId="13032" xr:uid="{00000000-0005-0000-0000-00006F000000}"/>
    <cellStyle name="20% - Accent1 2 2 3 4 3" xfId="6402" xr:uid="{00000000-0005-0000-0000-000070000000}"/>
    <cellStyle name="20% - Accent1 2 2 3 4 3 2" xfId="15234" xr:uid="{00000000-0005-0000-0000-000071000000}"/>
    <cellStyle name="20% - Accent1 2 2 3 4 4" xfId="8604" xr:uid="{00000000-0005-0000-0000-000072000000}"/>
    <cellStyle name="20% - Accent1 2 2 3 4 4 2" xfId="17436" xr:uid="{00000000-0005-0000-0000-000073000000}"/>
    <cellStyle name="20% - Accent1 2 2 3 4 5" xfId="10830" xr:uid="{00000000-0005-0000-0000-000074000000}"/>
    <cellStyle name="20% - Accent1 2 2 3 5" xfId="2792" xr:uid="{00000000-0005-0000-0000-000075000000}"/>
    <cellStyle name="20% - Accent1 2 2 3 5 2" xfId="11624" xr:uid="{00000000-0005-0000-0000-000076000000}"/>
    <cellStyle name="20% - Accent1 2 2 3 6" xfId="4994" xr:uid="{00000000-0005-0000-0000-000077000000}"/>
    <cellStyle name="20% - Accent1 2 2 3 6 2" xfId="13826" xr:uid="{00000000-0005-0000-0000-000078000000}"/>
    <cellStyle name="20% - Accent1 2 2 3 7" xfId="7196" xr:uid="{00000000-0005-0000-0000-000079000000}"/>
    <cellStyle name="20% - Accent1 2 2 3 7 2" xfId="16028" xr:uid="{00000000-0005-0000-0000-00007A000000}"/>
    <cellStyle name="20% - Accent1 2 2 3 8" xfId="9422" xr:uid="{00000000-0005-0000-0000-00007B000000}"/>
    <cellStyle name="20% - Accent1 2 2 4" xfId="708" xr:uid="{00000000-0005-0000-0000-00007C000000}"/>
    <cellStyle name="20% - Accent1 2 2 4 2" xfId="1412" xr:uid="{00000000-0005-0000-0000-00007D000000}"/>
    <cellStyle name="20% - Accent1 2 2 4 2 2" xfId="3614" xr:uid="{00000000-0005-0000-0000-00007E000000}"/>
    <cellStyle name="20% - Accent1 2 2 4 2 2 2" xfId="12446" xr:uid="{00000000-0005-0000-0000-00007F000000}"/>
    <cellStyle name="20% - Accent1 2 2 4 2 3" xfId="5816" xr:uid="{00000000-0005-0000-0000-000080000000}"/>
    <cellStyle name="20% - Accent1 2 2 4 2 3 2" xfId="14648" xr:uid="{00000000-0005-0000-0000-000081000000}"/>
    <cellStyle name="20% - Accent1 2 2 4 2 4" xfId="8018" xr:uid="{00000000-0005-0000-0000-000082000000}"/>
    <cellStyle name="20% - Accent1 2 2 4 2 4 2" xfId="16850" xr:uid="{00000000-0005-0000-0000-000083000000}"/>
    <cellStyle name="20% - Accent1 2 2 4 2 5" xfId="10244" xr:uid="{00000000-0005-0000-0000-000084000000}"/>
    <cellStyle name="20% - Accent1 2 2 4 3" xfId="2116" xr:uid="{00000000-0005-0000-0000-000085000000}"/>
    <cellStyle name="20% - Accent1 2 2 4 3 2" xfId="4318" xr:uid="{00000000-0005-0000-0000-000086000000}"/>
    <cellStyle name="20% - Accent1 2 2 4 3 2 2" xfId="13150" xr:uid="{00000000-0005-0000-0000-000087000000}"/>
    <cellStyle name="20% - Accent1 2 2 4 3 3" xfId="6520" xr:uid="{00000000-0005-0000-0000-000088000000}"/>
    <cellStyle name="20% - Accent1 2 2 4 3 3 2" xfId="15352" xr:uid="{00000000-0005-0000-0000-000089000000}"/>
    <cellStyle name="20% - Accent1 2 2 4 3 4" xfId="8722" xr:uid="{00000000-0005-0000-0000-00008A000000}"/>
    <cellStyle name="20% - Accent1 2 2 4 3 4 2" xfId="17554" xr:uid="{00000000-0005-0000-0000-00008B000000}"/>
    <cellStyle name="20% - Accent1 2 2 4 3 5" xfId="10948" xr:uid="{00000000-0005-0000-0000-00008C000000}"/>
    <cellStyle name="20% - Accent1 2 2 4 4" xfId="2910" xr:uid="{00000000-0005-0000-0000-00008D000000}"/>
    <cellStyle name="20% - Accent1 2 2 4 4 2" xfId="11742" xr:uid="{00000000-0005-0000-0000-00008E000000}"/>
    <cellStyle name="20% - Accent1 2 2 4 5" xfId="5112" xr:uid="{00000000-0005-0000-0000-00008F000000}"/>
    <cellStyle name="20% - Accent1 2 2 4 5 2" xfId="13944" xr:uid="{00000000-0005-0000-0000-000090000000}"/>
    <cellStyle name="20% - Accent1 2 2 4 6" xfId="7314" xr:uid="{00000000-0005-0000-0000-000091000000}"/>
    <cellStyle name="20% - Accent1 2 2 4 6 2" xfId="16146" xr:uid="{00000000-0005-0000-0000-000092000000}"/>
    <cellStyle name="20% - Accent1 2 2 4 7" xfId="9540" xr:uid="{00000000-0005-0000-0000-000093000000}"/>
    <cellStyle name="20% - Accent1 2 2 5" xfId="1099" xr:uid="{00000000-0005-0000-0000-000094000000}"/>
    <cellStyle name="20% - Accent1 2 2 5 2" xfId="3301" xr:uid="{00000000-0005-0000-0000-000095000000}"/>
    <cellStyle name="20% - Accent1 2 2 5 2 2" xfId="12133" xr:uid="{00000000-0005-0000-0000-000096000000}"/>
    <cellStyle name="20% - Accent1 2 2 5 3" xfId="5503" xr:uid="{00000000-0005-0000-0000-000097000000}"/>
    <cellStyle name="20% - Accent1 2 2 5 3 2" xfId="14335" xr:uid="{00000000-0005-0000-0000-000098000000}"/>
    <cellStyle name="20% - Accent1 2 2 5 4" xfId="7705" xr:uid="{00000000-0005-0000-0000-000099000000}"/>
    <cellStyle name="20% - Accent1 2 2 5 4 2" xfId="16537" xr:uid="{00000000-0005-0000-0000-00009A000000}"/>
    <cellStyle name="20% - Accent1 2 2 5 5" xfId="9931" xr:uid="{00000000-0005-0000-0000-00009B000000}"/>
    <cellStyle name="20% - Accent1 2 2 6" xfId="1764" xr:uid="{00000000-0005-0000-0000-00009C000000}"/>
    <cellStyle name="20% - Accent1 2 2 6 2" xfId="3966" xr:uid="{00000000-0005-0000-0000-00009D000000}"/>
    <cellStyle name="20% - Accent1 2 2 6 2 2" xfId="12798" xr:uid="{00000000-0005-0000-0000-00009E000000}"/>
    <cellStyle name="20% - Accent1 2 2 6 3" xfId="6168" xr:uid="{00000000-0005-0000-0000-00009F000000}"/>
    <cellStyle name="20% - Accent1 2 2 6 3 2" xfId="15000" xr:uid="{00000000-0005-0000-0000-0000A0000000}"/>
    <cellStyle name="20% - Accent1 2 2 6 4" xfId="8370" xr:uid="{00000000-0005-0000-0000-0000A1000000}"/>
    <cellStyle name="20% - Accent1 2 2 6 4 2" xfId="17202" xr:uid="{00000000-0005-0000-0000-0000A2000000}"/>
    <cellStyle name="20% - Accent1 2 2 6 5" xfId="10596" xr:uid="{00000000-0005-0000-0000-0000A3000000}"/>
    <cellStyle name="20% - Accent1 2 2 7" xfId="395" xr:uid="{00000000-0005-0000-0000-0000A4000000}"/>
    <cellStyle name="20% - Accent1 2 2 7 2" xfId="2597" xr:uid="{00000000-0005-0000-0000-0000A5000000}"/>
    <cellStyle name="20% - Accent1 2 2 7 2 2" xfId="11429" xr:uid="{00000000-0005-0000-0000-0000A6000000}"/>
    <cellStyle name="20% - Accent1 2 2 7 3" xfId="4799" xr:uid="{00000000-0005-0000-0000-0000A7000000}"/>
    <cellStyle name="20% - Accent1 2 2 7 3 2" xfId="13631" xr:uid="{00000000-0005-0000-0000-0000A8000000}"/>
    <cellStyle name="20% - Accent1 2 2 7 4" xfId="7001" xr:uid="{00000000-0005-0000-0000-0000A9000000}"/>
    <cellStyle name="20% - Accent1 2 2 7 4 2" xfId="15833" xr:uid="{00000000-0005-0000-0000-0000AA000000}"/>
    <cellStyle name="20% - Accent1 2 2 7 5" xfId="9227" xr:uid="{00000000-0005-0000-0000-0000AB000000}"/>
    <cellStyle name="20% - Accent1 2 2 8" xfId="2438" xr:uid="{00000000-0005-0000-0000-0000AC000000}"/>
    <cellStyle name="20% - Accent1 2 2 8 2" xfId="11270" xr:uid="{00000000-0005-0000-0000-0000AD000000}"/>
    <cellStyle name="20% - Accent1 2 2 9" xfId="4640" xr:uid="{00000000-0005-0000-0000-0000AE000000}"/>
    <cellStyle name="20% - Accent1 2 2 9 2" xfId="13472" xr:uid="{00000000-0005-0000-0000-0000AF000000}"/>
    <cellStyle name="20% - Accent1 2 3" xfId="354" xr:uid="{00000000-0005-0000-0000-0000B0000000}"/>
    <cellStyle name="20% - Accent1 2 3 10" xfId="9187" xr:uid="{00000000-0005-0000-0000-0000B1000000}"/>
    <cellStyle name="20% - Accent1 2 3 2" xfId="512" xr:uid="{00000000-0005-0000-0000-0000B2000000}"/>
    <cellStyle name="20% - Accent1 2 3 2 2" xfId="864" xr:uid="{00000000-0005-0000-0000-0000B3000000}"/>
    <cellStyle name="20% - Accent1 2 3 2 2 2" xfId="1568" xr:uid="{00000000-0005-0000-0000-0000B4000000}"/>
    <cellStyle name="20% - Accent1 2 3 2 2 2 2" xfId="3770" xr:uid="{00000000-0005-0000-0000-0000B5000000}"/>
    <cellStyle name="20% - Accent1 2 3 2 2 2 2 2" xfId="12602" xr:uid="{00000000-0005-0000-0000-0000B6000000}"/>
    <cellStyle name="20% - Accent1 2 3 2 2 2 3" xfId="5972" xr:uid="{00000000-0005-0000-0000-0000B7000000}"/>
    <cellStyle name="20% - Accent1 2 3 2 2 2 3 2" xfId="14804" xr:uid="{00000000-0005-0000-0000-0000B8000000}"/>
    <cellStyle name="20% - Accent1 2 3 2 2 2 4" xfId="8174" xr:uid="{00000000-0005-0000-0000-0000B9000000}"/>
    <cellStyle name="20% - Accent1 2 3 2 2 2 4 2" xfId="17006" xr:uid="{00000000-0005-0000-0000-0000BA000000}"/>
    <cellStyle name="20% - Accent1 2 3 2 2 2 5" xfId="10400" xr:uid="{00000000-0005-0000-0000-0000BB000000}"/>
    <cellStyle name="20% - Accent1 2 3 2 2 3" xfId="2272" xr:uid="{00000000-0005-0000-0000-0000BC000000}"/>
    <cellStyle name="20% - Accent1 2 3 2 2 3 2" xfId="4474" xr:uid="{00000000-0005-0000-0000-0000BD000000}"/>
    <cellStyle name="20% - Accent1 2 3 2 2 3 2 2" xfId="13306" xr:uid="{00000000-0005-0000-0000-0000BE000000}"/>
    <cellStyle name="20% - Accent1 2 3 2 2 3 3" xfId="6676" xr:uid="{00000000-0005-0000-0000-0000BF000000}"/>
    <cellStyle name="20% - Accent1 2 3 2 2 3 3 2" xfId="15508" xr:uid="{00000000-0005-0000-0000-0000C0000000}"/>
    <cellStyle name="20% - Accent1 2 3 2 2 3 4" xfId="8878" xr:uid="{00000000-0005-0000-0000-0000C1000000}"/>
    <cellStyle name="20% - Accent1 2 3 2 2 3 4 2" xfId="17710" xr:uid="{00000000-0005-0000-0000-0000C2000000}"/>
    <cellStyle name="20% - Accent1 2 3 2 2 3 5" xfId="11104" xr:uid="{00000000-0005-0000-0000-0000C3000000}"/>
    <cellStyle name="20% - Accent1 2 3 2 2 4" xfId="3066" xr:uid="{00000000-0005-0000-0000-0000C4000000}"/>
    <cellStyle name="20% - Accent1 2 3 2 2 4 2" xfId="11898" xr:uid="{00000000-0005-0000-0000-0000C5000000}"/>
    <cellStyle name="20% - Accent1 2 3 2 2 5" xfId="5268" xr:uid="{00000000-0005-0000-0000-0000C6000000}"/>
    <cellStyle name="20% - Accent1 2 3 2 2 5 2" xfId="14100" xr:uid="{00000000-0005-0000-0000-0000C7000000}"/>
    <cellStyle name="20% - Accent1 2 3 2 2 6" xfId="7470" xr:uid="{00000000-0005-0000-0000-0000C8000000}"/>
    <cellStyle name="20% - Accent1 2 3 2 2 6 2" xfId="16302" xr:uid="{00000000-0005-0000-0000-0000C9000000}"/>
    <cellStyle name="20% - Accent1 2 3 2 2 7" xfId="9696" xr:uid="{00000000-0005-0000-0000-0000CA000000}"/>
    <cellStyle name="20% - Accent1 2 3 2 3" xfId="1216" xr:uid="{00000000-0005-0000-0000-0000CB000000}"/>
    <cellStyle name="20% - Accent1 2 3 2 3 2" xfId="3418" xr:uid="{00000000-0005-0000-0000-0000CC000000}"/>
    <cellStyle name="20% - Accent1 2 3 2 3 2 2" xfId="12250" xr:uid="{00000000-0005-0000-0000-0000CD000000}"/>
    <cellStyle name="20% - Accent1 2 3 2 3 3" xfId="5620" xr:uid="{00000000-0005-0000-0000-0000CE000000}"/>
    <cellStyle name="20% - Accent1 2 3 2 3 3 2" xfId="14452" xr:uid="{00000000-0005-0000-0000-0000CF000000}"/>
    <cellStyle name="20% - Accent1 2 3 2 3 4" xfId="7822" xr:uid="{00000000-0005-0000-0000-0000D0000000}"/>
    <cellStyle name="20% - Accent1 2 3 2 3 4 2" xfId="16654" xr:uid="{00000000-0005-0000-0000-0000D1000000}"/>
    <cellStyle name="20% - Accent1 2 3 2 3 5" xfId="10048" xr:uid="{00000000-0005-0000-0000-0000D2000000}"/>
    <cellStyle name="20% - Accent1 2 3 2 4" xfId="1920" xr:uid="{00000000-0005-0000-0000-0000D3000000}"/>
    <cellStyle name="20% - Accent1 2 3 2 4 2" xfId="4122" xr:uid="{00000000-0005-0000-0000-0000D4000000}"/>
    <cellStyle name="20% - Accent1 2 3 2 4 2 2" xfId="12954" xr:uid="{00000000-0005-0000-0000-0000D5000000}"/>
    <cellStyle name="20% - Accent1 2 3 2 4 3" xfId="6324" xr:uid="{00000000-0005-0000-0000-0000D6000000}"/>
    <cellStyle name="20% - Accent1 2 3 2 4 3 2" xfId="15156" xr:uid="{00000000-0005-0000-0000-0000D7000000}"/>
    <cellStyle name="20% - Accent1 2 3 2 4 4" xfId="8526" xr:uid="{00000000-0005-0000-0000-0000D8000000}"/>
    <cellStyle name="20% - Accent1 2 3 2 4 4 2" xfId="17358" xr:uid="{00000000-0005-0000-0000-0000D9000000}"/>
    <cellStyle name="20% - Accent1 2 3 2 4 5" xfId="10752" xr:uid="{00000000-0005-0000-0000-0000DA000000}"/>
    <cellStyle name="20% - Accent1 2 3 2 5" xfId="2714" xr:uid="{00000000-0005-0000-0000-0000DB000000}"/>
    <cellStyle name="20% - Accent1 2 3 2 5 2" xfId="11546" xr:uid="{00000000-0005-0000-0000-0000DC000000}"/>
    <cellStyle name="20% - Accent1 2 3 2 6" xfId="4916" xr:uid="{00000000-0005-0000-0000-0000DD000000}"/>
    <cellStyle name="20% - Accent1 2 3 2 6 2" xfId="13748" xr:uid="{00000000-0005-0000-0000-0000DE000000}"/>
    <cellStyle name="20% - Accent1 2 3 2 7" xfId="7118" xr:uid="{00000000-0005-0000-0000-0000DF000000}"/>
    <cellStyle name="20% - Accent1 2 3 2 7 2" xfId="15950" xr:uid="{00000000-0005-0000-0000-0000E0000000}"/>
    <cellStyle name="20% - Accent1 2 3 2 8" xfId="9344" xr:uid="{00000000-0005-0000-0000-0000E1000000}"/>
    <cellStyle name="20% - Accent1 2 3 3" xfId="629" xr:uid="{00000000-0005-0000-0000-0000E2000000}"/>
    <cellStyle name="20% - Accent1 2 3 3 2" xfId="981" xr:uid="{00000000-0005-0000-0000-0000E3000000}"/>
    <cellStyle name="20% - Accent1 2 3 3 2 2" xfId="1685" xr:uid="{00000000-0005-0000-0000-0000E4000000}"/>
    <cellStyle name="20% - Accent1 2 3 3 2 2 2" xfId="3887" xr:uid="{00000000-0005-0000-0000-0000E5000000}"/>
    <cellStyle name="20% - Accent1 2 3 3 2 2 2 2" xfId="12719" xr:uid="{00000000-0005-0000-0000-0000E6000000}"/>
    <cellStyle name="20% - Accent1 2 3 3 2 2 3" xfId="6089" xr:uid="{00000000-0005-0000-0000-0000E7000000}"/>
    <cellStyle name="20% - Accent1 2 3 3 2 2 3 2" xfId="14921" xr:uid="{00000000-0005-0000-0000-0000E8000000}"/>
    <cellStyle name="20% - Accent1 2 3 3 2 2 4" xfId="8291" xr:uid="{00000000-0005-0000-0000-0000E9000000}"/>
    <cellStyle name="20% - Accent1 2 3 3 2 2 4 2" xfId="17123" xr:uid="{00000000-0005-0000-0000-0000EA000000}"/>
    <cellStyle name="20% - Accent1 2 3 3 2 2 5" xfId="10517" xr:uid="{00000000-0005-0000-0000-0000EB000000}"/>
    <cellStyle name="20% - Accent1 2 3 3 2 3" xfId="2389" xr:uid="{00000000-0005-0000-0000-0000EC000000}"/>
    <cellStyle name="20% - Accent1 2 3 3 2 3 2" xfId="4591" xr:uid="{00000000-0005-0000-0000-0000ED000000}"/>
    <cellStyle name="20% - Accent1 2 3 3 2 3 2 2" xfId="13423" xr:uid="{00000000-0005-0000-0000-0000EE000000}"/>
    <cellStyle name="20% - Accent1 2 3 3 2 3 3" xfId="6793" xr:uid="{00000000-0005-0000-0000-0000EF000000}"/>
    <cellStyle name="20% - Accent1 2 3 3 2 3 3 2" xfId="15625" xr:uid="{00000000-0005-0000-0000-0000F0000000}"/>
    <cellStyle name="20% - Accent1 2 3 3 2 3 4" xfId="8995" xr:uid="{00000000-0005-0000-0000-0000F1000000}"/>
    <cellStyle name="20% - Accent1 2 3 3 2 3 4 2" xfId="17827" xr:uid="{00000000-0005-0000-0000-0000F2000000}"/>
    <cellStyle name="20% - Accent1 2 3 3 2 3 5" xfId="11221" xr:uid="{00000000-0005-0000-0000-0000F3000000}"/>
    <cellStyle name="20% - Accent1 2 3 3 2 4" xfId="3183" xr:uid="{00000000-0005-0000-0000-0000F4000000}"/>
    <cellStyle name="20% - Accent1 2 3 3 2 4 2" xfId="12015" xr:uid="{00000000-0005-0000-0000-0000F5000000}"/>
    <cellStyle name="20% - Accent1 2 3 3 2 5" xfId="5385" xr:uid="{00000000-0005-0000-0000-0000F6000000}"/>
    <cellStyle name="20% - Accent1 2 3 3 2 5 2" xfId="14217" xr:uid="{00000000-0005-0000-0000-0000F7000000}"/>
    <cellStyle name="20% - Accent1 2 3 3 2 6" xfId="7587" xr:uid="{00000000-0005-0000-0000-0000F8000000}"/>
    <cellStyle name="20% - Accent1 2 3 3 2 6 2" xfId="16419" xr:uid="{00000000-0005-0000-0000-0000F9000000}"/>
    <cellStyle name="20% - Accent1 2 3 3 2 7" xfId="9813" xr:uid="{00000000-0005-0000-0000-0000FA000000}"/>
    <cellStyle name="20% - Accent1 2 3 3 3" xfId="1333" xr:uid="{00000000-0005-0000-0000-0000FB000000}"/>
    <cellStyle name="20% - Accent1 2 3 3 3 2" xfId="3535" xr:uid="{00000000-0005-0000-0000-0000FC000000}"/>
    <cellStyle name="20% - Accent1 2 3 3 3 2 2" xfId="12367" xr:uid="{00000000-0005-0000-0000-0000FD000000}"/>
    <cellStyle name="20% - Accent1 2 3 3 3 3" xfId="5737" xr:uid="{00000000-0005-0000-0000-0000FE000000}"/>
    <cellStyle name="20% - Accent1 2 3 3 3 3 2" xfId="14569" xr:uid="{00000000-0005-0000-0000-0000FF000000}"/>
    <cellStyle name="20% - Accent1 2 3 3 3 4" xfId="7939" xr:uid="{00000000-0005-0000-0000-000000010000}"/>
    <cellStyle name="20% - Accent1 2 3 3 3 4 2" xfId="16771" xr:uid="{00000000-0005-0000-0000-000001010000}"/>
    <cellStyle name="20% - Accent1 2 3 3 3 5" xfId="10165" xr:uid="{00000000-0005-0000-0000-000002010000}"/>
    <cellStyle name="20% - Accent1 2 3 3 4" xfId="2037" xr:uid="{00000000-0005-0000-0000-000003010000}"/>
    <cellStyle name="20% - Accent1 2 3 3 4 2" xfId="4239" xr:uid="{00000000-0005-0000-0000-000004010000}"/>
    <cellStyle name="20% - Accent1 2 3 3 4 2 2" xfId="13071" xr:uid="{00000000-0005-0000-0000-000005010000}"/>
    <cellStyle name="20% - Accent1 2 3 3 4 3" xfId="6441" xr:uid="{00000000-0005-0000-0000-000006010000}"/>
    <cellStyle name="20% - Accent1 2 3 3 4 3 2" xfId="15273" xr:uid="{00000000-0005-0000-0000-000007010000}"/>
    <cellStyle name="20% - Accent1 2 3 3 4 4" xfId="8643" xr:uid="{00000000-0005-0000-0000-000008010000}"/>
    <cellStyle name="20% - Accent1 2 3 3 4 4 2" xfId="17475" xr:uid="{00000000-0005-0000-0000-000009010000}"/>
    <cellStyle name="20% - Accent1 2 3 3 4 5" xfId="10869" xr:uid="{00000000-0005-0000-0000-00000A010000}"/>
    <cellStyle name="20% - Accent1 2 3 3 5" xfId="2831" xr:uid="{00000000-0005-0000-0000-00000B010000}"/>
    <cellStyle name="20% - Accent1 2 3 3 5 2" xfId="11663" xr:uid="{00000000-0005-0000-0000-00000C010000}"/>
    <cellStyle name="20% - Accent1 2 3 3 6" xfId="5033" xr:uid="{00000000-0005-0000-0000-00000D010000}"/>
    <cellStyle name="20% - Accent1 2 3 3 6 2" xfId="13865" xr:uid="{00000000-0005-0000-0000-00000E010000}"/>
    <cellStyle name="20% - Accent1 2 3 3 7" xfId="7235" xr:uid="{00000000-0005-0000-0000-00000F010000}"/>
    <cellStyle name="20% - Accent1 2 3 3 7 2" xfId="16067" xr:uid="{00000000-0005-0000-0000-000010010000}"/>
    <cellStyle name="20% - Accent1 2 3 3 8" xfId="9461" xr:uid="{00000000-0005-0000-0000-000011010000}"/>
    <cellStyle name="20% - Accent1 2 3 4" xfId="747" xr:uid="{00000000-0005-0000-0000-000012010000}"/>
    <cellStyle name="20% - Accent1 2 3 4 2" xfId="1451" xr:uid="{00000000-0005-0000-0000-000013010000}"/>
    <cellStyle name="20% - Accent1 2 3 4 2 2" xfId="3653" xr:uid="{00000000-0005-0000-0000-000014010000}"/>
    <cellStyle name="20% - Accent1 2 3 4 2 2 2" xfId="12485" xr:uid="{00000000-0005-0000-0000-000015010000}"/>
    <cellStyle name="20% - Accent1 2 3 4 2 3" xfId="5855" xr:uid="{00000000-0005-0000-0000-000016010000}"/>
    <cellStyle name="20% - Accent1 2 3 4 2 3 2" xfId="14687" xr:uid="{00000000-0005-0000-0000-000017010000}"/>
    <cellStyle name="20% - Accent1 2 3 4 2 4" xfId="8057" xr:uid="{00000000-0005-0000-0000-000018010000}"/>
    <cellStyle name="20% - Accent1 2 3 4 2 4 2" xfId="16889" xr:uid="{00000000-0005-0000-0000-000019010000}"/>
    <cellStyle name="20% - Accent1 2 3 4 2 5" xfId="10283" xr:uid="{00000000-0005-0000-0000-00001A010000}"/>
    <cellStyle name="20% - Accent1 2 3 4 3" xfId="2155" xr:uid="{00000000-0005-0000-0000-00001B010000}"/>
    <cellStyle name="20% - Accent1 2 3 4 3 2" xfId="4357" xr:uid="{00000000-0005-0000-0000-00001C010000}"/>
    <cellStyle name="20% - Accent1 2 3 4 3 2 2" xfId="13189" xr:uid="{00000000-0005-0000-0000-00001D010000}"/>
    <cellStyle name="20% - Accent1 2 3 4 3 3" xfId="6559" xr:uid="{00000000-0005-0000-0000-00001E010000}"/>
    <cellStyle name="20% - Accent1 2 3 4 3 3 2" xfId="15391" xr:uid="{00000000-0005-0000-0000-00001F010000}"/>
    <cellStyle name="20% - Accent1 2 3 4 3 4" xfId="8761" xr:uid="{00000000-0005-0000-0000-000020010000}"/>
    <cellStyle name="20% - Accent1 2 3 4 3 4 2" xfId="17593" xr:uid="{00000000-0005-0000-0000-000021010000}"/>
    <cellStyle name="20% - Accent1 2 3 4 3 5" xfId="10987" xr:uid="{00000000-0005-0000-0000-000022010000}"/>
    <cellStyle name="20% - Accent1 2 3 4 4" xfId="2949" xr:uid="{00000000-0005-0000-0000-000023010000}"/>
    <cellStyle name="20% - Accent1 2 3 4 4 2" xfId="11781" xr:uid="{00000000-0005-0000-0000-000024010000}"/>
    <cellStyle name="20% - Accent1 2 3 4 5" xfId="5151" xr:uid="{00000000-0005-0000-0000-000025010000}"/>
    <cellStyle name="20% - Accent1 2 3 4 5 2" xfId="13983" xr:uid="{00000000-0005-0000-0000-000026010000}"/>
    <cellStyle name="20% - Accent1 2 3 4 6" xfId="7353" xr:uid="{00000000-0005-0000-0000-000027010000}"/>
    <cellStyle name="20% - Accent1 2 3 4 6 2" xfId="16185" xr:uid="{00000000-0005-0000-0000-000028010000}"/>
    <cellStyle name="20% - Accent1 2 3 4 7" xfId="9579" xr:uid="{00000000-0005-0000-0000-000029010000}"/>
    <cellStyle name="20% - Accent1 2 3 5" xfId="1059" xr:uid="{00000000-0005-0000-0000-00002A010000}"/>
    <cellStyle name="20% - Accent1 2 3 5 2" xfId="3261" xr:uid="{00000000-0005-0000-0000-00002B010000}"/>
    <cellStyle name="20% - Accent1 2 3 5 2 2" xfId="12093" xr:uid="{00000000-0005-0000-0000-00002C010000}"/>
    <cellStyle name="20% - Accent1 2 3 5 3" xfId="5463" xr:uid="{00000000-0005-0000-0000-00002D010000}"/>
    <cellStyle name="20% - Accent1 2 3 5 3 2" xfId="14295" xr:uid="{00000000-0005-0000-0000-00002E010000}"/>
    <cellStyle name="20% - Accent1 2 3 5 4" xfId="7665" xr:uid="{00000000-0005-0000-0000-00002F010000}"/>
    <cellStyle name="20% - Accent1 2 3 5 4 2" xfId="16497" xr:uid="{00000000-0005-0000-0000-000030010000}"/>
    <cellStyle name="20% - Accent1 2 3 5 5" xfId="9891" xr:uid="{00000000-0005-0000-0000-000031010000}"/>
    <cellStyle name="20% - Accent1 2 3 6" xfId="1803" xr:uid="{00000000-0005-0000-0000-000032010000}"/>
    <cellStyle name="20% - Accent1 2 3 6 2" xfId="4005" xr:uid="{00000000-0005-0000-0000-000033010000}"/>
    <cellStyle name="20% - Accent1 2 3 6 2 2" xfId="12837" xr:uid="{00000000-0005-0000-0000-000034010000}"/>
    <cellStyle name="20% - Accent1 2 3 6 3" xfId="6207" xr:uid="{00000000-0005-0000-0000-000035010000}"/>
    <cellStyle name="20% - Accent1 2 3 6 3 2" xfId="15039" xr:uid="{00000000-0005-0000-0000-000036010000}"/>
    <cellStyle name="20% - Accent1 2 3 6 4" xfId="8409" xr:uid="{00000000-0005-0000-0000-000037010000}"/>
    <cellStyle name="20% - Accent1 2 3 6 4 2" xfId="17241" xr:uid="{00000000-0005-0000-0000-000038010000}"/>
    <cellStyle name="20% - Accent1 2 3 6 5" xfId="10635" xr:uid="{00000000-0005-0000-0000-000039010000}"/>
    <cellStyle name="20% - Accent1 2 3 7" xfId="2557" xr:uid="{00000000-0005-0000-0000-00003A010000}"/>
    <cellStyle name="20% - Accent1 2 3 7 2" xfId="11389" xr:uid="{00000000-0005-0000-0000-00003B010000}"/>
    <cellStyle name="20% - Accent1 2 3 8" xfId="4759" xr:uid="{00000000-0005-0000-0000-00003C010000}"/>
    <cellStyle name="20% - Accent1 2 3 8 2" xfId="13591" xr:uid="{00000000-0005-0000-0000-00003D010000}"/>
    <cellStyle name="20% - Accent1 2 3 9" xfId="6961" xr:uid="{00000000-0005-0000-0000-00003E010000}"/>
    <cellStyle name="20% - Accent1 2 3 9 2" xfId="15793" xr:uid="{00000000-0005-0000-0000-00003F010000}"/>
    <cellStyle name="20% - Accent1 2 4" xfId="459" xr:uid="{00000000-0005-0000-0000-000040010000}"/>
    <cellStyle name="20% - Accent1 2 4 2" xfId="798" xr:uid="{00000000-0005-0000-0000-000041010000}"/>
    <cellStyle name="20% - Accent1 2 4 2 2" xfId="1502" xr:uid="{00000000-0005-0000-0000-000042010000}"/>
    <cellStyle name="20% - Accent1 2 4 2 2 2" xfId="3704" xr:uid="{00000000-0005-0000-0000-000043010000}"/>
    <cellStyle name="20% - Accent1 2 4 2 2 2 2" xfId="12536" xr:uid="{00000000-0005-0000-0000-000044010000}"/>
    <cellStyle name="20% - Accent1 2 4 2 2 3" xfId="5906" xr:uid="{00000000-0005-0000-0000-000045010000}"/>
    <cellStyle name="20% - Accent1 2 4 2 2 3 2" xfId="14738" xr:uid="{00000000-0005-0000-0000-000046010000}"/>
    <cellStyle name="20% - Accent1 2 4 2 2 4" xfId="8108" xr:uid="{00000000-0005-0000-0000-000047010000}"/>
    <cellStyle name="20% - Accent1 2 4 2 2 4 2" xfId="16940" xr:uid="{00000000-0005-0000-0000-000048010000}"/>
    <cellStyle name="20% - Accent1 2 4 2 2 5" xfId="10334" xr:uid="{00000000-0005-0000-0000-000049010000}"/>
    <cellStyle name="20% - Accent1 2 4 2 3" xfId="2206" xr:uid="{00000000-0005-0000-0000-00004A010000}"/>
    <cellStyle name="20% - Accent1 2 4 2 3 2" xfId="4408" xr:uid="{00000000-0005-0000-0000-00004B010000}"/>
    <cellStyle name="20% - Accent1 2 4 2 3 2 2" xfId="13240" xr:uid="{00000000-0005-0000-0000-00004C010000}"/>
    <cellStyle name="20% - Accent1 2 4 2 3 3" xfId="6610" xr:uid="{00000000-0005-0000-0000-00004D010000}"/>
    <cellStyle name="20% - Accent1 2 4 2 3 3 2" xfId="15442" xr:uid="{00000000-0005-0000-0000-00004E010000}"/>
    <cellStyle name="20% - Accent1 2 4 2 3 4" xfId="8812" xr:uid="{00000000-0005-0000-0000-00004F010000}"/>
    <cellStyle name="20% - Accent1 2 4 2 3 4 2" xfId="17644" xr:uid="{00000000-0005-0000-0000-000050010000}"/>
    <cellStyle name="20% - Accent1 2 4 2 3 5" xfId="11038" xr:uid="{00000000-0005-0000-0000-000051010000}"/>
    <cellStyle name="20% - Accent1 2 4 2 4" xfId="3000" xr:uid="{00000000-0005-0000-0000-000052010000}"/>
    <cellStyle name="20% - Accent1 2 4 2 4 2" xfId="11832" xr:uid="{00000000-0005-0000-0000-000053010000}"/>
    <cellStyle name="20% - Accent1 2 4 2 5" xfId="5202" xr:uid="{00000000-0005-0000-0000-000054010000}"/>
    <cellStyle name="20% - Accent1 2 4 2 5 2" xfId="14034" xr:uid="{00000000-0005-0000-0000-000055010000}"/>
    <cellStyle name="20% - Accent1 2 4 2 6" xfId="7404" xr:uid="{00000000-0005-0000-0000-000056010000}"/>
    <cellStyle name="20% - Accent1 2 4 2 6 2" xfId="16236" xr:uid="{00000000-0005-0000-0000-000057010000}"/>
    <cellStyle name="20% - Accent1 2 4 2 7" xfId="9630" xr:uid="{00000000-0005-0000-0000-000058010000}"/>
    <cellStyle name="20% - Accent1 2 4 3" xfId="1163" xr:uid="{00000000-0005-0000-0000-000059010000}"/>
    <cellStyle name="20% - Accent1 2 4 3 2" xfId="3365" xr:uid="{00000000-0005-0000-0000-00005A010000}"/>
    <cellStyle name="20% - Accent1 2 4 3 2 2" xfId="12197" xr:uid="{00000000-0005-0000-0000-00005B010000}"/>
    <cellStyle name="20% - Accent1 2 4 3 3" xfId="5567" xr:uid="{00000000-0005-0000-0000-00005C010000}"/>
    <cellStyle name="20% - Accent1 2 4 3 3 2" xfId="14399" xr:uid="{00000000-0005-0000-0000-00005D010000}"/>
    <cellStyle name="20% - Accent1 2 4 3 4" xfId="7769" xr:uid="{00000000-0005-0000-0000-00005E010000}"/>
    <cellStyle name="20% - Accent1 2 4 3 4 2" xfId="16601" xr:uid="{00000000-0005-0000-0000-00005F010000}"/>
    <cellStyle name="20% - Accent1 2 4 3 5" xfId="9995" xr:uid="{00000000-0005-0000-0000-000060010000}"/>
    <cellStyle name="20% - Accent1 2 4 4" xfId="1854" xr:uid="{00000000-0005-0000-0000-000061010000}"/>
    <cellStyle name="20% - Accent1 2 4 4 2" xfId="4056" xr:uid="{00000000-0005-0000-0000-000062010000}"/>
    <cellStyle name="20% - Accent1 2 4 4 2 2" xfId="12888" xr:uid="{00000000-0005-0000-0000-000063010000}"/>
    <cellStyle name="20% - Accent1 2 4 4 3" xfId="6258" xr:uid="{00000000-0005-0000-0000-000064010000}"/>
    <cellStyle name="20% - Accent1 2 4 4 3 2" xfId="15090" xr:uid="{00000000-0005-0000-0000-000065010000}"/>
    <cellStyle name="20% - Accent1 2 4 4 4" xfId="8460" xr:uid="{00000000-0005-0000-0000-000066010000}"/>
    <cellStyle name="20% - Accent1 2 4 4 4 2" xfId="17292" xr:uid="{00000000-0005-0000-0000-000067010000}"/>
    <cellStyle name="20% - Accent1 2 4 4 5" xfId="10686" xr:uid="{00000000-0005-0000-0000-000068010000}"/>
    <cellStyle name="20% - Accent1 2 4 5" xfId="2661" xr:uid="{00000000-0005-0000-0000-000069010000}"/>
    <cellStyle name="20% - Accent1 2 4 5 2" xfId="11493" xr:uid="{00000000-0005-0000-0000-00006A010000}"/>
    <cellStyle name="20% - Accent1 2 4 6" xfId="4863" xr:uid="{00000000-0005-0000-0000-00006B010000}"/>
    <cellStyle name="20% - Accent1 2 4 6 2" xfId="13695" xr:uid="{00000000-0005-0000-0000-00006C010000}"/>
    <cellStyle name="20% - Accent1 2 4 7" xfId="7065" xr:uid="{00000000-0005-0000-0000-00006D010000}"/>
    <cellStyle name="20% - Accent1 2 4 7 2" xfId="15897" xr:uid="{00000000-0005-0000-0000-00006E010000}"/>
    <cellStyle name="20% - Accent1 2 4 8" xfId="9291" xr:uid="{00000000-0005-0000-0000-00006F010000}"/>
    <cellStyle name="20% - Accent1 2 5" xfId="563" xr:uid="{00000000-0005-0000-0000-000070010000}"/>
    <cellStyle name="20% - Accent1 2 5 2" xfId="915" xr:uid="{00000000-0005-0000-0000-000071010000}"/>
    <cellStyle name="20% - Accent1 2 5 2 2" xfId="1619" xr:uid="{00000000-0005-0000-0000-000072010000}"/>
    <cellStyle name="20% - Accent1 2 5 2 2 2" xfId="3821" xr:uid="{00000000-0005-0000-0000-000073010000}"/>
    <cellStyle name="20% - Accent1 2 5 2 2 2 2" xfId="12653" xr:uid="{00000000-0005-0000-0000-000074010000}"/>
    <cellStyle name="20% - Accent1 2 5 2 2 3" xfId="6023" xr:uid="{00000000-0005-0000-0000-000075010000}"/>
    <cellStyle name="20% - Accent1 2 5 2 2 3 2" xfId="14855" xr:uid="{00000000-0005-0000-0000-000076010000}"/>
    <cellStyle name="20% - Accent1 2 5 2 2 4" xfId="8225" xr:uid="{00000000-0005-0000-0000-000077010000}"/>
    <cellStyle name="20% - Accent1 2 5 2 2 4 2" xfId="17057" xr:uid="{00000000-0005-0000-0000-000078010000}"/>
    <cellStyle name="20% - Accent1 2 5 2 2 5" xfId="10451" xr:uid="{00000000-0005-0000-0000-000079010000}"/>
    <cellStyle name="20% - Accent1 2 5 2 3" xfId="2323" xr:uid="{00000000-0005-0000-0000-00007A010000}"/>
    <cellStyle name="20% - Accent1 2 5 2 3 2" xfId="4525" xr:uid="{00000000-0005-0000-0000-00007B010000}"/>
    <cellStyle name="20% - Accent1 2 5 2 3 2 2" xfId="13357" xr:uid="{00000000-0005-0000-0000-00007C010000}"/>
    <cellStyle name="20% - Accent1 2 5 2 3 3" xfId="6727" xr:uid="{00000000-0005-0000-0000-00007D010000}"/>
    <cellStyle name="20% - Accent1 2 5 2 3 3 2" xfId="15559" xr:uid="{00000000-0005-0000-0000-00007E010000}"/>
    <cellStyle name="20% - Accent1 2 5 2 3 4" xfId="8929" xr:uid="{00000000-0005-0000-0000-00007F010000}"/>
    <cellStyle name="20% - Accent1 2 5 2 3 4 2" xfId="17761" xr:uid="{00000000-0005-0000-0000-000080010000}"/>
    <cellStyle name="20% - Accent1 2 5 2 3 5" xfId="11155" xr:uid="{00000000-0005-0000-0000-000081010000}"/>
    <cellStyle name="20% - Accent1 2 5 2 4" xfId="3117" xr:uid="{00000000-0005-0000-0000-000082010000}"/>
    <cellStyle name="20% - Accent1 2 5 2 4 2" xfId="11949" xr:uid="{00000000-0005-0000-0000-000083010000}"/>
    <cellStyle name="20% - Accent1 2 5 2 5" xfId="5319" xr:uid="{00000000-0005-0000-0000-000084010000}"/>
    <cellStyle name="20% - Accent1 2 5 2 5 2" xfId="14151" xr:uid="{00000000-0005-0000-0000-000085010000}"/>
    <cellStyle name="20% - Accent1 2 5 2 6" xfId="7521" xr:uid="{00000000-0005-0000-0000-000086010000}"/>
    <cellStyle name="20% - Accent1 2 5 2 6 2" xfId="16353" xr:uid="{00000000-0005-0000-0000-000087010000}"/>
    <cellStyle name="20% - Accent1 2 5 2 7" xfId="9747" xr:uid="{00000000-0005-0000-0000-000088010000}"/>
    <cellStyle name="20% - Accent1 2 5 3" xfId="1267" xr:uid="{00000000-0005-0000-0000-000089010000}"/>
    <cellStyle name="20% - Accent1 2 5 3 2" xfId="3469" xr:uid="{00000000-0005-0000-0000-00008A010000}"/>
    <cellStyle name="20% - Accent1 2 5 3 2 2" xfId="12301" xr:uid="{00000000-0005-0000-0000-00008B010000}"/>
    <cellStyle name="20% - Accent1 2 5 3 3" xfId="5671" xr:uid="{00000000-0005-0000-0000-00008C010000}"/>
    <cellStyle name="20% - Accent1 2 5 3 3 2" xfId="14503" xr:uid="{00000000-0005-0000-0000-00008D010000}"/>
    <cellStyle name="20% - Accent1 2 5 3 4" xfId="7873" xr:uid="{00000000-0005-0000-0000-00008E010000}"/>
    <cellStyle name="20% - Accent1 2 5 3 4 2" xfId="16705" xr:uid="{00000000-0005-0000-0000-00008F010000}"/>
    <cellStyle name="20% - Accent1 2 5 3 5" xfId="10099" xr:uid="{00000000-0005-0000-0000-000090010000}"/>
    <cellStyle name="20% - Accent1 2 5 4" xfId="1971" xr:uid="{00000000-0005-0000-0000-000091010000}"/>
    <cellStyle name="20% - Accent1 2 5 4 2" xfId="4173" xr:uid="{00000000-0005-0000-0000-000092010000}"/>
    <cellStyle name="20% - Accent1 2 5 4 2 2" xfId="13005" xr:uid="{00000000-0005-0000-0000-000093010000}"/>
    <cellStyle name="20% - Accent1 2 5 4 3" xfId="6375" xr:uid="{00000000-0005-0000-0000-000094010000}"/>
    <cellStyle name="20% - Accent1 2 5 4 3 2" xfId="15207" xr:uid="{00000000-0005-0000-0000-000095010000}"/>
    <cellStyle name="20% - Accent1 2 5 4 4" xfId="8577" xr:uid="{00000000-0005-0000-0000-000096010000}"/>
    <cellStyle name="20% - Accent1 2 5 4 4 2" xfId="17409" xr:uid="{00000000-0005-0000-0000-000097010000}"/>
    <cellStyle name="20% - Accent1 2 5 4 5" xfId="10803" xr:uid="{00000000-0005-0000-0000-000098010000}"/>
    <cellStyle name="20% - Accent1 2 5 5" xfId="2765" xr:uid="{00000000-0005-0000-0000-000099010000}"/>
    <cellStyle name="20% - Accent1 2 5 5 2" xfId="11597" xr:uid="{00000000-0005-0000-0000-00009A010000}"/>
    <cellStyle name="20% - Accent1 2 5 6" xfId="4967" xr:uid="{00000000-0005-0000-0000-00009B010000}"/>
    <cellStyle name="20% - Accent1 2 5 6 2" xfId="13799" xr:uid="{00000000-0005-0000-0000-00009C010000}"/>
    <cellStyle name="20% - Accent1 2 5 7" xfId="7169" xr:uid="{00000000-0005-0000-0000-00009D010000}"/>
    <cellStyle name="20% - Accent1 2 5 7 2" xfId="16001" xr:uid="{00000000-0005-0000-0000-00009E010000}"/>
    <cellStyle name="20% - Accent1 2 5 8" xfId="9395" xr:uid="{00000000-0005-0000-0000-00009F010000}"/>
    <cellStyle name="20% - Accent1 2 6" xfId="681" xr:uid="{00000000-0005-0000-0000-0000A0010000}"/>
    <cellStyle name="20% - Accent1 2 6 2" xfId="1385" xr:uid="{00000000-0005-0000-0000-0000A1010000}"/>
    <cellStyle name="20% - Accent1 2 6 2 2" xfId="3587" xr:uid="{00000000-0005-0000-0000-0000A2010000}"/>
    <cellStyle name="20% - Accent1 2 6 2 2 2" xfId="12419" xr:uid="{00000000-0005-0000-0000-0000A3010000}"/>
    <cellStyle name="20% - Accent1 2 6 2 3" xfId="5789" xr:uid="{00000000-0005-0000-0000-0000A4010000}"/>
    <cellStyle name="20% - Accent1 2 6 2 3 2" xfId="14621" xr:uid="{00000000-0005-0000-0000-0000A5010000}"/>
    <cellStyle name="20% - Accent1 2 6 2 4" xfId="7991" xr:uid="{00000000-0005-0000-0000-0000A6010000}"/>
    <cellStyle name="20% - Accent1 2 6 2 4 2" xfId="16823" xr:uid="{00000000-0005-0000-0000-0000A7010000}"/>
    <cellStyle name="20% - Accent1 2 6 2 5" xfId="10217" xr:uid="{00000000-0005-0000-0000-0000A8010000}"/>
    <cellStyle name="20% - Accent1 2 6 3" xfId="2089" xr:uid="{00000000-0005-0000-0000-0000A9010000}"/>
    <cellStyle name="20% - Accent1 2 6 3 2" xfId="4291" xr:uid="{00000000-0005-0000-0000-0000AA010000}"/>
    <cellStyle name="20% - Accent1 2 6 3 2 2" xfId="13123" xr:uid="{00000000-0005-0000-0000-0000AB010000}"/>
    <cellStyle name="20% - Accent1 2 6 3 3" xfId="6493" xr:uid="{00000000-0005-0000-0000-0000AC010000}"/>
    <cellStyle name="20% - Accent1 2 6 3 3 2" xfId="15325" xr:uid="{00000000-0005-0000-0000-0000AD010000}"/>
    <cellStyle name="20% - Accent1 2 6 3 4" xfId="8695" xr:uid="{00000000-0005-0000-0000-0000AE010000}"/>
    <cellStyle name="20% - Accent1 2 6 3 4 2" xfId="17527" xr:uid="{00000000-0005-0000-0000-0000AF010000}"/>
    <cellStyle name="20% - Accent1 2 6 3 5" xfId="10921" xr:uid="{00000000-0005-0000-0000-0000B0010000}"/>
    <cellStyle name="20% - Accent1 2 6 4" xfId="2883" xr:uid="{00000000-0005-0000-0000-0000B1010000}"/>
    <cellStyle name="20% - Accent1 2 6 4 2" xfId="11715" xr:uid="{00000000-0005-0000-0000-0000B2010000}"/>
    <cellStyle name="20% - Accent1 2 6 5" xfId="5085" xr:uid="{00000000-0005-0000-0000-0000B3010000}"/>
    <cellStyle name="20% - Accent1 2 6 5 2" xfId="13917" xr:uid="{00000000-0005-0000-0000-0000B4010000}"/>
    <cellStyle name="20% - Accent1 2 6 6" xfId="7287" xr:uid="{00000000-0005-0000-0000-0000B5010000}"/>
    <cellStyle name="20% - Accent1 2 6 6 2" xfId="16119" xr:uid="{00000000-0005-0000-0000-0000B6010000}"/>
    <cellStyle name="20% - Accent1 2 6 7" xfId="9513" xr:uid="{00000000-0005-0000-0000-0000B7010000}"/>
    <cellStyle name="20% - Accent1 2 7" xfId="1021" xr:uid="{00000000-0005-0000-0000-0000B8010000}"/>
    <cellStyle name="20% - Accent1 2 7 2" xfId="3223" xr:uid="{00000000-0005-0000-0000-0000B9010000}"/>
    <cellStyle name="20% - Accent1 2 7 2 2" xfId="12055" xr:uid="{00000000-0005-0000-0000-0000BA010000}"/>
    <cellStyle name="20% - Accent1 2 7 3" xfId="5425" xr:uid="{00000000-0005-0000-0000-0000BB010000}"/>
    <cellStyle name="20% - Accent1 2 7 3 2" xfId="14257" xr:uid="{00000000-0005-0000-0000-0000BC010000}"/>
    <cellStyle name="20% - Accent1 2 7 4" xfId="7627" xr:uid="{00000000-0005-0000-0000-0000BD010000}"/>
    <cellStyle name="20% - Accent1 2 7 4 2" xfId="16459" xr:uid="{00000000-0005-0000-0000-0000BE010000}"/>
    <cellStyle name="20% - Accent1 2 7 5" xfId="9853" xr:uid="{00000000-0005-0000-0000-0000BF010000}"/>
    <cellStyle name="20% - Accent1 2 8" xfId="1737" xr:uid="{00000000-0005-0000-0000-0000C0010000}"/>
    <cellStyle name="20% - Accent1 2 8 2" xfId="3939" xr:uid="{00000000-0005-0000-0000-0000C1010000}"/>
    <cellStyle name="20% - Accent1 2 8 2 2" xfId="12771" xr:uid="{00000000-0005-0000-0000-0000C2010000}"/>
    <cellStyle name="20% - Accent1 2 8 3" xfId="6141" xr:uid="{00000000-0005-0000-0000-0000C3010000}"/>
    <cellStyle name="20% - Accent1 2 8 3 2" xfId="14973" xr:uid="{00000000-0005-0000-0000-0000C4010000}"/>
    <cellStyle name="20% - Accent1 2 8 4" xfId="8343" xr:uid="{00000000-0005-0000-0000-0000C5010000}"/>
    <cellStyle name="20% - Accent1 2 8 4 2" xfId="17175" xr:uid="{00000000-0005-0000-0000-0000C6010000}"/>
    <cellStyle name="20% - Accent1 2 8 5" xfId="10569" xr:uid="{00000000-0005-0000-0000-0000C7010000}"/>
    <cellStyle name="20% - Accent1 2 9" xfId="325" xr:uid="{00000000-0005-0000-0000-0000C8010000}"/>
    <cellStyle name="20% - Accent1 2 9 2" xfId="2531" xr:uid="{00000000-0005-0000-0000-0000C9010000}"/>
    <cellStyle name="20% - Accent1 2 9 2 2" xfId="11363" xr:uid="{00000000-0005-0000-0000-0000CA010000}"/>
    <cellStyle name="20% - Accent1 2 9 3" xfId="4733" xr:uid="{00000000-0005-0000-0000-0000CB010000}"/>
    <cellStyle name="20% - Accent1 2 9 3 2" xfId="13565" xr:uid="{00000000-0005-0000-0000-0000CC010000}"/>
    <cellStyle name="20% - Accent1 2 9 4" xfId="6935" xr:uid="{00000000-0005-0000-0000-0000CD010000}"/>
    <cellStyle name="20% - Accent1 2 9 4 2" xfId="15767" xr:uid="{00000000-0005-0000-0000-0000CE010000}"/>
    <cellStyle name="20% - Accent1 2 9 5" xfId="9161" xr:uid="{00000000-0005-0000-0000-0000CF010000}"/>
    <cellStyle name="20% - Accent1 3" xfId="112" xr:uid="{00000000-0005-0000-0000-0000D0010000}"/>
    <cellStyle name="20% - Accent1 3 10" xfId="2439" xr:uid="{00000000-0005-0000-0000-0000D1010000}"/>
    <cellStyle name="20% - Accent1 3 10 2" xfId="11271" xr:uid="{00000000-0005-0000-0000-0000D2010000}"/>
    <cellStyle name="20% - Accent1 3 11" xfId="4641" xr:uid="{00000000-0005-0000-0000-0000D3010000}"/>
    <cellStyle name="20% - Accent1 3 11 2" xfId="13473" xr:uid="{00000000-0005-0000-0000-0000D4010000}"/>
    <cellStyle name="20% - Accent1 3 12" xfId="6843" xr:uid="{00000000-0005-0000-0000-0000D5010000}"/>
    <cellStyle name="20% - Accent1 3 12 2" xfId="15675" xr:uid="{00000000-0005-0000-0000-0000D6010000}"/>
    <cellStyle name="20% - Accent1 3 13" xfId="9069" xr:uid="{00000000-0005-0000-0000-0000D7010000}"/>
    <cellStyle name="20% - Accent1 3 2" xfId="113" xr:uid="{00000000-0005-0000-0000-0000D8010000}"/>
    <cellStyle name="20% - Accent1 3 2 10" xfId="6844" xr:uid="{00000000-0005-0000-0000-0000D9010000}"/>
    <cellStyle name="20% - Accent1 3 2 10 2" xfId="15676" xr:uid="{00000000-0005-0000-0000-0000DA010000}"/>
    <cellStyle name="20% - Accent1 3 2 11" xfId="9070" xr:uid="{00000000-0005-0000-0000-0000DB010000}"/>
    <cellStyle name="20% - Accent1 3 2 2" xfId="473" xr:uid="{00000000-0005-0000-0000-0000DC010000}"/>
    <cellStyle name="20% - Accent1 3 2 2 2" xfId="812" xr:uid="{00000000-0005-0000-0000-0000DD010000}"/>
    <cellStyle name="20% - Accent1 3 2 2 2 2" xfId="1516" xr:uid="{00000000-0005-0000-0000-0000DE010000}"/>
    <cellStyle name="20% - Accent1 3 2 2 2 2 2" xfId="3718" xr:uid="{00000000-0005-0000-0000-0000DF010000}"/>
    <cellStyle name="20% - Accent1 3 2 2 2 2 2 2" xfId="12550" xr:uid="{00000000-0005-0000-0000-0000E0010000}"/>
    <cellStyle name="20% - Accent1 3 2 2 2 2 3" xfId="5920" xr:uid="{00000000-0005-0000-0000-0000E1010000}"/>
    <cellStyle name="20% - Accent1 3 2 2 2 2 3 2" xfId="14752" xr:uid="{00000000-0005-0000-0000-0000E2010000}"/>
    <cellStyle name="20% - Accent1 3 2 2 2 2 4" xfId="8122" xr:uid="{00000000-0005-0000-0000-0000E3010000}"/>
    <cellStyle name="20% - Accent1 3 2 2 2 2 4 2" xfId="16954" xr:uid="{00000000-0005-0000-0000-0000E4010000}"/>
    <cellStyle name="20% - Accent1 3 2 2 2 2 5" xfId="10348" xr:uid="{00000000-0005-0000-0000-0000E5010000}"/>
    <cellStyle name="20% - Accent1 3 2 2 2 3" xfId="2220" xr:uid="{00000000-0005-0000-0000-0000E6010000}"/>
    <cellStyle name="20% - Accent1 3 2 2 2 3 2" xfId="4422" xr:uid="{00000000-0005-0000-0000-0000E7010000}"/>
    <cellStyle name="20% - Accent1 3 2 2 2 3 2 2" xfId="13254" xr:uid="{00000000-0005-0000-0000-0000E8010000}"/>
    <cellStyle name="20% - Accent1 3 2 2 2 3 3" xfId="6624" xr:uid="{00000000-0005-0000-0000-0000E9010000}"/>
    <cellStyle name="20% - Accent1 3 2 2 2 3 3 2" xfId="15456" xr:uid="{00000000-0005-0000-0000-0000EA010000}"/>
    <cellStyle name="20% - Accent1 3 2 2 2 3 4" xfId="8826" xr:uid="{00000000-0005-0000-0000-0000EB010000}"/>
    <cellStyle name="20% - Accent1 3 2 2 2 3 4 2" xfId="17658" xr:uid="{00000000-0005-0000-0000-0000EC010000}"/>
    <cellStyle name="20% - Accent1 3 2 2 2 3 5" xfId="11052" xr:uid="{00000000-0005-0000-0000-0000ED010000}"/>
    <cellStyle name="20% - Accent1 3 2 2 2 4" xfId="3014" xr:uid="{00000000-0005-0000-0000-0000EE010000}"/>
    <cellStyle name="20% - Accent1 3 2 2 2 4 2" xfId="11846" xr:uid="{00000000-0005-0000-0000-0000EF010000}"/>
    <cellStyle name="20% - Accent1 3 2 2 2 5" xfId="5216" xr:uid="{00000000-0005-0000-0000-0000F0010000}"/>
    <cellStyle name="20% - Accent1 3 2 2 2 5 2" xfId="14048" xr:uid="{00000000-0005-0000-0000-0000F1010000}"/>
    <cellStyle name="20% - Accent1 3 2 2 2 6" xfId="7418" xr:uid="{00000000-0005-0000-0000-0000F2010000}"/>
    <cellStyle name="20% - Accent1 3 2 2 2 6 2" xfId="16250" xr:uid="{00000000-0005-0000-0000-0000F3010000}"/>
    <cellStyle name="20% - Accent1 3 2 2 2 7" xfId="9644" xr:uid="{00000000-0005-0000-0000-0000F4010000}"/>
    <cellStyle name="20% - Accent1 3 2 2 3" xfId="1177" xr:uid="{00000000-0005-0000-0000-0000F5010000}"/>
    <cellStyle name="20% - Accent1 3 2 2 3 2" xfId="3379" xr:uid="{00000000-0005-0000-0000-0000F6010000}"/>
    <cellStyle name="20% - Accent1 3 2 2 3 2 2" xfId="12211" xr:uid="{00000000-0005-0000-0000-0000F7010000}"/>
    <cellStyle name="20% - Accent1 3 2 2 3 3" xfId="5581" xr:uid="{00000000-0005-0000-0000-0000F8010000}"/>
    <cellStyle name="20% - Accent1 3 2 2 3 3 2" xfId="14413" xr:uid="{00000000-0005-0000-0000-0000F9010000}"/>
    <cellStyle name="20% - Accent1 3 2 2 3 4" xfId="7783" xr:uid="{00000000-0005-0000-0000-0000FA010000}"/>
    <cellStyle name="20% - Accent1 3 2 2 3 4 2" xfId="16615" xr:uid="{00000000-0005-0000-0000-0000FB010000}"/>
    <cellStyle name="20% - Accent1 3 2 2 3 5" xfId="10009" xr:uid="{00000000-0005-0000-0000-0000FC010000}"/>
    <cellStyle name="20% - Accent1 3 2 2 4" xfId="1868" xr:uid="{00000000-0005-0000-0000-0000FD010000}"/>
    <cellStyle name="20% - Accent1 3 2 2 4 2" xfId="4070" xr:uid="{00000000-0005-0000-0000-0000FE010000}"/>
    <cellStyle name="20% - Accent1 3 2 2 4 2 2" xfId="12902" xr:uid="{00000000-0005-0000-0000-0000FF010000}"/>
    <cellStyle name="20% - Accent1 3 2 2 4 3" xfId="6272" xr:uid="{00000000-0005-0000-0000-000000020000}"/>
    <cellStyle name="20% - Accent1 3 2 2 4 3 2" xfId="15104" xr:uid="{00000000-0005-0000-0000-000001020000}"/>
    <cellStyle name="20% - Accent1 3 2 2 4 4" xfId="8474" xr:uid="{00000000-0005-0000-0000-000002020000}"/>
    <cellStyle name="20% - Accent1 3 2 2 4 4 2" xfId="17306" xr:uid="{00000000-0005-0000-0000-000003020000}"/>
    <cellStyle name="20% - Accent1 3 2 2 4 5" xfId="10700" xr:uid="{00000000-0005-0000-0000-000004020000}"/>
    <cellStyle name="20% - Accent1 3 2 2 5" xfId="2675" xr:uid="{00000000-0005-0000-0000-000005020000}"/>
    <cellStyle name="20% - Accent1 3 2 2 5 2" xfId="11507" xr:uid="{00000000-0005-0000-0000-000006020000}"/>
    <cellStyle name="20% - Accent1 3 2 2 6" xfId="4877" xr:uid="{00000000-0005-0000-0000-000007020000}"/>
    <cellStyle name="20% - Accent1 3 2 2 6 2" xfId="13709" xr:uid="{00000000-0005-0000-0000-000008020000}"/>
    <cellStyle name="20% - Accent1 3 2 2 7" xfId="7079" xr:uid="{00000000-0005-0000-0000-000009020000}"/>
    <cellStyle name="20% - Accent1 3 2 2 7 2" xfId="15911" xr:uid="{00000000-0005-0000-0000-00000A020000}"/>
    <cellStyle name="20% - Accent1 3 2 2 8" xfId="9305" xr:uid="{00000000-0005-0000-0000-00000B020000}"/>
    <cellStyle name="20% - Accent1 3 2 3" xfId="577" xr:uid="{00000000-0005-0000-0000-00000C020000}"/>
    <cellStyle name="20% - Accent1 3 2 3 2" xfId="929" xr:uid="{00000000-0005-0000-0000-00000D020000}"/>
    <cellStyle name="20% - Accent1 3 2 3 2 2" xfId="1633" xr:uid="{00000000-0005-0000-0000-00000E020000}"/>
    <cellStyle name="20% - Accent1 3 2 3 2 2 2" xfId="3835" xr:uid="{00000000-0005-0000-0000-00000F020000}"/>
    <cellStyle name="20% - Accent1 3 2 3 2 2 2 2" xfId="12667" xr:uid="{00000000-0005-0000-0000-000010020000}"/>
    <cellStyle name="20% - Accent1 3 2 3 2 2 3" xfId="6037" xr:uid="{00000000-0005-0000-0000-000011020000}"/>
    <cellStyle name="20% - Accent1 3 2 3 2 2 3 2" xfId="14869" xr:uid="{00000000-0005-0000-0000-000012020000}"/>
    <cellStyle name="20% - Accent1 3 2 3 2 2 4" xfId="8239" xr:uid="{00000000-0005-0000-0000-000013020000}"/>
    <cellStyle name="20% - Accent1 3 2 3 2 2 4 2" xfId="17071" xr:uid="{00000000-0005-0000-0000-000014020000}"/>
    <cellStyle name="20% - Accent1 3 2 3 2 2 5" xfId="10465" xr:uid="{00000000-0005-0000-0000-000015020000}"/>
    <cellStyle name="20% - Accent1 3 2 3 2 3" xfId="2337" xr:uid="{00000000-0005-0000-0000-000016020000}"/>
    <cellStyle name="20% - Accent1 3 2 3 2 3 2" xfId="4539" xr:uid="{00000000-0005-0000-0000-000017020000}"/>
    <cellStyle name="20% - Accent1 3 2 3 2 3 2 2" xfId="13371" xr:uid="{00000000-0005-0000-0000-000018020000}"/>
    <cellStyle name="20% - Accent1 3 2 3 2 3 3" xfId="6741" xr:uid="{00000000-0005-0000-0000-000019020000}"/>
    <cellStyle name="20% - Accent1 3 2 3 2 3 3 2" xfId="15573" xr:uid="{00000000-0005-0000-0000-00001A020000}"/>
    <cellStyle name="20% - Accent1 3 2 3 2 3 4" xfId="8943" xr:uid="{00000000-0005-0000-0000-00001B020000}"/>
    <cellStyle name="20% - Accent1 3 2 3 2 3 4 2" xfId="17775" xr:uid="{00000000-0005-0000-0000-00001C020000}"/>
    <cellStyle name="20% - Accent1 3 2 3 2 3 5" xfId="11169" xr:uid="{00000000-0005-0000-0000-00001D020000}"/>
    <cellStyle name="20% - Accent1 3 2 3 2 4" xfId="3131" xr:uid="{00000000-0005-0000-0000-00001E020000}"/>
    <cellStyle name="20% - Accent1 3 2 3 2 4 2" xfId="11963" xr:uid="{00000000-0005-0000-0000-00001F020000}"/>
    <cellStyle name="20% - Accent1 3 2 3 2 5" xfId="5333" xr:uid="{00000000-0005-0000-0000-000020020000}"/>
    <cellStyle name="20% - Accent1 3 2 3 2 5 2" xfId="14165" xr:uid="{00000000-0005-0000-0000-000021020000}"/>
    <cellStyle name="20% - Accent1 3 2 3 2 6" xfId="7535" xr:uid="{00000000-0005-0000-0000-000022020000}"/>
    <cellStyle name="20% - Accent1 3 2 3 2 6 2" xfId="16367" xr:uid="{00000000-0005-0000-0000-000023020000}"/>
    <cellStyle name="20% - Accent1 3 2 3 2 7" xfId="9761" xr:uid="{00000000-0005-0000-0000-000024020000}"/>
    <cellStyle name="20% - Accent1 3 2 3 3" xfId="1281" xr:uid="{00000000-0005-0000-0000-000025020000}"/>
    <cellStyle name="20% - Accent1 3 2 3 3 2" xfId="3483" xr:uid="{00000000-0005-0000-0000-000026020000}"/>
    <cellStyle name="20% - Accent1 3 2 3 3 2 2" xfId="12315" xr:uid="{00000000-0005-0000-0000-000027020000}"/>
    <cellStyle name="20% - Accent1 3 2 3 3 3" xfId="5685" xr:uid="{00000000-0005-0000-0000-000028020000}"/>
    <cellStyle name="20% - Accent1 3 2 3 3 3 2" xfId="14517" xr:uid="{00000000-0005-0000-0000-000029020000}"/>
    <cellStyle name="20% - Accent1 3 2 3 3 4" xfId="7887" xr:uid="{00000000-0005-0000-0000-00002A020000}"/>
    <cellStyle name="20% - Accent1 3 2 3 3 4 2" xfId="16719" xr:uid="{00000000-0005-0000-0000-00002B020000}"/>
    <cellStyle name="20% - Accent1 3 2 3 3 5" xfId="10113" xr:uid="{00000000-0005-0000-0000-00002C020000}"/>
    <cellStyle name="20% - Accent1 3 2 3 4" xfId="1985" xr:uid="{00000000-0005-0000-0000-00002D020000}"/>
    <cellStyle name="20% - Accent1 3 2 3 4 2" xfId="4187" xr:uid="{00000000-0005-0000-0000-00002E020000}"/>
    <cellStyle name="20% - Accent1 3 2 3 4 2 2" xfId="13019" xr:uid="{00000000-0005-0000-0000-00002F020000}"/>
    <cellStyle name="20% - Accent1 3 2 3 4 3" xfId="6389" xr:uid="{00000000-0005-0000-0000-000030020000}"/>
    <cellStyle name="20% - Accent1 3 2 3 4 3 2" xfId="15221" xr:uid="{00000000-0005-0000-0000-000031020000}"/>
    <cellStyle name="20% - Accent1 3 2 3 4 4" xfId="8591" xr:uid="{00000000-0005-0000-0000-000032020000}"/>
    <cellStyle name="20% - Accent1 3 2 3 4 4 2" xfId="17423" xr:uid="{00000000-0005-0000-0000-000033020000}"/>
    <cellStyle name="20% - Accent1 3 2 3 4 5" xfId="10817" xr:uid="{00000000-0005-0000-0000-000034020000}"/>
    <cellStyle name="20% - Accent1 3 2 3 5" xfId="2779" xr:uid="{00000000-0005-0000-0000-000035020000}"/>
    <cellStyle name="20% - Accent1 3 2 3 5 2" xfId="11611" xr:uid="{00000000-0005-0000-0000-000036020000}"/>
    <cellStyle name="20% - Accent1 3 2 3 6" xfId="4981" xr:uid="{00000000-0005-0000-0000-000037020000}"/>
    <cellStyle name="20% - Accent1 3 2 3 6 2" xfId="13813" xr:uid="{00000000-0005-0000-0000-000038020000}"/>
    <cellStyle name="20% - Accent1 3 2 3 7" xfId="7183" xr:uid="{00000000-0005-0000-0000-000039020000}"/>
    <cellStyle name="20% - Accent1 3 2 3 7 2" xfId="16015" xr:uid="{00000000-0005-0000-0000-00003A020000}"/>
    <cellStyle name="20% - Accent1 3 2 3 8" xfId="9409" xr:uid="{00000000-0005-0000-0000-00003B020000}"/>
    <cellStyle name="20% - Accent1 3 2 4" xfId="695" xr:uid="{00000000-0005-0000-0000-00003C020000}"/>
    <cellStyle name="20% - Accent1 3 2 4 2" xfId="1399" xr:uid="{00000000-0005-0000-0000-00003D020000}"/>
    <cellStyle name="20% - Accent1 3 2 4 2 2" xfId="3601" xr:uid="{00000000-0005-0000-0000-00003E020000}"/>
    <cellStyle name="20% - Accent1 3 2 4 2 2 2" xfId="12433" xr:uid="{00000000-0005-0000-0000-00003F020000}"/>
    <cellStyle name="20% - Accent1 3 2 4 2 3" xfId="5803" xr:uid="{00000000-0005-0000-0000-000040020000}"/>
    <cellStyle name="20% - Accent1 3 2 4 2 3 2" xfId="14635" xr:uid="{00000000-0005-0000-0000-000041020000}"/>
    <cellStyle name="20% - Accent1 3 2 4 2 4" xfId="8005" xr:uid="{00000000-0005-0000-0000-000042020000}"/>
    <cellStyle name="20% - Accent1 3 2 4 2 4 2" xfId="16837" xr:uid="{00000000-0005-0000-0000-000043020000}"/>
    <cellStyle name="20% - Accent1 3 2 4 2 5" xfId="10231" xr:uid="{00000000-0005-0000-0000-000044020000}"/>
    <cellStyle name="20% - Accent1 3 2 4 3" xfId="2103" xr:uid="{00000000-0005-0000-0000-000045020000}"/>
    <cellStyle name="20% - Accent1 3 2 4 3 2" xfId="4305" xr:uid="{00000000-0005-0000-0000-000046020000}"/>
    <cellStyle name="20% - Accent1 3 2 4 3 2 2" xfId="13137" xr:uid="{00000000-0005-0000-0000-000047020000}"/>
    <cellStyle name="20% - Accent1 3 2 4 3 3" xfId="6507" xr:uid="{00000000-0005-0000-0000-000048020000}"/>
    <cellStyle name="20% - Accent1 3 2 4 3 3 2" xfId="15339" xr:uid="{00000000-0005-0000-0000-000049020000}"/>
    <cellStyle name="20% - Accent1 3 2 4 3 4" xfId="8709" xr:uid="{00000000-0005-0000-0000-00004A020000}"/>
    <cellStyle name="20% - Accent1 3 2 4 3 4 2" xfId="17541" xr:uid="{00000000-0005-0000-0000-00004B020000}"/>
    <cellStyle name="20% - Accent1 3 2 4 3 5" xfId="10935" xr:uid="{00000000-0005-0000-0000-00004C020000}"/>
    <cellStyle name="20% - Accent1 3 2 4 4" xfId="2897" xr:uid="{00000000-0005-0000-0000-00004D020000}"/>
    <cellStyle name="20% - Accent1 3 2 4 4 2" xfId="11729" xr:uid="{00000000-0005-0000-0000-00004E020000}"/>
    <cellStyle name="20% - Accent1 3 2 4 5" xfId="5099" xr:uid="{00000000-0005-0000-0000-00004F020000}"/>
    <cellStyle name="20% - Accent1 3 2 4 5 2" xfId="13931" xr:uid="{00000000-0005-0000-0000-000050020000}"/>
    <cellStyle name="20% - Accent1 3 2 4 6" xfId="7301" xr:uid="{00000000-0005-0000-0000-000051020000}"/>
    <cellStyle name="20% - Accent1 3 2 4 6 2" xfId="16133" xr:uid="{00000000-0005-0000-0000-000052020000}"/>
    <cellStyle name="20% - Accent1 3 2 4 7" xfId="9527" xr:uid="{00000000-0005-0000-0000-000053020000}"/>
    <cellStyle name="20% - Accent1 3 2 5" xfId="1086" xr:uid="{00000000-0005-0000-0000-000054020000}"/>
    <cellStyle name="20% - Accent1 3 2 5 2" xfId="3288" xr:uid="{00000000-0005-0000-0000-000055020000}"/>
    <cellStyle name="20% - Accent1 3 2 5 2 2" xfId="12120" xr:uid="{00000000-0005-0000-0000-000056020000}"/>
    <cellStyle name="20% - Accent1 3 2 5 3" xfId="5490" xr:uid="{00000000-0005-0000-0000-000057020000}"/>
    <cellStyle name="20% - Accent1 3 2 5 3 2" xfId="14322" xr:uid="{00000000-0005-0000-0000-000058020000}"/>
    <cellStyle name="20% - Accent1 3 2 5 4" xfId="7692" xr:uid="{00000000-0005-0000-0000-000059020000}"/>
    <cellStyle name="20% - Accent1 3 2 5 4 2" xfId="16524" xr:uid="{00000000-0005-0000-0000-00005A020000}"/>
    <cellStyle name="20% - Accent1 3 2 5 5" xfId="9918" xr:uid="{00000000-0005-0000-0000-00005B020000}"/>
    <cellStyle name="20% - Accent1 3 2 6" xfId="1751" xr:uid="{00000000-0005-0000-0000-00005C020000}"/>
    <cellStyle name="20% - Accent1 3 2 6 2" xfId="3953" xr:uid="{00000000-0005-0000-0000-00005D020000}"/>
    <cellStyle name="20% - Accent1 3 2 6 2 2" xfId="12785" xr:uid="{00000000-0005-0000-0000-00005E020000}"/>
    <cellStyle name="20% - Accent1 3 2 6 3" xfId="6155" xr:uid="{00000000-0005-0000-0000-00005F020000}"/>
    <cellStyle name="20% - Accent1 3 2 6 3 2" xfId="14987" xr:uid="{00000000-0005-0000-0000-000060020000}"/>
    <cellStyle name="20% - Accent1 3 2 6 4" xfId="8357" xr:uid="{00000000-0005-0000-0000-000061020000}"/>
    <cellStyle name="20% - Accent1 3 2 6 4 2" xfId="17189" xr:uid="{00000000-0005-0000-0000-000062020000}"/>
    <cellStyle name="20% - Accent1 3 2 6 5" xfId="10583" xr:uid="{00000000-0005-0000-0000-000063020000}"/>
    <cellStyle name="20% - Accent1 3 2 7" xfId="382" xr:uid="{00000000-0005-0000-0000-000064020000}"/>
    <cellStyle name="20% - Accent1 3 2 7 2" xfId="2584" xr:uid="{00000000-0005-0000-0000-000065020000}"/>
    <cellStyle name="20% - Accent1 3 2 7 2 2" xfId="11416" xr:uid="{00000000-0005-0000-0000-000066020000}"/>
    <cellStyle name="20% - Accent1 3 2 7 3" xfId="4786" xr:uid="{00000000-0005-0000-0000-000067020000}"/>
    <cellStyle name="20% - Accent1 3 2 7 3 2" xfId="13618" xr:uid="{00000000-0005-0000-0000-000068020000}"/>
    <cellStyle name="20% - Accent1 3 2 7 4" xfId="6988" xr:uid="{00000000-0005-0000-0000-000069020000}"/>
    <cellStyle name="20% - Accent1 3 2 7 4 2" xfId="15820" xr:uid="{00000000-0005-0000-0000-00006A020000}"/>
    <cellStyle name="20% - Accent1 3 2 7 5" xfId="9214" xr:uid="{00000000-0005-0000-0000-00006B020000}"/>
    <cellStyle name="20% - Accent1 3 2 8" xfId="2440" xr:uid="{00000000-0005-0000-0000-00006C020000}"/>
    <cellStyle name="20% - Accent1 3 2 8 2" xfId="11272" xr:uid="{00000000-0005-0000-0000-00006D020000}"/>
    <cellStyle name="20% - Accent1 3 2 9" xfId="4642" xr:uid="{00000000-0005-0000-0000-00006E020000}"/>
    <cellStyle name="20% - Accent1 3 2 9 2" xfId="13474" xr:uid="{00000000-0005-0000-0000-00006F020000}"/>
    <cellStyle name="20% - Accent1 3 3" xfId="339" xr:uid="{00000000-0005-0000-0000-000070020000}"/>
    <cellStyle name="20% - Accent1 3 3 10" xfId="9174" xr:uid="{00000000-0005-0000-0000-000071020000}"/>
    <cellStyle name="20% - Accent1 3 3 2" xfId="499" xr:uid="{00000000-0005-0000-0000-000072020000}"/>
    <cellStyle name="20% - Accent1 3 3 2 2" xfId="851" xr:uid="{00000000-0005-0000-0000-000073020000}"/>
    <cellStyle name="20% - Accent1 3 3 2 2 2" xfId="1555" xr:uid="{00000000-0005-0000-0000-000074020000}"/>
    <cellStyle name="20% - Accent1 3 3 2 2 2 2" xfId="3757" xr:uid="{00000000-0005-0000-0000-000075020000}"/>
    <cellStyle name="20% - Accent1 3 3 2 2 2 2 2" xfId="12589" xr:uid="{00000000-0005-0000-0000-000076020000}"/>
    <cellStyle name="20% - Accent1 3 3 2 2 2 3" xfId="5959" xr:uid="{00000000-0005-0000-0000-000077020000}"/>
    <cellStyle name="20% - Accent1 3 3 2 2 2 3 2" xfId="14791" xr:uid="{00000000-0005-0000-0000-000078020000}"/>
    <cellStyle name="20% - Accent1 3 3 2 2 2 4" xfId="8161" xr:uid="{00000000-0005-0000-0000-000079020000}"/>
    <cellStyle name="20% - Accent1 3 3 2 2 2 4 2" xfId="16993" xr:uid="{00000000-0005-0000-0000-00007A020000}"/>
    <cellStyle name="20% - Accent1 3 3 2 2 2 5" xfId="10387" xr:uid="{00000000-0005-0000-0000-00007B020000}"/>
    <cellStyle name="20% - Accent1 3 3 2 2 3" xfId="2259" xr:uid="{00000000-0005-0000-0000-00007C020000}"/>
    <cellStyle name="20% - Accent1 3 3 2 2 3 2" xfId="4461" xr:uid="{00000000-0005-0000-0000-00007D020000}"/>
    <cellStyle name="20% - Accent1 3 3 2 2 3 2 2" xfId="13293" xr:uid="{00000000-0005-0000-0000-00007E020000}"/>
    <cellStyle name="20% - Accent1 3 3 2 2 3 3" xfId="6663" xr:uid="{00000000-0005-0000-0000-00007F020000}"/>
    <cellStyle name="20% - Accent1 3 3 2 2 3 3 2" xfId="15495" xr:uid="{00000000-0005-0000-0000-000080020000}"/>
    <cellStyle name="20% - Accent1 3 3 2 2 3 4" xfId="8865" xr:uid="{00000000-0005-0000-0000-000081020000}"/>
    <cellStyle name="20% - Accent1 3 3 2 2 3 4 2" xfId="17697" xr:uid="{00000000-0005-0000-0000-000082020000}"/>
    <cellStyle name="20% - Accent1 3 3 2 2 3 5" xfId="11091" xr:uid="{00000000-0005-0000-0000-000083020000}"/>
    <cellStyle name="20% - Accent1 3 3 2 2 4" xfId="3053" xr:uid="{00000000-0005-0000-0000-000084020000}"/>
    <cellStyle name="20% - Accent1 3 3 2 2 4 2" xfId="11885" xr:uid="{00000000-0005-0000-0000-000085020000}"/>
    <cellStyle name="20% - Accent1 3 3 2 2 5" xfId="5255" xr:uid="{00000000-0005-0000-0000-000086020000}"/>
    <cellStyle name="20% - Accent1 3 3 2 2 5 2" xfId="14087" xr:uid="{00000000-0005-0000-0000-000087020000}"/>
    <cellStyle name="20% - Accent1 3 3 2 2 6" xfId="7457" xr:uid="{00000000-0005-0000-0000-000088020000}"/>
    <cellStyle name="20% - Accent1 3 3 2 2 6 2" xfId="16289" xr:uid="{00000000-0005-0000-0000-000089020000}"/>
    <cellStyle name="20% - Accent1 3 3 2 2 7" xfId="9683" xr:uid="{00000000-0005-0000-0000-00008A020000}"/>
    <cellStyle name="20% - Accent1 3 3 2 3" xfId="1203" xr:uid="{00000000-0005-0000-0000-00008B020000}"/>
    <cellStyle name="20% - Accent1 3 3 2 3 2" xfId="3405" xr:uid="{00000000-0005-0000-0000-00008C020000}"/>
    <cellStyle name="20% - Accent1 3 3 2 3 2 2" xfId="12237" xr:uid="{00000000-0005-0000-0000-00008D020000}"/>
    <cellStyle name="20% - Accent1 3 3 2 3 3" xfId="5607" xr:uid="{00000000-0005-0000-0000-00008E020000}"/>
    <cellStyle name="20% - Accent1 3 3 2 3 3 2" xfId="14439" xr:uid="{00000000-0005-0000-0000-00008F020000}"/>
    <cellStyle name="20% - Accent1 3 3 2 3 4" xfId="7809" xr:uid="{00000000-0005-0000-0000-000090020000}"/>
    <cellStyle name="20% - Accent1 3 3 2 3 4 2" xfId="16641" xr:uid="{00000000-0005-0000-0000-000091020000}"/>
    <cellStyle name="20% - Accent1 3 3 2 3 5" xfId="10035" xr:uid="{00000000-0005-0000-0000-000092020000}"/>
    <cellStyle name="20% - Accent1 3 3 2 4" xfId="1907" xr:uid="{00000000-0005-0000-0000-000093020000}"/>
    <cellStyle name="20% - Accent1 3 3 2 4 2" xfId="4109" xr:uid="{00000000-0005-0000-0000-000094020000}"/>
    <cellStyle name="20% - Accent1 3 3 2 4 2 2" xfId="12941" xr:uid="{00000000-0005-0000-0000-000095020000}"/>
    <cellStyle name="20% - Accent1 3 3 2 4 3" xfId="6311" xr:uid="{00000000-0005-0000-0000-000096020000}"/>
    <cellStyle name="20% - Accent1 3 3 2 4 3 2" xfId="15143" xr:uid="{00000000-0005-0000-0000-000097020000}"/>
    <cellStyle name="20% - Accent1 3 3 2 4 4" xfId="8513" xr:uid="{00000000-0005-0000-0000-000098020000}"/>
    <cellStyle name="20% - Accent1 3 3 2 4 4 2" xfId="17345" xr:uid="{00000000-0005-0000-0000-000099020000}"/>
    <cellStyle name="20% - Accent1 3 3 2 4 5" xfId="10739" xr:uid="{00000000-0005-0000-0000-00009A020000}"/>
    <cellStyle name="20% - Accent1 3 3 2 5" xfId="2701" xr:uid="{00000000-0005-0000-0000-00009B020000}"/>
    <cellStyle name="20% - Accent1 3 3 2 5 2" xfId="11533" xr:uid="{00000000-0005-0000-0000-00009C020000}"/>
    <cellStyle name="20% - Accent1 3 3 2 6" xfId="4903" xr:uid="{00000000-0005-0000-0000-00009D020000}"/>
    <cellStyle name="20% - Accent1 3 3 2 6 2" xfId="13735" xr:uid="{00000000-0005-0000-0000-00009E020000}"/>
    <cellStyle name="20% - Accent1 3 3 2 7" xfId="7105" xr:uid="{00000000-0005-0000-0000-00009F020000}"/>
    <cellStyle name="20% - Accent1 3 3 2 7 2" xfId="15937" xr:uid="{00000000-0005-0000-0000-0000A0020000}"/>
    <cellStyle name="20% - Accent1 3 3 2 8" xfId="9331" xr:uid="{00000000-0005-0000-0000-0000A1020000}"/>
    <cellStyle name="20% - Accent1 3 3 3" xfId="616" xr:uid="{00000000-0005-0000-0000-0000A2020000}"/>
    <cellStyle name="20% - Accent1 3 3 3 2" xfId="968" xr:uid="{00000000-0005-0000-0000-0000A3020000}"/>
    <cellStyle name="20% - Accent1 3 3 3 2 2" xfId="1672" xr:uid="{00000000-0005-0000-0000-0000A4020000}"/>
    <cellStyle name="20% - Accent1 3 3 3 2 2 2" xfId="3874" xr:uid="{00000000-0005-0000-0000-0000A5020000}"/>
    <cellStyle name="20% - Accent1 3 3 3 2 2 2 2" xfId="12706" xr:uid="{00000000-0005-0000-0000-0000A6020000}"/>
    <cellStyle name="20% - Accent1 3 3 3 2 2 3" xfId="6076" xr:uid="{00000000-0005-0000-0000-0000A7020000}"/>
    <cellStyle name="20% - Accent1 3 3 3 2 2 3 2" xfId="14908" xr:uid="{00000000-0005-0000-0000-0000A8020000}"/>
    <cellStyle name="20% - Accent1 3 3 3 2 2 4" xfId="8278" xr:uid="{00000000-0005-0000-0000-0000A9020000}"/>
    <cellStyle name="20% - Accent1 3 3 3 2 2 4 2" xfId="17110" xr:uid="{00000000-0005-0000-0000-0000AA020000}"/>
    <cellStyle name="20% - Accent1 3 3 3 2 2 5" xfId="10504" xr:uid="{00000000-0005-0000-0000-0000AB020000}"/>
    <cellStyle name="20% - Accent1 3 3 3 2 3" xfId="2376" xr:uid="{00000000-0005-0000-0000-0000AC020000}"/>
    <cellStyle name="20% - Accent1 3 3 3 2 3 2" xfId="4578" xr:uid="{00000000-0005-0000-0000-0000AD020000}"/>
    <cellStyle name="20% - Accent1 3 3 3 2 3 2 2" xfId="13410" xr:uid="{00000000-0005-0000-0000-0000AE020000}"/>
    <cellStyle name="20% - Accent1 3 3 3 2 3 3" xfId="6780" xr:uid="{00000000-0005-0000-0000-0000AF020000}"/>
    <cellStyle name="20% - Accent1 3 3 3 2 3 3 2" xfId="15612" xr:uid="{00000000-0005-0000-0000-0000B0020000}"/>
    <cellStyle name="20% - Accent1 3 3 3 2 3 4" xfId="8982" xr:uid="{00000000-0005-0000-0000-0000B1020000}"/>
    <cellStyle name="20% - Accent1 3 3 3 2 3 4 2" xfId="17814" xr:uid="{00000000-0005-0000-0000-0000B2020000}"/>
    <cellStyle name="20% - Accent1 3 3 3 2 3 5" xfId="11208" xr:uid="{00000000-0005-0000-0000-0000B3020000}"/>
    <cellStyle name="20% - Accent1 3 3 3 2 4" xfId="3170" xr:uid="{00000000-0005-0000-0000-0000B4020000}"/>
    <cellStyle name="20% - Accent1 3 3 3 2 4 2" xfId="12002" xr:uid="{00000000-0005-0000-0000-0000B5020000}"/>
    <cellStyle name="20% - Accent1 3 3 3 2 5" xfId="5372" xr:uid="{00000000-0005-0000-0000-0000B6020000}"/>
    <cellStyle name="20% - Accent1 3 3 3 2 5 2" xfId="14204" xr:uid="{00000000-0005-0000-0000-0000B7020000}"/>
    <cellStyle name="20% - Accent1 3 3 3 2 6" xfId="7574" xr:uid="{00000000-0005-0000-0000-0000B8020000}"/>
    <cellStyle name="20% - Accent1 3 3 3 2 6 2" xfId="16406" xr:uid="{00000000-0005-0000-0000-0000B9020000}"/>
    <cellStyle name="20% - Accent1 3 3 3 2 7" xfId="9800" xr:uid="{00000000-0005-0000-0000-0000BA020000}"/>
    <cellStyle name="20% - Accent1 3 3 3 3" xfId="1320" xr:uid="{00000000-0005-0000-0000-0000BB020000}"/>
    <cellStyle name="20% - Accent1 3 3 3 3 2" xfId="3522" xr:uid="{00000000-0005-0000-0000-0000BC020000}"/>
    <cellStyle name="20% - Accent1 3 3 3 3 2 2" xfId="12354" xr:uid="{00000000-0005-0000-0000-0000BD020000}"/>
    <cellStyle name="20% - Accent1 3 3 3 3 3" xfId="5724" xr:uid="{00000000-0005-0000-0000-0000BE020000}"/>
    <cellStyle name="20% - Accent1 3 3 3 3 3 2" xfId="14556" xr:uid="{00000000-0005-0000-0000-0000BF020000}"/>
    <cellStyle name="20% - Accent1 3 3 3 3 4" xfId="7926" xr:uid="{00000000-0005-0000-0000-0000C0020000}"/>
    <cellStyle name="20% - Accent1 3 3 3 3 4 2" xfId="16758" xr:uid="{00000000-0005-0000-0000-0000C1020000}"/>
    <cellStyle name="20% - Accent1 3 3 3 3 5" xfId="10152" xr:uid="{00000000-0005-0000-0000-0000C2020000}"/>
    <cellStyle name="20% - Accent1 3 3 3 4" xfId="2024" xr:uid="{00000000-0005-0000-0000-0000C3020000}"/>
    <cellStyle name="20% - Accent1 3 3 3 4 2" xfId="4226" xr:uid="{00000000-0005-0000-0000-0000C4020000}"/>
    <cellStyle name="20% - Accent1 3 3 3 4 2 2" xfId="13058" xr:uid="{00000000-0005-0000-0000-0000C5020000}"/>
    <cellStyle name="20% - Accent1 3 3 3 4 3" xfId="6428" xr:uid="{00000000-0005-0000-0000-0000C6020000}"/>
    <cellStyle name="20% - Accent1 3 3 3 4 3 2" xfId="15260" xr:uid="{00000000-0005-0000-0000-0000C7020000}"/>
    <cellStyle name="20% - Accent1 3 3 3 4 4" xfId="8630" xr:uid="{00000000-0005-0000-0000-0000C8020000}"/>
    <cellStyle name="20% - Accent1 3 3 3 4 4 2" xfId="17462" xr:uid="{00000000-0005-0000-0000-0000C9020000}"/>
    <cellStyle name="20% - Accent1 3 3 3 4 5" xfId="10856" xr:uid="{00000000-0005-0000-0000-0000CA020000}"/>
    <cellStyle name="20% - Accent1 3 3 3 5" xfId="2818" xr:uid="{00000000-0005-0000-0000-0000CB020000}"/>
    <cellStyle name="20% - Accent1 3 3 3 5 2" xfId="11650" xr:uid="{00000000-0005-0000-0000-0000CC020000}"/>
    <cellStyle name="20% - Accent1 3 3 3 6" xfId="5020" xr:uid="{00000000-0005-0000-0000-0000CD020000}"/>
    <cellStyle name="20% - Accent1 3 3 3 6 2" xfId="13852" xr:uid="{00000000-0005-0000-0000-0000CE020000}"/>
    <cellStyle name="20% - Accent1 3 3 3 7" xfId="7222" xr:uid="{00000000-0005-0000-0000-0000CF020000}"/>
    <cellStyle name="20% - Accent1 3 3 3 7 2" xfId="16054" xr:uid="{00000000-0005-0000-0000-0000D0020000}"/>
    <cellStyle name="20% - Accent1 3 3 3 8" xfId="9448" xr:uid="{00000000-0005-0000-0000-0000D1020000}"/>
    <cellStyle name="20% - Accent1 3 3 4" xfId="734" xr:uid="{00000000-0005-0000-0000-0000D2020000}"/>
    <cellStyle name="20% - Accent1 3 3 4 2" xfId="1438" xr:uid="{00000000-0005-0000-0000-0000D3020000}"/>
    <cellStyle name="20% - Accent1 3 3 4 2 2" xfId="3640" xr:uid="{00000000-0005-0000-0000-0000D4020000}"/>
    <cellStyle name="20% - Accent1 3 3 4 2 2 2" xfId="12472" xr:uid="{00000000-0005-0000-0000-0000D5020000}"/>
    <cellStyle name="20% - Accent1 3 3 4 2 3" xfId="5842" xr:uid="{00000000-0005-0000-0000-0000D6020000}"/>
    <cellStyle name="20% - Accent1 3 3 4 2 3 2" xfId="14674" xr:uid="{00000000-0005-0000-0000-0000D7020000}"/>
    <cellStyle name="20% - Accent1 3 3 4 2 4" xfId="8044" xr:uid="{00000000-0005-0000-0000-0000D8020000}"/>
    <cellStyle name="20% - Accent1 3 3 4 2 4 2" xfId="16876" xr:uid="{00000000-0005-0000-0000-0000D9020000}"/>
    <cellStyle name="20% - Accent1 3 3 4 2 5" xfId="10270" xr:uid="{00000000-0005-0000-0000-0000DA020000}"/>
    <cellStyle name="20% - Accent1 3 3 4 3" xfId="2142" xr:uid="{00000000-0005-0000-0000-0000DB020000}"/>
    <cellStyle name="20% - Accent1 3 3 4 3 2" xfId="4344" xr:uid="{00000000-0005-0000-0000-0000DC020000}"/>
    <cellStyle name="20% - Accent1 3 3 4 3 2 2" xfId="13176" xr:uid="{00000000-0005-0000-0000-0000DD020000}"/>
    <cellStyle name="20% - Accent1 3 3 4 3 3" xfId="6546" xr:uid="{00000000-0005-0000-0000-0000DE020000}"/>
    <cellStyle name="20% - Accent1 3 3 4 3 3 2" xfId="15378" xr:uid="{00000000-0005-0000-0000-0000DF020000}"/>
    <cellStyle name="20% - Accent1 3 3 4 3 4" xfId="8748" xr:uid="{00000000-0005-0000-0000-0000E0020000}"/>
    <cellStyle name="20% - Accent1 3 3 4 3 4 2" xfId="17580" xr:uid="{00000000-0005-0000-0000-0000E1020000}"/>
    <cellStyle name="20% - Accent1 3 3 4 3 5" xfId="10974" xr:uid="{00000000-0005-0000-0000-0000E2020000}"/>
    <cellStyle name="20% - Accent1 3 3 4 4" xfId="2936" xr:uid="{00000000-0005-0000-0000-0000E3020000}"/>
    <cellStyle name="20% - Accent1 3 3 4 4 2" xfId="11768" xr:uid="{00000000-0005-0000-0000-0000E4020000}"/>
    <cellStyle name="20% - Accent1 3 3 4 5" xfId="5138" xr:uid="{00000000-0005-0000-0000-0000E5020000}"/>
    <cellStyle name="20% - Accent1 3 3 4 5 2" xfId="13970" xr:uid="{00000000-0005-0000-0000-0000E6020000}"/>
    <cellStyle name="20% - Accent1 3 3 4 6" xfId="7340" xr:uid="{00000000-0005-0000-0000-0000E7020000}"/>
    <cellStyle name="20% - Accent1 3 3 4 6 2" xfId="16172" xr:uid="{00000000-0005-0000-0000-0000E8020000}"/>
    <cellStyle name="20% - Accent1 3 3 4 7" xfId="9566" xr:uid="{00000000-0005-0000-0000-0000E9020000}"/>
    <cellStyle name="20% - Accent1 3 3 5" xfId="1046" xr:uid="{00000000-0005-0000-0000-0000EA020000}"/>
    <cellStyle name="20% - Accent1 3 3 5 2" xfId="3248" xr:uid="{00000000-0005-0000-0000-0000EB020000}"/>
    <cellStyle name="20% - Accent1 3 3 5 2 2" xfId="12080" xr:uid="{00000000-0005-0000-0000-0000EC020000}"/>
    <cellStyle name="20% - Accent1 3 3 5 3" xfId="5450" xr:uid="{00000000-0005-0000-0000-0000ED020000}"/>
    <cellStyle name="20% - Accent1 3 3 5 3 2" xfId="14282" xr:uid="{00000000-0005-0000-0000-0000EE020000}"/>
    <cellStyle name="20% - Accent1 3 3 5 4" xfId="7652" xr:uid="{00000000-0005-0000-0000-0000EF020000}"/>
    <cellStyle name="20% - Accent1 3 3 5 4 2" xfId="16484" xr:uid="{00000000-0005-0000-0000-0000F0020000}"/>
    <cellStyle name="20% - Accent1 3 3 5 5" xfId="9878" xr:uid="{00000000-0005-0000-0000-0000F1020000}"/>
    <cellStyle name="20% - Accent1 3 3 6" xfId="1790" xr:uid="{00000000-0005-0000-0000-0000F2020000}"/>
    <cellStyle name="20% - Accent1 3 3 6 2" xfId="3992" xr:uid="{00000000-0005-0000-0000-0000F3020000}"/>
    <cellStyle name="20% - Accent1 3 3 6 2 2" xfId="12824" xr:uid="{00000000-0005-0000-0000-0000F4020000}"/>
    <cellStyle name="20% - Accent1 3 3 6 3" xfId="6194" xr:uid="{00000000-0005-0000-0000-0000F5020000}"/>
    <cellStyle name="20% - Accent1 3 3 6 3 2" xfId="15026" xr:uid="{00000000-0005-0000-0000-0000F6020000}"/>
    <cellStyle name="20% - Accent1 3 3 6 4" xfId="8396" xr:uid="{00000000-0005-0000-0000-0000F7020000}"/>
    <cellStyle name="20% - Accent1 3 3 6 4 2" xfId="17228" xr:uid="{00000000-0005-0000-0000-0000F8020000}"/>
    <cellStyle name="20% - Accent1 3 3 6 5" xfId="10622" xr:uid="{00000000-0005-0000-0000-0000F9020000}"/>
    <cellStyle name="20% - Accent1 3 3 7" xfId="2544" xr:uid="{00000000-0005-0000-0000-0000FA020000}"/>
    <cellStyle name="20% - Accent1 3 3 7 2" xfId="11376" xr:uid="{00000000-0005-0000-0000-0000FB020000}"/>
    <cellStyle name="20% - Accent1 3 3 8" xfId="4746" xr:uid="{00000000-0005-0000-0000-0000FC020000}"/>
    <cellStyle name="20% - Accent1 3 3 8 2" xfId="13578" xr:uid="{00000000-0005-0000-0000-0000FD020000}"/>
    <cellStyle name="20% - Accent1 3 3 9" xfId="6948" xr:uid="{00000000-0005-0000-0000-0000FE020000}"/>
    <cellStyle name="20% - Accent1 3 3 9 2" xfId="15780" xr:uid="{00000000-0005-0000-0000-0000FF020000}"/>
    <cellStyle name="20% - Accent1 3 4" xfId="447" xr:uid="{00000000-0005-0000-0000-000000030000}"/>
    <cellStyle name="20% - Accent1 3 4 2" xfId="785" xr:uid="{00000000-0005-0000-0000-000001030000}"/>
    <cellStyle name="20% - Accent1 3 4 2 2" xfId="1489" xr:uid="{00000000-0005-0000-0000-000002030000}"/>
    <cellStyle name="20% - Accent1 3 4 2 2 2" xfId="3691" xr:uid="{00000000-0005-0000-0000-000003030000}"/>
    <cellStyle name="20% - Accent1 3 4 2 2 2 2" xfId="12523" xr:uid="{00000000-0005-0000-0000-000004030000}"/>
    <cellStyle name="20% - Accent1 3 4 2 2 3" xfId="5893" xr:uid="{00000000-0005-0000-0000-000005030000}"/>
    <cellStyle name="20% - Accent1 3 4 2 2 3 2" xfId="14725" xr:uid="{00000000-0005-0000-0000-000006030000}"/>
    <cellStyle name="20% - Accent1 3 4 2 2 4" xfId="8095" xr:uid="{00000000-0005-0000-0000-000007030000}"/>
    <cellStyle name="20% - Accent1 3 4 2 2 4 2" xfId="16927" xr:uid="{00000000-0005-0000-0000-000008030000}"/>
    <cellStyle name="20% - Accent1 3 4 2 2 5" xfId="10321" xr:uid="{00000000-0005-0000-0000-000009030000}"/>
    <cellStyle name="20% - Accent1 3 4 2 3" xfId="2193" xr:uid="{00000000-0005-0000-0000-00000A030000}"/>
    <cellStyle name="20% - Accent1 3 4 2 3 2" xfId="4395" xr:uid="{00000000-0005-0000-0000-00000B030000}"/>
    <cellStyle name="20% - Accent1 3 4 2 3 2 2" xfId="13227" xr:uid="{00000000-0005-0000-0000-00000C030000}"/>
    <cellStyle name="20% - Accent1 3 4 2 3 3" xfId="6597" xr:uid="{00000000-0005-0000-0000-00000D030000}"/>
    <cellStyle name="20% - Accent1 3 4 2 3 3 2" xfId="15429" xr:uid="{00000000-0005-0000-0000-00000E030000}"/>
    <cellStyle name="20% - Accent1 3 4 2 3 4" xfId="8799" xr:uid="{00000000-0005-0000-0000-00000F030000}"/>
    <cellStyle name="20% - Accent1 3 4 2 3 4 2" xfId="17631" xr:uid="{00000000-0005-0000-0000-000010030000}"/>
    <cellStyle name="20% - Accent1 3 4 2 3 5" xfId="11025" xr:uid="{00000000-0005-0000-0000-000011030000}"/>
    <cellStyle name="20% - Accent1 3 4 2 4" xfId="2987" xr:uid="{00000000-0005-0000-0000-000012030000}"/>
    <cellStyle name="20% - Accent1 3 4 2 4 2" xfId="11819" xr:uid="{00000000-0005-0000-0000-000013030000}"/>
    <cellStyle name="20% - Accent1 3 4 2 5" xfId="5189" xr:uid="{00000000-0005-0000-0000-000014030000}"/>
    <cellStyle name="20% - Accent1 3 4 2 5 2" xfId="14021" xr:uid="{00000000-0005-0000-0000-000015030000}"/>
    <cellStyle name="20% - Accent1 3 4 2 6" xfId="7391" xr:uid="{00000000-0005-0000-0000-000016030000}"/>
    <cellStyle name="20% - Accent1 3 4 2 6 2" xfId="16223" xr:uid="{00000000-0005-0000-0000-000017030000}"/>
    <cellStyle name="20% - Accent1 3 4 2 7" xfId="9617" xr:uid="{00000000-0005-0000-0000-000018030000}"/>
    <cellStyle name="20% - Accent1 3 4 3" xfId="1151" xr:uid="{00000000-0005-0000-0000-000019030000}"/>
    <cellStyle name="20% - Accent1 3 4 3 2" xfId="3353" xr:uid="{00000000-0005-0000-0000-00001A030000}"/>
    <cellStyle name="20% - Accent1 3 4 3 2 2" xfId="12185" xr:uid="{00000000-0005-0000-0000-00001B030000}"/>
    <cellStyle name="20% - Accent1 3 4 3 3" xfId="5555" xr:uid="{00000000-0005-0000-0000-00001C030000}"/>
    <cellStyle name="20% - Accent1 3 4 3 3 2" xfId="14387" xr:uid="{00000000-0005-0000-0000-00001D030000}"/>
    <cellStyle name="20% - Accent1 3 4 3 4" xfId="7757" xr:uid="{00000000-0005-0000-0000-00001E030000}"/>
    <cellStyle name="20% - Accent1 3 4 3 4 2" xfId="16589" xr:uid="{00000000-0005-0000-0000-00001F030000}"/>
    <cellStyle name="20% - Accent1 3 4 3 5" xfId="9983" xr:uid="{00000000-0005-0000-0000-000020030000}"/>
    <cellStyle name="20% - Accent1 3 4 4" xfId="1841" xr:uid="{00000000-0005-0000-0000-000021030000}"/>
    <cellStyle name="20% - Accent1 3 4 4 2" xfId="4043" xr:uid="{00000000-0005-0000-0000-000022030000}"/>
    <cellStyle name="20% - Accent1 3 4 4 2 2" xfId="12875" xr:uid="{00000000-0005-0000-0000-000023030000}"/>
    <cellStyle name="20% - Accent1 3 4 4 3" xfId="6245" xr:uid="{00000000-0005-0000-0000-000024030000}"/>
    <cellStyle name="20% - Accent1 3 4 4 3 2" xfId="15077" xr:uid="{00000000-0005-0000-0000-000025030000}"/>
    <cellStyle name="20% - Accent1 3 4 4 4" xfId="8447" xr:uid="{00000000-0005-0000-0000-000026030000}"/>
    <cellStyle name="20% - Accent1 3 4 4 4 2" xfId="17279" xr:uid="{00000000-0005-0000-0000-000027030000}"/>
    <cellStyle name="20% - Accent1 3 4 4 5" xfId="10673" xr:uid="{00000000-0005-0000-0000-000028030000}"/>
    <cellStyle name="20% - Accent1 3 4 5" xfId="2649" xr:uid="{00000000-0005-0000-0000-000029030000}"/>
    <cellStyle name="20% - Accent1 3 4 5 2" xfId="11481" xr:uid="{00000000-0005-0000-0000-00002A030000}"/>
    <cellStyle name="20% - Accent1 3 4 6" xfId="4851" xr:uid="{00000000-0005-0000-0000-00002B030000}"/>
    <cellStyle name="20% - Accent1 3 4 6 2" xfId="13683" xr:uid="{00000000-0005-0000-0000-00002C030000}"/>
    <cellStyle name="20% - Accent1 3 4 7" xfId="7053" xr:uid="{00000000-0005-0000-0000-00002D030000}"/>
    <cellStyle name="20% - Accent1 3 4 7 2" xfId="15885" xr:uid="{00000000-0005-0000-0000-00002E030000}"/>
    <cellStyle name="20% - Accent1 3 4 8" xfId="9279" xr:uid="{00000000-0005-0000-0000-00002F030000}"/>
    <cellStyle name="20% - Accent1 3 5" xfId="550" xr:uid="{00000000-0005-0000-0000-000030030000}"/>
    <cellStyle name="20% - Accent1 3 5 2" xfId="902" xr:uid="{00000000-0005-0000-0000-000031030000}"/>
    <cellStyle name="20% - Accent1 3 5 2 2" xfId="1606" xr:uid="{00000000-0005-0000-0000-000032030000}"/>
    <cellStyle name="20% - Accent1 3 5 2 2 2" xfId="3808" xr:uid="{00000000-0005-0000-0000-000033030000}"/>
    <cellStyle name="20% - Accent1 3 5 2 2 2 2" xfId="12640" xr:uid="{00000000-0005-0000-0000-000034030000}"/>
    <cellStyle name="20% - Accent1 3 5 2 2 3" xfId="6010" xr:uid="{00000000-0005-0000-0000-000035030000}"/>
    <cellStyle name="20% - Accent1 3 5 2 2 3 2" xfId="14842" xr:uid="{00000000-0005-0000-0000-000036030000}"/>
    <cellStyle name="20% - Accent1 3 5 2 2 4" xfId="8212" xr:uid="{00000000-0005-0000-0000-000037030000}"/>
    <cellStyle name="20% - Accent1 3 5 2 2 4 2" xfId="17044" xr:uid="{00000000-0005-0000-0000-000038030000}"/>
    <cellStyle name="20% - Accent1 3 5 2 2 5" xfId="10438" xr:uid="{00000000-0005-0000-0000-000039030000}"/>
    <cellStyle name="20% - Accent1 3 5 2 3" xfId="2310" xr:uid="{00000000-0005-0000-0000-00003A030000}"/>
    <cellStyle name="20% - Accent1 3 5 2 3 2" xfId="4512" xr:uid="{00000000-0005-0000-0000-00003B030000}"/>
    <cellStyle name="20% - Accent1 3 5 2 3 2 2" xfId="13344" xr:uid="{00000000-0005-0000-0000-00003C030000}"/>
    <cellStyle name="20% - Accent1 3 5 2 3 3" xfId="6714" xr:uid="{00000000-0005-0000-0000-00003D030000}"/>
    <cellStyle name="20% - Accent1 3 5 2 3 3 2" xfId="15546" xr:uid="{00000000-0005-0000-0000-00003E030000}"/>
    <cellStyle name="20% - Accent1 3 5 2 3 4" xfId="8916" xr:uid="{00000000-0005-0000-0000-00003F030000}"/>
    <cellStyle name="20% - Accent1 3 5 2 3 4 2" xfId="17748" xr:uid="{00000000-0005-0000-0000-000040030000}"/>
    <cellStyle name="20% - Accent1 3 5 2 3 5" xfId="11142" xr:uid="{00000000-0005-0000-0000-000041030000}"/>
    <cellStyle name="20% - Accent1 3 5 2 4" xfId="3104" xr:uid="{00000000-0005-0000-0000-000042030000}"/>
    <cellStyle name="20% - Accent1 3 5 2 4 2" xfId="11936" xr:uid="{00000000-0005-0000-0000-000043030000}"/>
    <cellStyle name="20% - Accent1 3 5 2 5" xfId="5306" xr:uid="{00000000-0005-0000-0000-000044030000}"/>
    <cellStyle name="20% - Accent1 3 5 2 5 2" xfId="14138" xr:uid="{00000000-0005-0000-0000-000045030000}"/>
    <cellStyle name="20% - Accent1 3 5 2 6" xfId="7508" xr:uid="{00000000-0005-0000-0000-000046030000}"/>
    <cellStyle name="20% - Accent1 3 5 2 6 2" xfId="16340" xr:uid="{00000000-0005-0000-0000-000047030000}"/>
    <cellStyle name="20% - Accent1 3 5 2 7" xfId="9734" xr:uid="{00000000-0005-0000-0000-000048030000}"/>
    <cellStyle name="20% - Accent1 3 5 3" xfId="1254" xr:uid="{00000000-0005-0000-0000-000049030000}"/>
    <cellStyle name="20% - Accent1 3 5 3 2" xfId="3456" xr:uid="{00000000-0005-0000-0000-00004A030000}"/>
    <cellStyle name="20% - Accent1 3 5 3 2 2" xfId="12288" xr:uid="{00000000-0005-0000-0000-00004B030000}"/>
    <cellStyle name="20% - Accent1 3 5 3 3" xfId="5658" xr:uid="{00000000-0005-0000-0000-00004C030000}"/>
    <cellStyle name="20% - Accent1 3 5 3 3 2" xfId="14490" xr:uid="{00000000-0005-0000-0000-00004D030000}"/>
    <cellStyle name="20% - Accent1 3 5 3 4" xfId="7860" xr:uid="{00000000-0005-0000-0000-00004E030000}"/>
    <cellStyle name="20% - Accent1 3 5 3 4 2" xfId="16692" xr:uid="{00000000-0005-0000-0000-00004F030000}"/>
    <cellStyle name="20% - Accent1 3 5 3 5" xfId="10086" xr:uid="{00000000-0005-0000-0000-000050030000}"/>
    <cellStyle name="20% - Accent1 3 5 4" xfId="1958" xr:uid="{00000000-0005-0000-0000-000051030000}"/>
    <cellStyle name="20% - Accent1 3 5 4 2" xfId="4160" xr:uid="{00000000-0005-0000-0000-000052030000}"/>
    <cellStyle name="20% - Accent1 3 5 4 2 2" xfId="12992" xr:uid="{00000000-0005-0000-0000-000053030000}"/>
    <cellStyle name="20% - Accent1 3 5 4 3" xfId="6362" xr:uid="{00000000-0005-0000-0000-000054030000}"/>
    <cellStyle name="20% - Accent1 3 5 4 3 2" xfId="15194" xr:uid="{00000000-0005-0000-0000-000055030000}"/>
    <cellStyle name="20% - Accent1 3 5 4 4" xfId="8564" xr:uid="{00000000-0005-0000-0000-000056030000}"/>
    <cellStyle name="20% - Accent1 3 5 4 4 2" xfId="17396" xr:uid="{00000000-0005-0000-0000-000057030000}"/>
    <cellStyle name="20% - Accent1 3 5 4 5" xfId="10790" xr:uid="{00000000-0005-0000-0000-000058030000}"/>
    <cellStyle name="20% - Accent1 3 5 5" xfId="2752" xr:uid="{00000000-0005-0000-0000-000059030000}"/>
    <cellStyle name="20% - Accent1 3 5 5 2" xfId="11584" xr:uid="{00000000-0005-0000-0000-00005A030000}"/>
    <cellStyle name="20% - Accent1 3 5 6" xfId="4954" xr:uid="{00000000-0005-0000-0000-00005B030000}"/>
    <cellStyle name="20% - Accent1 3 5 6 2" xfId="13786" xr:uid="{00000000-0005-0000-0000-00005C030000}"/>
    <cellStyle name="20% - Accent1 3 5 7" xfId="7156" xr:uid="{00000000-0005-0000-0000-00005D030000}"/>
    <cellStyle name="20% - Accent1 3 5 7 2" xfId="15988" xr:uid="{00000000-0005-0000-0000-00005E030000}"/>
    <cellStyle name="20% - Accent1 3 5 8" xfId="9382" xr:uid="{00000000-0005-0000-0000-00005F030000}"/>
    <cellStyle name="20% - Accent1 3 6" xfId="668" xr:uid="{00000000-0005-0000-0000-000060030000}"/>
    <cellStyle name="20% - Accent1 3 6 2" xfId="1372" xr:uid="{00000000-0005-0000-0000-000061030000}"/>
    <cellStyle name="20% - Accent1 3 6 2 2" xfId="3574" xr:uid="{00000000-0005-0000-0000-000062030000}"/>
    <cellStyle name="20% - Accent1 3 6 2 2 2" xfId="12406" xr:uid="{00000000-0005-0000-0000-000063030000}"/>
    <cellStyle name="20% - Accent1 3 6 2 3" xfId="5776" xr:uid="{00000000-0005-0000-0000-000064030000}"/>
    <cellStyle name="20% - Accent1 3 6 2 3 2" xfId="14608" xr:uid="{00000000-0005-0000-0000-000065030000}"/>
    <cellStyle name="20% - Accent1 3 6 2 4" xfId="7978" xr:uid="{00000000-0005-0000-0000-000066030000}"/>
    <cellStyle name="20% - Accent1 3 6 2 4 2" xfId="16810" xr:uid="{00000000-0005-0000-0000-000067030000}"/>
    <cellStyle name="20% - Accent1 3 6 2 5" xfId="10204" xr:uid="{00000000-0005-0000-0000-000068030000}"/>
    <cellStyle name="20% - Accent1 3 6 3" xfId="2076" xr:uid="{00000000-0005-0000-0000-000069030000}"/>
    <cellStyle name="20% - Accent1 3 6 3 2" xfId="4278" xr:uid="{00000000-0005-0000-0000-00006A030000}"/>
    <cellStyle name="20% - Accent1 3 6 3 2 2" xfId="13110" xr:uid="{00000000-0005-0000-0000-00006B030000}"/>
    <cellStyle name="20% - Accent1 3 6 3 3" xfId="6480" xr:uid="{00000000-0005-0000-0000-00006C030000}"/>
    <cellStyle name="20% - Accent1 3 6 3 3 2" xfId="15312" xr:uid="{00000000-0005-0000-0000-00006D030000}"/>
    <cellStyle name="20% - Accent1 3 6 3 4" xfId="8682" xr:uid="{00000000-0005-0000-0000-00006E030000}"/>
    <cellStyle name="20% - Accent1 3 6 3 4 2" xfId="17514" xr:uid="{00000000-0005-0000-0000-00006F030000}"/>
    <cellStyle name="20% - Accent1 3 6 3 5" xfId="10908" xr:uid="{00000000-0005-0000-0000-000070030000}"/>
    <cellStyle name="20% - Accent1 3 6 4" xfId="2870" xr:uid="{00000000-0005-0000-0000-000071030000}"/>
    <cellStyle name="20% - Accent1 3 6 4 2" xfId="11702" xr:uid="{00000000-0005-0000-0000-000072030000}"/>
    <cellStyle name="20% - Accent1 3 6 5" xfId="5072" xr:uid="{00000000-0005-0000-0000-000073030000}"/>
    <cellStyle name="20% - Accent1 3 6 5 2" xfId="13904" xr:uid="{00000000-0005-0000-0000-000074030000}"/>
    <cellStyle name="20% - Accent1 3 6 6" xfId="7274" xr:uid="{00000000-0005-0000-0000-000075030000}"/>
    <cellStyle name="20% - Accent1 3 6 6 2" xfId="16106" xr:uid="{00000000-0005-0000-0000-000076030000}"/>
    <cellStyle name="20% - Accent1 3 6 7" xfId="9500" xr:uid="{00000000-0005-0000-0000-000077030000}"/>
    <cellStyle name="20% - Accent1 3 7" xfId="1008" xr:uid="{00000000-0005-0000-0000-000078030000}"/>
    <cellStyle name="20% - Accent1 3 7 2" xfId="3210" xr:uid="{00000000-0005-0000-0000-000079030000}"/>
    <cellStyle name="20% - Accent1 3 7 2 2" xfId="12042" xr:uid="{00000000-0005-0000-0000-00007A030000}"/>
    <cellStyle name="20% - Accent1 3 7 3" xfId="5412" xr:uid="{00000000-0005-0000-0000-00007B030000}"/>
    <cellStyle name="20% - Accent1 3 7 3 2" xfId="14244" xr:uid="{00000000-0005-0000-0000-00007C030000}"/>
    <cellStyle name="20% - Accent1 3 7 4" xfId="7614" xr:uid="{00000000-0005-0000-0000-00007D030000}"/>
    <cellStyle name="20% - Accent1 3 7 4 2" xfId="16446" xr:uid="{00000000-0005-0000-0000-00007E030000}"/>
    <cellStyle name="20% - Accent1 3 7 5" xfId="9840" xr:uid="{00000000-0005-0000-0000-00007F030000}"/>
    <cellStyle name="20% - Accent1 3 8" xfId="1724" xr:uid="{00000000-0005-0000-0000-000080030000}"/>
    <cellStyle name="20% - Accent1 3 8 2" xfId="3926" xr:uid="{00000000-0005-0000-0000-000081030000}"/>
    <cellStyle name="20% - Accent1 3 8 2 2" xfId="12758" xr:uid="{00000000-0005-0000-0000-000082030000}"/>
    <cellStyle name="20% - Accent1 3 8 3" xfId="6128" xr:uid="{00000000-0005-0000-0000-000083030000}"/>
    <cellStyle name="20% - Accent1 3 8 3 2" xfId="14960" xr:uid="{00000000-0005-0000-0000-000084030000}"/>
    <cellStyle name="20% - Accent1 3 8 4" xfId="8330" xr:uid="{00000000-0005-0000-0000-000085030000}"/>
    <cellStyle name="20% - Accent1 3 8 4 2" xfId="17162" xr:uid="{00000000-0005-0000-0000-000086030000}"/>
    <cellStyle name="20% - Accent1 3 8 5" xfId="10556" xr:uid="{00000000-0005-0000-0000-000087030000}"/>
    <cellStyle name="20% - Accent1 3 9" xfId="312" xr:uid="{00000000-0005-0000-0000-000088030000}"/>
    <cellStyle name="20% - Accent1 3 9 2" xfId="2518" xr:uid="{00000000-0005-0000-0000-000089030000}"/>
    <cellStyle name="20% - Accent1 3 9 2 2" xfId="11350" xr:uid="{00000000-0005-0000-0000-00008A030000}"/>
    <cellStyle name="20% - Accent1 3 9 3" xfId="4720" xr:uid="{00000000-0005-0000-0000-00008B030000}"/>
    <cellStyle name="20% - Accent1 3 9 3 2" xfId="13552" xr:uid="{00000000-0005-0000-0000-00008C030000}"/>
    <cellStyle name="20% - Accent1 3 9 4" xfId="6922" xr:uid="{00000000-0005-0000-0000-00008D030000}"/>
    <cellStyle name="20% - Accent1 3 9 4 2" xfId="15754" xr:uid="{00000000-0005-0000-0000-00008E030000}"/>
    <cellStyle name="20% - Accent1 3 9 5" xfId="9148" xr:uid="{00000000-0005-0000-0000-00008F030000}"/>
    <cellStyle name="20% - Accent1 4" xfId="114" xr:uid="{00000000-0005-0000-0000-000090030000}"/>
    <cellStyle name="20% - Accent1 4 2" xfId="421" xr:uid="{00000000-0005-0000-0000-000091030000}"/>
    <cellStyle name="20% - Accent1 4 2 2" xfId="838" xr:uid="{00000000-0005-0000-0000-000092030000}"/>
    <cellStyle name="20% - Accent1 4 2 2 2" xfId="1542" xr:uid="{00000000-0005-0000-0000-000093030000}"/>
    <cellStyle name="20% - Accent1 4 2 2 2 2" xfId="3744" xr:uid="{00000000-0005-0000-0000-000094030000}"/>
    <cellStyle name="20% - Accent1 4 2 2 2 2 2" xfId="12576" xr:uid="{00000000-0005-0000-0000-000095030000}"/>
    <cellStyle name="20% - Accent1 4 2 2 2 3" xfId="5946" xr:uid="{00000000-0005-0000-0000-000096030000}"/>
    <cellStyle name="20% - Accent1 4 2 2 2 3 2" xfId="14778" xr:uid="{00000000-0005-0000-0000-000097030000}"/>
    <cellStyle name="20% - Accent1 4 2 2 2 4" xfId="8148" xr:uid="{00000000-0005-0000-0000-000098030000}"/>
    <cellStyle name="20% - Accent1 4 2 2 2 4 2" xfId="16980" xr:uid="{00000000-0005-0000-0000-000099030000}"/>
    <cellStyle name="20% - Accent1 4 2 2 2 5" xfId="10374" xr:uid="{00000000-0005-0000-0000-00009A030000}"/>
    <cellStyle name="20% - Accent1 4 2 2 3" xfId="2246" xr:uid="{00000000-0005-0000-0000-00009B030000}"/>
    <cellStyle name="20% - Accent1 4 2 2 3 2" xfId="4448" xr:uid="{00000000-0005-0000-0000-00009C030000}"/>
    <cellStyle name="20% - Accent1 4 2 2 3 2 2" xfId="13280" xr:uid="{00000000-0005-0000-0000-00009D030000}"/>
    <cellStyle name="20% - Accent1 4 2 2 3 3" xfId="6650" xr:uid="{00000000-0005-0000-0000-00009E030000}"/>
    <cellStyle name="20% - Accent1 4 2 2 3 3 2" xfId="15482" xr:uid="{00000000-0005-0000-0000-00009F030000}"/>
    <cellStyle name="20% - Accent1 4 2 2 3 4" xfId="8852" xr:uid="{00000000-0005-0000-0000-0000A0030000}"/>
    <cellStyle name="20% - Accent1 4 2 2 3 4 2" xfId="17684" xr:uid="{00000000-0005-0000-0000-0000A1030000}"/>
    <cellStyle name="20% - Accent1 4 2 2 3 5" xfId="11078" xr:uid="{00000000-0005-0000-0000-0000A2030000}"/>
    <cellStyle name="20% - Accent1 4 2 2 4" xfId="3040" xr:uid="{00000000-0005-0000-0000-0000A3030000}"/>
    <cellStyle name="20% - Accent1 4 2 2 4 2" xfId="11872" xr:uid="{00000000-0005-0000-0000-0000A4030000}"/>
    <cellStyle name="20% - Accent1 4 2 2 5" xfId="5242" xr:uid="{00000000-0005-0000-0000-0000A5030000}"/>
    <cellStyle name="20% - Accent1 4 2 2 5 2" xfId="14074" xr:uid="{00000000-0005-0000-0000-0000A6030000}"/>
    <cellStyle name="20% - Accent1 4 2 2 6" xfId="7444" xr:uid="{00000000-0005-0000-0000-0000A7030000}"/>
    <cellStyle name="20% - Accent1 4 2 2 6 2" xfId="16276" xr:uid="{00000000-0005-0000-0000-0000A8030000}"/>
    <cellStyle name="20% - Accent1 4 2 2 7" xfId="9670" xr:uid="{00000000-0005-0000-0000-0000A9030000}"/>
    <cellStyle name="20% - Accent1 4 2 3" xfId="1125" xr:uid="{00000000-0005-0000-0000-0000AA030000}"/>
    <cellStyle name="20% - Accent1 4 2 3 2" xfId="3327" xr:uid="{00000000-0005-0000-0000-0000AB030000}"/>
    <cellStyle name="20% - Accent1 4 2 3 2 2" xfId="12159" xr:uid="{00000000-0005-0000-0000-0000AC030000}"/>
    <cellStyle name="20% - Accent1 4 2 3 3" xfId="5529" xr:uid="{00000000-0005-0000-0000-0000AD030000}"/>
    <cellStyle name="20% - Accent1 4 2 3 3 2" xfId="14361" xr:uid="{00000000-0005-0000-0000-0000AE030000}"/>
    <cellStyle name="20% - Accent1 4 2 3 4" xfId="7731" xr:uid="{00000000-0005-0000-0000-0000AF030000}"/>
    <cellStyle name="20% - Accent1 4 2 3 4 2" xfId="16563" xr:uid="{00000000-0005-0000-0000-0000B0030000}"/>
    <cellStyle name="20% - Accent1 4 2 3 5" xfId="9957" xr:uid="{00000000-0005-0000-0000-0000B1030000}"/>
    <cellStyle name="20% - Accent1 4 2 4" xfId="1894" xr:uid="{00000000-0005-0000-0000-0000B2030000}"/>
    <cellStyle name="20% - Accent1 4 2 4 2" xfId="4096" xr:uid="{00000000-0005-0000-0000-0000B3030000}"/>
    <cellStyle name="20% - Accent1 4 2 4 2 2" xfId="12928" xr:uid="{00000000-0005-0000-0000-0000B4030000}"/>
    <cellStyle name="20% - Accent1 4 2 4 3" xfId="6298" xr:uid="{00000000-0005-0000-0000-0000B5030000}"/>
    <cellStyle name="20% - Accent1 4 2 4 3 2" xfId="15130" xr:uid="{00000000-0005-0000-0000-0000B6030000}"/>
    <cellStyle name="20% - Accent1 4 2 4 4" xfId="8500" xr:uid="{00000000-0005-0000-0000-0000B7030000}"/>
    <cellStyle name="20% - Accent1 4 2 4 4 2" xfId="17332" xr:uid="{00000000-0005-0000-0000-0000B8030000}"/>
    <cellStyle name="20% - Accent1 4 2 4 5" xfId="10726" xr:uid="{00000000-0005-0000-0000-0000B9030000}"/>
    <cellStyle name="20% - Accent1 4 2 5" xfId="2623" xr:uid="{00000000-0005-0000-0000-0000BA030000}"/>
    <cellStyle name="20% - Accent1 4 2 5 2" xfId="11455" xr:uid="{00000000-0005-0000-0000-0000BB030000}"/>
    <cellStyle name="20% - Accent1 4 2 6" xfId="4825" xr:uid="{00000000-0005-0000-0000-0000BC030000}"/>
    <cellStyle name="20% - Accent1 4 2 6 2" xfId="13657" xr:uid="{00000000-0005-0000-0000-0000BD030000}"/>
    <cellStyle name="20% - Accent1 4 2 7" xfId="7027" xr:uid="{00000000-0005-0000-0000-0000BE030000}"/>
    <cellStyle name="20% - Accent1 4 2 7 2" xfId="15859" xr:uid="{00000000-0005-0000-0000-0000BF030000}"/>
    <cellStyle name="20% - Accent1 4 2 8" xfId="9253" xr:uid="{00000000-0005-0000-0000-0000C0030000}"/>
    <cellStyle name="20% - Accent1 4 3" xfId="603" xr:uid="{00000000-0005-0000-0000-0000C1030000}"/>
    <cellStyle name="20% - Accent1 4 3 2" xfId="955" xr:uid="{00000000-0005-0000-0000-0000C2030000}"/>
    <cellStyle name="20% - Accent1 4 3 2 2" xfId="1659" xr:uid="{00000000-0005-0000-0000-0000C3030000}"/>
    <cellStyle name="20% - Accent1 4 3 2 2 2" xfId="3861" xr:uid="{00000000-0005-0000-0000-0000C4030000}"/>
    <cellStyle name="20% - Accent1 4 3 2 2 2 2" xfId="12693" xr:uid="{00000000-0005-0000-0000-0000C5030000}"/>
    <cellStyle name="20% - Accent1 4 3 2 2 3" xfId="6063" xr:uid="{00000000-0005-0000-0000-0000C6030000}"/>
    <cellStyle name="20% - Accent1 4 3 2 2 3 2" xfId="14895" xr:uid="{00000000-0005-0000-0000-0000C7030000}"/>
    <cellStyle name="20% - Accent1 4 3 2 2 4" xfId="8265" xr:uid="{00000000-0005-0000-0000-0000C8030000}"/>
    <cellStyle name="20% - Accent1 4 3 2 2 4 2" xfId="17097" xr:uid="{00000000-0005-0000-0000-0000C9030000}"/>
    <cellStyle name="20% - Accent1 4 3 2 2 5" xfId="10491" xr:uid="{00000000-0005-0000-0000-0000CA030000}"/>
    <cellStyle name="20% - Accent1 4 3 2 3" xfId="2363" xr:uid="{00000000-0005-0000-0000-0000CB030000}"/>
    <cellStyle name="20% - Accent1 4 3 2 3 2" xfId="4565" xr:uid="{00000000-0005-0000-0000-0000CC030000}"/>
    <cellStyle name="20% - Accent1 4 3 2 3 2 2" xfId="13397" xr:uid="{00000000-0005-0000-0000-0000CD030000}"/>
    <cellStyle name="20% - Accent1 4 3 2 3 3" xfId="6767" xr:uid="{00000000-0005-0000-0000-0000CE030000}"/>
    <cellStyle name="20% - Accent1 4 3 2 3 3 2" xfId="15599" xr:uid="{00000000-0005-0000-0000-0000CF030000}"/>
    <cellStyle name="20% - Accent1 4 3 2 3 4" xfId="8969" xr:uid="{00000000-0005-0000-0000-0000D0030000}"/>
    <cellStyle name="20% - Accent1 4 3 2 3 4 2" xfId="17801" xr:uid="{00000000-0005-0000-0000-0000D1030000}"/>
    <cellStyle name="20% - Accent1 4 3 2 3 5" xfId="11195" xr:uid="{00000000-0005-0000-0000-0000D2030000}"/>
    <cellStyle name="20% - Accent1 4 3 2 4" xfId="3157" xr:uid="{00000000-0005-0000-0000-0000D3030000}"/>
    <cellStyle name="20% - Accent1 4 3 2 4 2" xfId="11989" xr:uid="{00000000-0005-0000-0000-0000D4030000}"/>
    <cellStyle name="20% - Accent1 4 3 2 5" xfId="5359" xr:uid="{00000000-0005-0000-0000-0000D5030000}"/>
    <cellStyle name="20% - Accent1 4 3 2 5 2" xfId="14191" xr:uid="{00000000-0005-0000-0000-0000D6030000}"/>
    <cellStyle name="20% - Accent1 4 3 2 6" xfId="7561" xr:uid="{00000000-0005-0000-0000-0000D7030000}"/>
    <cellStyle name="20% - Accent1 4 3 2 6 2" xfId="16393" xr:uid="{00000000-0005-0000-0000-0000D8030000}"/>
    <cellStyle name="20% - Accent1 4 3 2 7" xfId="9787" xr:uid="{00000000-0005-0000-0000-0000D9030000}"/>
    <cellStyle name="20% - Accent1 4 3 3" xfId="1307" xr:uid="{00000000-0005-0000-0000-0000DA030000}"/>
    <cellStyle name="20% - Accent1 4 3 3 2" xfId="3509" xr:uid="{00000000-0005-0000-0000-0000DB030000}"/>
    <cellStyle name="20% - Accent1 4 3 3 2 2" xfId="12341" xr:uid="{00000000-0005-0000-0000-0000DC030000}"/>
    <cellStyle name="20% - Accent1 4 3 3 3" xfId="5711" xr:uid="{00000000-0005-0000-0000-0000DD030000}"/>
    <cellStyle name="20% - Accent1 4 3 3 3 2" xfId="14543" xr:uid="{00000000-0005-0000-0000-0000DE030000}"/>
    <cellStyle name="20% - Accent1 4 3 3 4" xfId="7913" xr:uid="{00000000-0005-0000-0000-0000DF030000}"/>
    <cellStyle name="20% - Accent1 4 3 3 4 2" xfId="16745" xr:uid="{00000000-0005-0000-0000-0000E0030000}"/>
    <cellStyle name="20% - Accent1 4 3 3 5" xfId="10139" xr:uid="{00000000-0005-0000-0000-0000E1030000}"/>
    <cellStyle name="20% - Accent1 4 3 4" xfId="2011" xr:uid="{00000000-0005-0000-0000-0000E2030000}"/>
    <cellStyle name="20% - Accent1 4 3 4 2" xfId="4213" xr:uid="{00000000-0005-0000-0000-0000E3030000}"/>
    <cellStyle name="20% - Accent1 4 3 4 2 2" xfId="13045" xr:uid="{00000000-0005-0000-0000-0000E4030000}"/>
    <cellStyle name="20% - Accent1 4 3 4 3" xfId="6415" xr:uid="{00000000-0005-0000-0000-0000E5030000}"/>
    <cellStyle name="20% - Accent1 4 3 4 3 2" xfId="15247" xr:uid="{00000000-0005-0000-0000-0000E6030000}"/>
    <cellStyle name="20% - Accent1 4 3 4 4" xfId="8617" xr:uid="{00000000-0005-0000-0000-0000E7030000}"/>
    <cellStyle name="20% - Accent1 4 3 4 4 2" xfId="17449" xr:uid="{00000000-0005-0000-0000-0000E8030000}"/>
    <cellStyle name="20% - Accent1 4 3 4 5" xfId="10843" xr:uid="{00000000-0005-0000-0000-0000E9030000}"/>
    <cellStyle name="20% - Accent1 4 3 5" xfId="2805" xr:uid="{00000000-0005-0000-0000-0000EA030000}"/>
    <cellStyle name="20% - Accent1 4 3 5 2" xfId="11637" xr:uid="{00000000-0005-0000-0000-0000EB030000}"/>
    <cellStyle name="20% - Accent1 4 3 6" xfId="5007" xr:uid="{00000000-0005-0000-0000-0000EC030000}"/>
    <cellStyle name="20% - Accent1 4 3 6 2" xfId="13839" xr:uid="{00000000-0005-0000-0000-0000ED030000}"/>
    <cellStyle name="20% - Accent1 4 3 7" xfId="7209" xr:uid="{00000000-0005-0000-0000-0000EE030000}"/>
    <cellStyle name="20% - Accent1 4 3 7 2" xfId="16041" xr:uid="{00000000-0005-0000-0000-0000EF030000}"/>
    <cellStyle name="20% - Accent1 4 3 8" xfId="9435" xr:uid="{00000000-0005-0000-0000-0000F0030000}"/>
    <cellStyle name="20% - Accent1 4 4" xfId="721" xr:uid="{00000000-0005-0000-0000-0000F1030000}"/>
    <cellStyle name="20% - Accent1 4 4 2" xfId="1425" xr:uid="{00000000-0005-0000-0000-0000F2030000}"/>
    <cellStyle name="20% - Accent1 4 4 2 2" xfId="3627" xr:uid="{00000000-0005-0000-0000-0000F3030000}"/>
    <cellStyle name="20% - Accent1 4 4 2 2 2" xfId="12459" xr:uid="{00000000-0005-0000-0000-0000F4030000}"/>
    <cellStyle name="20% - Accent1 4 4 2 3" xfId="5829" xr:uid="{00000000-0005-0000-0000-0000F5030000}"/>
    <cellStyle name="20% - Accent1 4 4 2 3 2" xfId="14661" xr:uid="{00000000-0005-0000-0000-0000F6030000}"/>
    <cellStyle name="20% - Accent1 4 4 2 4" xfId="8031" xr:uid="{00000000-0005-0000-0000-0000F7030000}"/>
    <cellStyle name="20% - Accent1 4 4 2 4 2" xfId="16863" xr:uid="{00000000-0005-0000-0000-0000F8030000}"/>
    <cellStyle name="20% - Accent1 4 4 2 5" xfId="10257" xr:uid="{00000000-0005-0000-0000-0000F9030000}"/>
    <cellStyle name="20% - Accent1 4 4 3" xfId="2129" xr:uid="{00000000-0005-0000-0000-0000FA030000}"/>
    <cellStyle name="20% - Accent1 4 4 3 2" xfId="4331" xr:uid="{00000000-0005-0000-0000-0000FB030000}"/>
    <cellStyle name="20% - Accent1 4 4 3 2 2" xfId="13163" xr:uid="{00000000-0005-0000-0000-0000FC030000}"/>
    <cellStyle name="20% - Accent1 4 4 3 3" xfId="6533" xr:uid="{00000000-0005-0000-0000-0000FD030000}"/>
    <cellStyle name="20% - Accent1 4 4 3 3 2" xfId="15365" xr:uid="{00000000-0005-0000-0000-0000FE030000}"/>
    <cellStyle name="20% - Accent1 4 4 3 4" xfId="8735" xr:uid="{00000000-0005-0000-0000-0000FF030000}"/>
    <cellStyle name="20% - Accent1 4 4 3 4 2" xfId="17567" xr:uid="{00000000-0005-0000-0000-000000040000}"/>
    <cellStyle name="20% - Accent1 4 4 3 5" xfId="10961" xr:uid="{00000000-0005-0000-0000-000001040000}"/>
    <cellStyle name="20% - Accent1 4 4 4" xfId="2923" xr:uid="{00000000-0005-0000-0000-000002040000}"/>
    <cellStyle name="20% - Accent1 4 4 4 2" xfId="11755" xr:uid="{00000000-0005-0000-0000-000003040000}"/>
    <cellStyle name="20% - Accent1 4 4 5" xfId="5125" xr:uid="{00000000-0005-0000-0000-000004040000}"/>
    <cellStyle name="20% - Accent1 4 4 5 2" xfId="13957" xr:uid="{00000000-0005-0000-0000-000005040000}"/>
    <cellStyle name="20% - Accent1 4 4 6" xfId="7327" xr:uid="{00000000-0005-0000-0000-000006040000}"/>
    <cellStyle name="20% - Accent1 4 4 6 2" xfId="16159" xr:uid="{00000000-0005-0000-0000-000007040000}"/>
    <cellStyle name="20% - Accent1 4 4 7" xfId="9553" xr:uid="{00000000-0005-0000-0000-000008040000}"/>
    <cellStyle name="20% - Accent1 4 5" xfId="1073" xr:uid="{00000000-0005-0000-0000-000009040000}"/>
    <cellStyle name="20% - Accent1 4 5 2" xfId="3275" xr:uid="{00000000-0005-0000-0000-00000A040000}"/>
    <cellStyle name="20% - Accent1 4 5 2 2" xfId="12107" xr:uid="{00000000-0005-0000-0000-00000B040000}"/>
    <cellStyle name="20% - Accent1 4 5 3" xfId="5477" xr:uid="{00000000-0005-0000-0000-00000C040000}"/>
    <cellStyle name="20% - Accent1 4 5 3 2" xfId="14309" xr:uid="{00000000-0005-0000-0000-00000D040000}"/>
    <cellStyle name="20% - Accent1 4 5 4" xfId="7679" xr:uid="{00000000-0005-0000-0000-00000E040000}"/>
    <cellStyle name="20% - Accent1 4 5 4 2" xfId="16511" xr:uid="{00000000-0005-0000-0000-00000F040000}"/>
    <cellStyle name="20% - Accent1 4 5 5" xfId="9905" xr:uid="{00000000-0005-0000-0000-000010040000}"/>
    <cellStyle name="20% - Accent1 4 6" xfId="1777" xr:uid="{00000000-0005-0000-0000-000011040000}"/>
    <cellStyle name="20% - Accent1 4 6 2" xfId="3979" xr:uid="{00000000-0005-0000-0000-000012040000}"/>
    <cellStyle name="20% - Accent1 4 6 2 2" xfId="12811" xr:uid="{00000000-0005-0000-0000-000013040000}"/>
    <cellStyle name="20% - Accent1 4 6 3" xfId="6181" xr:uid="{00000000-0005-0000-0000-000014040000}"/>
    <cellStyle name="20% - Accent1 4 6 3 2" xfId="15013" xr:uid="{00000000-0005-0000-0000-000015040000}"/>
    <cellStyle name="20% - Accent1 4 6 4" xfId="8383" xr:uid="{00000000-0005-0000-0000-000016040000}"/>
    <cellStyle name="20% - Accent1 4 6 4 2" xfId="17215" xr:uid="{00000000-0005-0000-0000-000017040000}"/>
    <cellStyle name="20% - Accent1 4 6 5" xfId="10609" xr:uid="{00000000-0005-0000-0000-000018040000}"/>
    <cellStyle name="20% - Accent1 4 7" xfId="369" xr:uid="{00000000-0005-0000-0000-000019040000}"/>
    <cellStyle name="20% - Accent1 4 7 2" xfId="2571" xr:uid="{00000000-0005-0000-0000-00001A040000}"/>
    <cellStyle name="20% - Accent1 4 7 2 2" xfId="11403" xr:uid="{00000000-0005-0000-0000-00001B040000}"/>
    <cellStyle name="20% - Accent1 4 7 3" xfId="4773" xr:uid="{00000000-0005-0000-0000-00001C040000}"/>
    <cellStyle name="20% - Accent1 4 7 3 2" xfId="13605" xr:uid="{00000000-0005-0000-0000-00001D040000}"/>
    <cellStyle name="20% - Accent1 4 7 4" xfId="6975" xr:uid="{00000000-0005-0000-0000-00001E040000}"/>
    <cellStyle name="20% - Accent1 4 7 4 2" xfId="15807" xr:uid="{00000000-0005-0000-0000-00001F040000}"/>
    <cellStyle name="20% - Accent1 4 7 5" xfId="9201" xr:uid="{00000000-0005-0000-0000-000020040000}"/>
    <cellStyle name="20% - Accent1 5" xfId="408" xr:uid="{00000000-0005-0000-0000-000021040000}"/>
    <cellStyle name="20% - Accent1 5 10" xfId="9240" xr:uid="{00000000-0005-0000-0000-000022040000}"/>
    <cellStyle name="20% - Accent1 5 2" xfId="525" xr:uid="{00000000-0005-0000-0000-000023040000}"/>
    <cellStyle name="20% - Accent1 5 2 2" xfId="877" xr:uid="{00000000-0005-0000-0000-000024040000}"/>
    <cellStyle name="20% - Accent1 5 2 2 2" xfId="1581" xr:uid="{00000000-0005-0000-0000-000025040000}"/>
    <cellStyle name="20% - Accent1 5 2 2 2 2" xfId="3783" xr:uid="{00000000-0005-0000-0000-000026040000}"/>
    <cellStyle name="20% - Accent1 5 2 2 2 2 2" xfId="12615" xr:uid="{00000000-0005-0000-0000-000027040000}"/>
    <cellStyle name="20% - Accent1 5 2 2 2 3" xfId="5985" xr:uid="{00000000-0005-0000-0000-000028040000}"/>
    <cellStyle name="20% - Accent1 5 2 2 2 3 2" xfId="14817" xr:uid="{00000000-0005-0000-0000-000029040000}"/>
    <cellStyle name="20% - Accent1 5 2 2 2 4" xfId="8187" xr:uid="{00000000-0005-0000-0000-00002A040000}"/>
    <cellStyle name="20% - Accent1 5 2 2 2 4 2" xfId="17019" xr:uid="{00000000-0005-0000-0000-00002B040000}"/>
    <cellStyle name="20% - Accent1 5 2 2 2 5" xfId="10413" xr:uid="{00000000-0005-0000-0000-00002C040000}"/>
    <cellStyle name="20% - Accent1 5 2 2 3" xfId="2285" xr:uid="{00000000-0005-0000-0000-00002D040000}"/>
    <cellStyle name="20% - Accent1 5 2 2 3 2" xfId="4487" xr:uid="{00000000-0005-0000-0000-00002E040000}"/>
    <cellStyle name="20% - Accent1 5 2 2 3 2 2" xfId="13319" xr:uid="{00000000-0005-0000-0000-00002F040000}"/>
    <cellStyle name="20% - Accent1 5 2 2 3 3" xfId="6689" xr:uid="{00000000-0005-0000-0000-000030040000}"/>
    <cellStyle name="20% - Accent1 5 2 2 3 3 2" xfId="15521" xr:uid="{00000000-0005-0000-0000-000031040000}"/>
    <cellStyle name="20% - Accent1 5 2 2 3 4" xfId="8891" xr:uid="{00000000-0005-0000-0000-000032040000}"/>
    <cellStyle name="20% - Accent1 5 2 2 3 4 2" xfId="17723" xr:uid="{00000000-0005-0000-0000-000033040000}"/>
    <cellStyle name="20% - Accent1 5 2 2 3 5" xfId="11117" xr:uid="{00000000-0005-0000-0000-000034040000}"/>
    <cellStyle name="20% - Accent1 5 2 2 4" xfId="3079" xr:uid="{00000000-0005-0000-0000-000035040000}"/>
    <cellStyle name="20% - Accent1 5 2 2 4 2" xfId="11911" xr:uid="{00000000-0005-0000-0000-000036040000}"/>
    <cellStyle name="20% - Accent1 5 2 2 5" xfId="5281" xr:uid="{00000000-0005-0000-0000-000037040000}"/>
    <cellStyle name="20% - Accent1 5 2 2 5 2" xfId="14113" xr:uid="{00000000-0005-0000-0000-000038040000}"/>
    <cellStyle name="20% - Accent1 5 2 2 6" xfId="7483" xr:uid="{00000000-0005-0000-0000-000039040000}"/>
    <cellStyle name="20% - Accent1 5 2 2 6 2" xfId="16315" xr:uid="{00000000-0005-0000-0000-00003A040000}"/>
    <cellStyle name="20% - Accent1 5 2 2 7" xfId="9709" xr:uid="{00000000-0005-0000-0000-00003B040000}"/>
    <cellStyle name="20% - Accent1 5 2 3" xfId="1229" xr:uid="{00000000-0005-0000-0000-00003C040000}"/>
    <cellStyle name="20% - Accent1 5 2 3 2" xfId="3431" xr:uid="{00000000-0005-0000-0000-00003D040000}"/>
    <cellStyle name="20% - Accent1 5 2 3 2 2" xfId="12263" xr:uid="{00000000-0005-0000-0000-00003E040000}"/>
    <cellStyle name="20% - Accent1 5 2 3 3" xfId="5633" xr:uid="{00000000-0005-0000-0000-00003F040000}"/>
    <cellStyle name="20% - Accent1 5 2 3 3 2" xfId="14465" xr:uid="{00000000-0005-0000-0000-000040040000}"/>
    <cellStyle name="20% - Accent1 5 2 3 4" xfId="7835" xr:uid="{00000000-0005-0000-0000-000041040000}"/>
    <cellStyle name="20% - Accent1 5 2 3 4 2" xfId="16667" xr:uid="{00000000-0005-0000-0000-000042040000}"/>
    <cellStyle name="20% - Accent1 5 2 3 5" xfId="10061" xr:uid="{00000000-0005-0000-0000-000043040000}"/>
    <cellStyle name="20% - Accent1 5 2 4" xfId="1933" xr:uid="{00000000-0005-0000-0000-000044040000}"/>
    <cellStyle name="20% - Accent1 5 2 4 2" xfId="4135" xr:uid="{00000000-0005-0000-0000-000045040000}"/>
    <cellStyle name="20% - Accent1 5 2 4 2 2" xfId="12967" xr:uid="{00000000-0005-0000-0000-000046040000}"/>
    <cellStyle name="20% - Accent1 5 2 4 3" xfId="6337" xr:uid="{00000000-0005-0000-0000-000047040000}"/>
    <cellStyle name="20% - Accent1 5 2 4 3 2" xfId="15169" xr:uid="{00000000-0005-0000-0000-000048040000}"/>
    <cellStyle name="20% - Accent1 5 2 4 4" xfId="8539" xr:uid="{00000000-0005-0000-0000-000049040000}"/>
    <cellStyle name="20% - Accent1 5 2 4 4 2" xfId="17371" xr:uid="{00000000-0005-0000-0000-00004A040000}"/>
    <cellStyle name="20% - Accent1 5 2 4 5" xfId="10765" xr:uid="{00000000-0005-0000-0000-00004B040000}"/>
    <cellStyle name="20% - Accent1 5 2 5" xfId="2727" xr:uid="{00000000-0005-0000-0000-00004C040000}"/>
    <cellStyle name="20% - Accent1 5 2 5 2" xfId="11559" xr:uid="{00000000-0005-0000-0000-00004D040000}"/>
    <cellStyle name="20% - Accent1 5 2 6" xfId="4929" xr:uid="{00000000-0005-0000-0000-00004E040000}"/>
    <cellStyle name="20% - Accent1 5 2 6 2" xfId="13761" xr:uid="{00000000-0005-0000-0000-00004F040000}"/>
    <cellStyle name="20% - Accent1 5 2 7" xfId="7131" xr:uid="{00000000-0005-0000-0000-000050040000}"/>
    <cellStyle name="20% - Accent1 5 2 7 2" xfId="15963" xr:uid="{00000000-0005-0000-0000-000051040000}"/>
    <cellStyle name="20% - Accent1 5 2 8" xfId="9357" xr:uid="{00000000-0005-0000-0000-000052040000}"/>
    <cellStyle name="20% - Accent1 5 3" xfId="642" xr:uid="{00000000-0005-0000-0000-000053040000}"/>
    <cellStyle name="20% - Accent1 5 3 2" xfId="994" xr:uid="{00000000-0005-0000-0000-000054040000}"/>
    <cellStyle name="20% - Accent1 5 3 2 2" xfId="1698" xr:uid="{00000000-0005-0000-0000-000055040000}"/>
    <cellStyle name="20% - Accent1 5 3 2 2 2" xfId="3900" xr:uid="{00000000-0005-0000-0000-000056040000}"/>
    <cellStyle name="20% - Accent1 5 3 2 2 2 2" xfId="12732" xr:uid="{00000000-0005-0000-0000-000057040000}"/>
    <cellStyle name="20% - Accent1 5 3 2 2 3" xfId="6102" xr:uid="{00000000-0005-0000-0000-000058040000}"/>
    <cellStyle name="20% - Accent1 5 3 2 2 3 2" xfId="14934" xr:uid="{00000000-0005-0000-0000-000059040000}"/>
    <cellStyle name="20% - Accent1 5 3 2 2 4" xfId="8304" xr:uid="{00000000-0005-0000-0000-00005A040000}"/>
    <cellStyle name="20% - Accent1 5 3 2 2 4 2" xfId="17136" xr:uid="{00000000-0005-0000-0000-00005B040000}"/>
    <cellStyle name="20% - Accent1 5 3 2 2 5" xfId="10530" xr:uid="{00000000-0005-0000-0000-00005C040000}"/>
    <cellStyle name="20% - Accent1 5 3 2 3" xfId="2402" xr:uid="{00000000-0005-0000-0000-00005D040000}"/>
    <cellStyle name="20% - Accent1 5 3 2 3 2" xfId="4604" xr:uid="{00000000-0005-0000-0000-00005E040000}"/>
    <cellStyle name="20% - Accent1 5 3 2 3 2 2" xfId="13436" xr:uid="{00000000-0005-0000-0000-00005F040000}"/>
    <cellStyle name="20% - Accent1 5 3 2 3 3" xfId="6806" xr:uid="{00000000-0005-0000-0000-000060040000}"/>
    <cellStyle name="20% - Accent1 5 3 2 3 3 2" xfId="15638" xr:uid="{00000000-0005-0000-0000-000061040000}"/>
    <cellStyle name="20% - Accent1 5 3 2 3 4" xfId="9008" xr:uid="{00000000-0005-0000-0000-000062040000}"/>
    <cellStyle name="20% - Accent1 5 3 2 3 4 2" xfId="17840" xr:uid="{00000000-0005-0000-0000-000063040000}"/>
    <cellStyle name="20% - Accent1 5 3 2 3 5" xfId="11234" xr:uid="{00000000-0005-0000-0000-000064040000}"/>
    <cellStyle name="20% - Accent1 5 3 2 4" xfId="3196" xr:uid="{00000000-0005-0000-0000-000065040000}"/>
    <cellStyle name="20% - Accent1 5 3 2 4 2" xfId="12028" xr:uid="{00000000-0005-0000-0000-000066040000}"/>
    <cellStyle name="20% - Accent1 5 3 2 5" xfId="5398" xr:uid="{00000000-0005-0000-0000-000067040000}"/>
    <cellStyle name="20% - Accent1 5 3 2 5 2" xfId="14230" xr:uid="{00000000-0005-0000-0000-000068040000}"/>
    <cellStyle name="20% - Accent1 5 3 2 6" xfId="7600" xr:uid="{00000000-0005-0000-0000-000069040000}"/>
    <cellStyle name="20% - Accent1 5 3 2 6 2" xfId="16432" xr:uid="{00000000-0005-0000-0000-00006A040000}"/>
    <cellStyle name="20% - Accent1 5 3 2 7" xfId="9826" xr:uid="{00000000-0005-0000-0000-00006B040000}"/>
    <cellStyle name="20% - Accent1 5 3 3" xfId="1346" xr:uid="{00000000-0005-0000-0000-00006C040000}"/>
    <cellStyle name="20% - Accent1 5 3 3 2" xfId="3548" xr:uid="{00000000-0005-0000-0000-00006D040000}"/>
    <cellStyle name="20% - Accent1 5 3 3 2 2" xfId="12380" xr:uid="{00000000-0005-0000-0000-00006E040000}"/>
    <cellStyle name="20% - Accent1 5 3 3 3" xfId="5750" xr:uid="{00000000-0005-0000-0000-00006F040000}"/>
    <cellStyle name="20% - Accent1 5 3 3 3 2" xfId="14582" xr:uid="{00000000-0005-0000-0000-000070040000}"/>
    <cellStyle name="20% - Accent1 5 3 3 4" xfId="7952" xr:uid="{00000000-0005-0000-0000-000071040000}"/>
    <cellStyle name="20% - Accent1 5 3 3 4 2" xfId="16784" xr:uid="{00000000-0005-0000-0000-000072040000}"/>
    <cellStyle name="20% - Accent1 5 3 3 5" xfId="10178" xr:uid="{00000000-0005-0000-0000-000073040000}"/>
    <cellStyle name="20% - Accent1 5 3 4" xfId="2050" xr:uid="{00000000-0005-0000-0000-000074040000}"/>
    <cellStyle name="20% - Accent1 5 3 4 2" xfId="4252" xr:uid="{00000000-0005-0000-0000-000075040000}"/>
    <cellStyle name="20% - Accent1 5 3 4 2 2" xfId="13084" xr:uid="{00000000-0005-0000-0000-000076040000}"/>
    <cellStyle name="20% - Accent1 5 3 4 3" xfId="6454" xr:uid="{00000000-0005-0000-0000-000077040000}"/>
    <cellStyle name="20% - Accent1 5 3 4 3 2" xfId="15286" xr:uid="{00000000-0005-0000-0000-000078040000}"/>
    <cellStyle name="20% - Accent1 5 3 4 4" xfId="8656" xr:uid="{00000000-0005-0000-0000-000079040000}"/>
    <cellStyle name="20% - Accent1 5 3 4 4 2" xfId="17488" xr:uid="{00000000-0005-0000-0000-00007A040000}"/>
    <cellStyle name="20% - Accent1 5 3 4 5" xfId="10882" xr:uid="{00000000-0005-0000-0000-00007B040000}"/>
    <cellStyle name="20% - Accent1 5 3 5" xfId="2844" xr:uid="{00000000-0005-0000-0000-00007C040000}"/>
    <cellStyle name="20% - Accent1 5 3 5 2" xfId="11676" xr:uid="{00000000-0005-0000-0000-00007D040000}"/>
    <cellStyle name="20% - Accent1 5 3 6" xfId="5046" xr:uid="{00000000-0005-0000-0000-00007E040000}"/>
    <cellStyle name="20% - Accent1 5 3 6 2" xfId="13878" xr:uid="{00000000-0005-0000-0000-00007F040000}"/>
    <cellStyle name="20% - Accent1 5 3 7" xfId="7248" xr:uid="{00000000-0005-0000-0000-000080040000}"/>
    <cellStyle name="20% - Accent1 5 3 7 2" xfId="16080" xr:uid="{00000000-0005-0000-0000-000081040000}"/>
    <cellStyle name="20% - Accent1 5 3 8" xfId="9474" xr:uid="{00000000-0005-0000-0000-000082040000}"/>
    <cellStyle name="20% - Accent1 5 4" xfId="760" xr:uid="{00000000-0005-0000-0000-000083040000}"/>
    <cellStyle name="20% - Accent1 5 4 2" xfId="1464" xr:uid="{00000000-0005-0000-0000-000084040000}"/>
    <cellStyle name="20% - Accent1 5 4 2 2" xfId="3666" xr:uid="{00000000-0005-0000-0000-000085040000}"/>
    <cellStyle name="20% - Accent1 5 4 2 2 2" xfId="12498" xr:uid="{00000000-0005-0000-0000-000086040000}"/>
    <cellStyle name="20% - Accent1 5 4 2 3" xfId="5868" xr:uid="{00000000-0005-0000-0000-000087040000}"/>
    <cellStyle name="20% - Accent1 5 4 2 3 2" xfId="14700" xr:uid="{00000000-0005-0000-0000-000088040000}"/>
    <cellStyle name="20% - Accent1 5 4 2 4" xfId="8070" xr:uid="{00000000-0005-0000-0000-000089040000}"/>
    <cellStyle name="20% - Accent1 5 4 2 4 2" xfId="16902" xr:uid="{00000000-0005-0000-0000-00008A040000}"/>
    <cellStyle name="20% - Accent1 5 4 2 5" xfId="10296" xr:uid="{00000000-0005-0000-0000-00008B040000}"/>
    <cellStyle name="20% - Accent1 5 4 3" xfId="2168" xr:uid="{00000000-0005-0000-0000-00008C040000}"/>
    <cellStyle name="20% - Accent1 5 4 3 2" xfId="4370" xr:uid="{00000000-0005-0000-0000-00008D040000}"/>
    <cellStyle name="20% - Accent1 5 4 3 2 2" xfId="13202" xr:uid="{00000000-0005-0000-0000-00008E040000}"/>
    <cellStyle name="20% - Accent1 5 4 3 3" xfId="6572" xr:uid="{00000000-0005-0000-0000-00008F040000}"/>
    <cellStyle name="20% - Accent1 5 4 3 3 2" xfId="15404" xr:uid="{00000000-0005-0000-0000-000090040000}"/>
    <cellStyle name="20% - Accent1 5 4 3 4" xfId="8774" xr:uid="{00000000-0005-0000-0000-000091040000}"/>
    <cellStyle name="20% - Accent1 5 4 3 4 2" xfId="17606" xr:uid="{00000000-0005-0000-0000-000092040000}"/>
    <cellStyle name="20% - Accent1 5 4 3 5" xfId="11000" xr:uid="{00000000-0005-0000-0000-000093040000}"/>
    <cellStyle name="20% - Accent1 5 4 4" xfId="2962" xr:uid="{00000000-0005-0000-0000-000094040000}"/>
    <cellStyle name="20% - Accent1 5 4 4 2" xfId="11794" xr:uid="{00000000-0005-0000-0000-000095040000}"/>
    <cellStyle name="20% - Accent1 5 4 5" xfId="5164" xr:uid="{00000000-0005-0000-0000-000096040000}"/>
    <cellStyle name="20% - Accent1 5 4 5 2" xfId="13996" xr:uid="{00000000-0005-0000-0000-000097040000}"/>
    <cellStyle name="20% - Accent1 5 4 6" xfId="7366" xr:uid="{00000000-0005-0000-0000-000098040000}"/>
    <cellStyle name="20% - Accent1 5 4 6 2" xfId="16198" xr:uid="{00000000-0005-0000-0000-000099040000}"/>
    <cellStyle name="20% - Accent1 5 4 7" xfId="9592" xr:uid="{00000000-0005-0000-0000-00009A040000}"/>
    <cellStyle name="20% - Accent1 5 5" xfId="1112" xr:uid="{00000000-0005-0000-0000-00009B040000}"/>
    <cellStyle name="20% - Accent1 5 5 2" xfId="3314" xr:uid="{00000000-0005-0000-0000-00009C040000}"/>
    <cellStyle name="20% - Accent1 5 5 2 2" xfId="12146" xr:uid="{00000000-0005-0000-0000-00009D040000}"/>
    <cellStyle name="20% - Accent1 5 5 3" xfId="5516" xr:uid="{00000000-0005-0000-0000-00009E040000}"/>
    <cellStyle name="20% - Accent1 5 5 3 2" xfId="14348" xr:uid="{00000000-0005-0000-0000-00009F040000}"/>
    <cellStyle name="20% - Accent1 5 5 4" xfId="7718" xr:uid="{00000000-0005-0000-0000-0000A0040000}"/>
    <cellStyle name="20% - Accent1 5 5 4 2" xfId="16550" xr:uid="{00000000-0005-0000-0000-0000A1040000}"/>
    <cellStyle name="20% - Accent1 5 5 5" xfId="9944" xr:uid="{00000000-0005-0000-0000-0000A2040000}"/>
    <cellStyle name="20% - Accent1 5 6" xfId="1816" xr:uid="{00000000-0005-0000-0000-0000A3040000}"/>
    <cellStyle name="20% - Accent1 5 6 2" xfId="4018" xr:uid="{00000000-0005-0000-0000-0000A4040000}"/>
    <cellStyle name="20% - Accent1 5 6 2 2" xfId="12850" xr:uid="{00000000-0005-0000-0000-0000A5040000}"/>
    <cellStyle name="20% - Accent1 5 6 3" xfId="6220" xr:uid="{00000000-0005-0000-0000-0000A6040000}"/>
    <cellStyle name="20% - Accent1 5 6 3 2" xfId="15052" xr:uid="{00000000-0005-0000-0000-0000A7040000}"/>
    <cellStyle name="20% - Accent1 5 6 4" xfId="8422" xr:uid="{00000000-0005-0000-0000-0000A8040000}"/>
    <cellStyle name="20% - Accent1 5 6 4 2" xfId="17254" xr:uid="{00000000-0005-0000-0000-0000A9040000}"/>
    <cellStyle name="20% - Accent1 5 6 5" xfId="10648" xr:uid="{00000000-0005-0000-0000-0000AA040000}"/>
    <cellStyle name="20% - Accent1 5 7" xfId="2610" xr:uid="{00000000-0005-0000-0000-0000AB040000}"/>
    <cellStyle name="20% - Accent1 5 7 2" xfId="11442" xr:uid="{00000000-0005-0000-0000-0000AC040000}"/>
    <cellStyle name="20% - Accent1 5 8" xfId="4812" xr:uid="{00000000-0005-0000-0000-0000AD040000}"/>
    <cellStyle name="20% - Accent1 5 8 2" xfId="13644" xr:uid="{00000000-0005-0000-0000-0000AE040000}"/>
    <cellStyle name="20% - Accent1 5 9" xfId="7014" xr:uid="{00000000-0005-0000-0000-0000AF040000}"/>
    <cellStyle name="20% - Accent1 5 9 2" xfId="15846" xr:uid="{00000000-0005-0000-0000-0000B0040000}"/>
    <cellStyle name="20% - Accent1 6" xfId="435" xr:uid="{00000000-0005-0000-0000-0000B1040000}"/>
    <cellStyle name="20% - Accent1 6 2" xfId="773" xr:uid="{00000000-0005-0000-0000-0000B2040000}"/>
    <cellStyle name="20% - Accent1 6 2 2" xfId="1477" xr:uid="{00000000-0005-0000-0000-0000B3040000}"/>
    <cellStyle name="20% - Accent1 6 2 2 2" xfId="3679" xr:uid="{00000000-0005-0000-0000-0000B4040000}"/>
    <cellStyle name="20% - Accent1 6 2 2 2 2" xfId="12511" xr:uid="{00000000-0005-0000-0000-0000B5040000}"/>
    <cellStyle name="20% - Accent1 6 2 2 3" xfId="5881" xr:uid="{00000000-0005-0000-0000-0000B6040000}"/>
    <cellStyle name="20% - Accent1 6 2 2 3 2" xfId="14713" xr:uid="{00000000-0005-0000-0000-0000B7040000}"/>
    <cellStyle name="20% - Accent1 6 2 2 4" xfId="8083" xr:uid="{00000000-0005-0000-0000-0000B8040000}"/>
    <cellStyle name="20% - Accent1 6 2 2 4 2" xfId="16915" xr:uid="{00000000-0005-0000-0000-0000B9040000}"/>
    <cellStyle name="20% - Accent1 6 2 2 5" xfId="10309" xr:uid="{00000000-0005-0000-0000-0000BA040000}"/>
    <cellStyle name="20% - Accent1 6 2 3" xfId="2181" xr:uid="{00000000-0005-0000-0000-0000BB040000}"/>
    <cellStyle name="20% - Accent1 6 2 3 2" xfId="4383" xr:uid="{00000000-0005-0000-0000-0000BC040000}"/>
    <cellStyle name="20% - Accent1 6 2 3 2 2" xfId="13215" xr:uid="{00000000-0005-0000-0000-0000BD040000}"/>
    <cellStyle name="20% - Accent1 6 2 3 3" xfId="6585" xr:uid="{00000000-0005-0000-0000-0000BE040000}"/>
    <cellStyle name="20% - Accent1 6 2 3 3 2" xfId="15417" xr:uid="{00000000-0005-0000-0000-0000BF040000}"/>
    <cellStyle name="20% - Accent1 6 2 3 4" xfId="8787" xr:uid="{00000000-0005-0000-0000-0000C0040000}"/>
    <cellStyle name="20% - Accent1 6 2 3 4 2" xfId="17619" xr:uid="{00000000-0005-0000-0000-0000C1040000}"/>
    <cellStyle name="20% - Accent1 6 2 3 5" xfId="11013" xr:uid="{00000000-0005-0000-0000-0000C2040000}"/>
    <cellStyle name="20% - Accent1 6 2 4" xfId="2975" xr:uid="{00000000-0005-0000-0000-0000C3040000}"/>
    <cellStyle name="20% - Accent1 6 2 4 2" xfId="11807" xr:uid="{00000000-0005-0000-0000-0000C4040000}"/>
    <cellStyle name="20% - Accent1 6 2 5" xfId="5177" xr:uid="{00000000-0005-0000-0000-0000C5040000}"/>
    <cellStyle name="20% - Accent1 6 2 5 2" xfId="14009" xr:uid="{00000000-0005-0000-0000-0000C6040000}"/>
    <cellStyle name="20% - Accent1 6 2 6" xfId="7379" xr:uid="{00000000-0005-0000-0000-0000C7040000}"/>
    <cellStyle name="20% - Accent1 6 2 6 2" xfId="16211" xr:uid="{00000000-0005-0000-0000-0000C8040000}"/>
    <cellStyle name="20% - Accent1 6 2 7" xfId="9605" xr:uid="{00000000-0005-0000-0000-0000C9040000}"/>
    <cellStyle name="20% - Accent1 6 3" xfId="1139" xr:uid="{00000000-0005-0000-0000-0000CA040000}"/>
    <cellStyle name="20% - Accent1 6 3 2" xfId="3341" xr:uid="{00000000-0005-0000-0000-0000CB040000}"/>
    <cellStyle name="20% - Accent1 6 3 2 2" xfId="12173" xr:uid="{00000000-0005-0000-0000-0000CC040000}"/>
    <cellStyle name="20% - Accent1 6 3 3" xfId="5543" xr:uid="{00000000-0005-0000-0000-0000CD040000}"/>
    <cellStyle name="20% - Accent1 6 3 3 2" xfId="14375" xr:uid="{00000000-0005-0000-0000-0000CE040000}"/>
    <cellStyle name="20% - Accent1 6 3 4" xfId="7745" xr:uid="{00000000-0005-0000-0000-0000CF040000}"/>
    <cellStyle name="20% - Accent1 6 3 4 2" xfId="16577" xr:uid="{00000000-0005-0000-0000-0000D0040000}"/>
    <cellStyle name="20% - Accent1 6 3 5" xfId="9971" xr:uid="{00000000-0005-0000-0000-0000D1040000}"/>
    <cellStyle name="20% - Accent1 6 4" xfId="1829" xr:uid="{00000000-0005-0000-0000-0000D2040000}"/>
    <cellStyle name="20% - Accent1 6 4 2" xfId="4031" xr:uid="{00000000-0005-0000-0000-0000D3040000}"/>
    <cellStyle name="20% - Accent1 6 4 2 2" xfId="12863" xr:uid="{00000000-0005-0000-0000-0000D4040000}"/>
    <cellStyle name="20% - Accent1 6 4 3" xfId="6233" xr:uid="{00000000-0005-0000-0000-0000D5040000}"/>
    <cellStyle name="20% - Accent1 6 4 3 2" xfId="15065" xr:uid="{00000000-0005-0000-0000-0000D6040000}"/>
    <cellStyle name="20% - Accent1 6 4 4" xfId="8435" xr:uid="{00000000-0005-0000-0000-0000D7040000}"/>
    <cellStyle name="20% - Accent1 6 4 4 2" xfId="17267" xr:uid="{00000000-0005-0000-0000-0000D8040000}"/>
    <cellStyle name="20% - Accent1 6 4 5" xfId="10661" xr:uid="{00000000-0005-0000-0000-0000D9040000}"/>
    <cellStyle name="20% - Accent1 6 5" xfId="2637" xr:uid="{00000000-0005-0000-0000-0000DA040000}"/>
    <cellStyle name="20% - Accent1 6 5 2" xfId="11469" xr:uid="{00000000-0005-0000-0000-0000DB040000}"/>
    <cellStyle name="20% - Accent1 6 6" xfId="4839" xr:uid="{00000000-0005-0000-0000-0000DC040000}"/>
    <cellStyle name="20% - Accent1 6 6 2" xfId="13671" xr:uid="{00000000-0005-0000-0000-0000DD040000}"/>
    <cellStyle name="20% - Accent1 6 7" xfId="7041" xr:uid="{00000000-0005-0000-0000-0000DE040000}"/>
    <cellStyle name="20% - Accent1 6 7 2" xfId="15873" xr:uid="{00000000-0005-0000-0000-0000DF040000}"/>
    <cellStyle name="20% - Accent1 6 8" xfId="9267" xr:uid="{00000000-0005-0000-0000-0000E0040000}"/>
    <cellStyle name="20% - Accent1 7" xfId="538" xr:uid="{00000000-0005-0000-0000-0000E1040000}"/>
    <cellStyle name="20% - Accent1 7 2" xfId="890" xr:uid="{00000000-0005-0000-0000-0000E2040000}"/>
    <cellStyle name="20% - Accent1 7 2 2" xfId="1594" xr:uid="{00000000-0005-0000-0000-0000E3040000}"/>
    <cellStyle name="20% - Accent1 7 2 2 2" xfId="3796" xr:uid="{00000000-0005-0000-0000-0000E4040000}"/>
    <cellStyle name="20% - Accent1 7 2 2 2 2" xfId="12628" xr:uid="{00000000-0005-0000-0000-0000E5040000}"/>
    <cellStyle name="20% - Accent1 7 2 2 3" xfId="5998" xr:uid="{00000000-0005-0000-0000-0000E6040000}"/>
    <cellStyle name="20% - Accent1 7 2 2 3 2" xfId="14830" xr:uid="{00000000-0005-0000-0000-0000E7040000}"/>
    <cellStyle name="20% - Accent1 7 2 2 4" xfId="8200" xr:uid="{00000000-0005-0000-0000-0000E8040000}"/>
    <cellStyle name="20% - Accent1 7 2 2 4 2" xfId="17032" xr:uid="{00000000-0005-0000-0000-0000E9040000}"/>
    <cellStyle name="20% - Accent1 7 2 2 5" xfId="10426" xr:uid="{00000000-0005-0000-0000-0000EA040000}"/>
    <cellStyle name="20% - Accent1 7 2 3" xfId="2298" xr:uid="{00000000-0005-0000-0000-0000EB040000}"/>
    <cellStyle name="20% - Accent1 7 2 3 2" xfId="4500" xr:uid="{00000000-0005-0000-0000-0000EC040000}"/>
    <cellStyle name="20% - Accent1 7 2 3 2 2" xfId="13332" xr:uid="{00000000-0005-0000-0000-0000ED040000}"/>
    <cellStyle name="20% - Accent1 7 2 3 3" xfId="6702" xr:uid="{00000000-0005-0000-0000-0000EE040000}"/>
    <cellStyle name="20% - Accent1 7 2 3 3 2" xfId="15534" xr:uid="{00000000-0005-0000-0000-0000EF040000}"/>
    <cellStyle name="20% - Accent1 7 2 3 4" xfId="8904" xr:uid="{00000000-0005-0000-0000-0000F0040000}"/>
    <cellStyle name="20% - Accent1 7 2 3 4 2" xfId="17736" xr:uid="{00000000-0005-0000-0000-0000F1040000}"/>
    <cellStyle name="20% - Accent1 7 2 3 5" xfId="11130" xr:uid="{00000000-0005-0000-0000-0000F2040000}"/>
    <cellStyle name="20% - Accent1 7 2 4" xfId="3092" xr:uid="{00000000-0005-0000-0000-0000F3040000}"/>
    <cellStyle name="20% - Accent1 7 2 4 2" xfId="11924" xr:uid="{00000000-0005-0000-0000-0000F4040000}"/>
    <cellStyle name="20% - Accent1 7 2 5" xfId="5294" xr:uid="{00000000-0005-0000-0000-0000F5040000}"/>
    <cellStyle name="20% - Accent1 7 2 5 2" xfId="14126" xr:uid="{00000000-0005-0000-0000-0000F6040000}"/>
    <cellStyle name="20% - Accent1 7 2 6" xfId="7496" xr:uid="{00000000-0005-0000-0000-0000F7040000}"/>
    <cellStyle name="20% - Accent1 7 2 6 2" xfId="16328" xr:uid="{00000000-0005-0000-0000-0000F8040000}"/>
    <cellStyle name="20% - Accent1 7 2 7" xfId="9722" xr:uid="{00000000-0005-0000-0000-0000F9040000}"/>
    <cellStyle name="20% - Accent1 7 3" xfId="1242" xr:uid="{00000000-0005-0000-0000-0000FA040000}"/>
    <cellStyle name="20% - Accent1 7 3 2" xfId="3444" xr:uid="{00000000-0005-0000-0000-0000FB040000}"/>
    <cellStyle name="20% - Accent1 7 3 2 2" xfId="12276" xr:uid="{00000000-0005-0000-0000-0000FC040000}"/>
    <cellStyle name="20% - Accent1 7 3 3" xfId="5646" xr:uid="{00000000-0005-0000-0000-0000FD040000}"/>
    <cellStyle name="20% - Accent1 7 3 3 2" xfId="14478" xr:uid="{00000000-0005-0000-0000-0000FE040000}"/>
    <cellStyle name="20% - Accent1 7 3 4" xfId="7848" xr:uid="{00000000-0005-0000-0000-0000FF040000}"/>
    <cellStyle name="20% - Accent1 7 3 4 2" xfId="16680" xr:uid="{00000000-0005-0000-0000-000000050000}"/>
    <cellStyle name="20% - Accent1 7 3 5" xfId="10074" xr:uid="{00000000-0005-0000-0000-000001050000}"/>
    <cellStyle name="20% - Accent1 7 4" xfId="1946" xr:uid="{00000000-0005-0000-0000-000002050000}"/>
    <cellStyle name="20% - Accent1 7 4 2" xfId="4148" xr:uid="{00000000-0005-0000-0000-000003050000}"/>
    <cellStyle name="20% - Accent1 7 4 2 2" xfId="12980" xr:uid="{00000000-0005-0000-0000-000004050000}"/>
    <cellStyle name="20% - Accent1 7 4 3" xfId="6350" xr:uid="{00000000-0005-0000-0000-000005050000}"/>
    <cellStyle name="20% - Accent1 7 4 3 2" xfId="15182" xr:uid="{00000000-0005-0000-0000-000006050000}"/>
    <cellStyle name="20% - Accent1 7 4 4" xfId="8552" xr:uid="{00000000-0005-0000-0000-000007050000}"/>
    <cellStyle name="20% - Accent1 7 4 4 2" xfId="17384" xr:uid="{00000000-0005-0000-0000-000008050000}"/>
    <cellStyle name="20% - Accent1 7 4 5" xfId="10778" xr:uid="{00000000-0005-0000-0000-000009050000}"/>
    <cellStyle name="20% - Accent1 7 5" xfId="2740" xr:uid="{00000000-0005-0000-0000-00000A050000}"/>
    <cellStyle name="20% - Accent1 7 5 2" xfId="11572" xr:uid="{00000000-0005-0000-0000-00000B050000}"/>
    <cellStyle name="20% - Accent1 7 6" xfId="4942" xr:uid="{00000000-0005-0000-0000-00000C050000}"/>
    <cellStyle name="20% - Accent1 7 6 2" xfId="13774" xr:uid="{00000000-0005-0000-0000-00000D050000}"/>
    <cellStyle name="20% - Accent1 7 7" xfId="7144" xr:uid="{00000000-0005-0000-0000-00000E050000}"/>
    <cellStyle name="20% - Accent1 7 7 2" xfId="15976" xr:uid="{00000000-0005-0000-0000-00000F050000}"/>
    <cellStyle name="20% - Accent1 7 8" xfId="9370" xr:uid="{00000000-0005-0000-0000-000010050000}"/>
    <cellStyle name="20% - Accent1 8" xfId="656" xr:uid="{00000000-0005-0000-0000-000011050000}"/>
    <cellStyle name="20% - Accent1 8 2" xfId="1360" xr:uid="{00000000-0005-0000-0000-000012050000}"/>
    <cellStyle name="20% - Accent1 8 2 2" xfId="3562" xr:uid="{00000000-0005-0000-0000-000013050000}"/>
    <cellStyle name="20% - Accent1 8 2 2 2" xfId="12394" xr:uid="{00000000-0005-0000-0000-000014050000}"/>
    <cellStyle name="20% - Accent1 8 2 3" xfId="5764" xr:uid="{00000000-0005-0000-0000-000015050000}"/>
    <cellStyle name="20% - Accent1 8 2 3 2" xfId="14596" xr:uid="{00000000-0005-0000-0000-000016050000}"/>
    <cellStyle name="20% - Accent1 8 2 4" xfId="7966" xr:uid="{00000000-0005-0000-0000-000017050000}"/>
    <cellStyle name="20% - Accent1 8 2 4 2" xfId="16798" xr:uid="{00000000-0005-0000-0000-000018050000}"/>
    <cellStyle name="20% - Accent1 8 2 5" xfId="10192" xr:uid="{00000000-0005-0000-0000-000019050000}"/>
    <cellStyle name="20% - Accent1 8 3" xfId="2064" xr:uid="{00000000-0005-0000-0000-00001A050000}"/>
    <cellStyle name="20% - Accent1 8 3 2" xfId="4266" xr:uid="{00000000-0005-0000-0000-00001B050000}"/>
    <cellStyle name="20% - Accent1 8 3 2 2" xfId="13098" xr:uid="{00000000-0005-0000-0000-00001C050000}"/>
    <cellStyle name="20% - Accent1 8 3 3" xfId="6468" xr:uid="{00000000-0005-0000-0000-00001D050000}"/>
    <cellStyle name="20% - Accent1 8 3 3 2" xfId="15300" xr:uid="{00000000-0005-0000-0000-00001E050000}"/>
    <cellStyle name="20% - Accent1 8 3 4" xfId="8670" xr:uid="{00000000-0005-0000-0000-00001F050000}"/>
    <cellStyle name="20% - Accent1 8 3 4 2" xfId="17502" xr:uid="{00000000-0005-0000-0000-000020050000}"/>
    <cellStyle name="20% - Accent1 8 3 5" xfId="10896" xr:uid="{00000000-0005-0000-0000-000021050000}"/>
    <cellStyle name="20% - Accent1 8 4" xfId="2858" xr:uid="{00000000-0005-0000-0000-000022050000}"/>
    <cellStyle name="20% - Accent1 8 4 2" xfId="11690" xr:uid="{00000000-0005-0000-0000-000023050000}"/>
    <cellStyle name="20% - Accent1 8 5" xfId="5060" xr:uid="{00000000-0005-0000-0000-000024050000}"/>
    <cellStyle name="20% - Accent1 8 5 2" xfId="13892" xr:uid="{00000000-0005-0000-0000-000025050000}"/>
    <cellStyle name="20% - Accent1 8 6" xfId="7262" xr:uid="{00000000-0005-0000-0000-000026050000}"/>
    <cellStyle name="20% - Accent1 8 6 2" xfId="16094" xr:uid="{00000000-0005-0000-0000-000027050000}"/>
    <cellStyle name="20% - Accent1 8 7" xfId="9488" xr:uid="{00000000-0005-0000-0000-000028050000}"/>
    <cellStyle name="20% - Accent1 9" xfId="1034" xr:uid="{00000000-0005-0000-0000-000029050000}"/>
    <cellStyle name="20% - Accent1 9 2" xfId="3236" xr:uid="{00000000-0005-0000-0000-00002A050000}"/>
    <cellStyle name="20% - Accent1 9 2 2" xfId="12068" xr:uid="{00000000-0005-0000-0000-00002B050000}"/>
    <cellStyle name="20% - Accent1 9 3" xfId="5438" xr:uid="{00000000-0005-0000-0000-00002C050000}"/>
    <cellStyle name="20% - Accent1 9 3 2" xfId="14270" xr:uid="{00000000-0005-0000-0000-00002D050000}"/>
    <cellStyle name="20% - Accent1 9 4" xfId="7640" xr:uid="{00000000-0005-0000-0000-00002E050000}"/>
    <cellStyle name="20% - Accent1 9 4 2" xfId="16472" xr:uid="{00000000-0005-0000-0000-00002F050000}"/>
    <cellStyle name="20% - Accent1 9 5" xfId="9866" xr:uid="{00000000-0005-0000-0000-000030050000}"/>
    <cellStyle name="20% - Accent2" xfId="48" builtinId="34" customBuiltin="1"/>
    <cellStyle name="20% - Accent2 10" xfId="1714" xr:uid="{00000000-0005-0000-0000-000032050000}"/>
    <cellStyle name="20% - Accent2 10 2" xfId="3916" xr:uid="{00000000-0005-0000-0000-000033050000}"/>
    <cellStyle name="20% - Accent2 10 2 2" xfId="12748" xr:uid="{00000000-0005-0000-0000-000034050000}"/>
    <cellStyle name="20% - Accent2 10 3" xfId="6118" xr:uid="{00000000-0005-0000-0000-000035050000}"/>
    <cellStyle name="20% - Accent2 10 3 2" xfId="14950" xr:uid="{00000000-0005-0000-0000-000036050000}"/>
    <cellStyle name="20% - Accent2 10 4" xfId="8320" xr:uid="{00000000-0005-0000-0000-000037050000}"/>
    <cellStyle name="20% - Accent2 10 4 2" xfId="17152" xr:uid="{00000000-0005-0000-0000-000038050000}"/>
    <cellStyle name="20% - Accent2 10 5" xfId="10546" xr:uid="{00000000-0005-0000-0000-000039050000}"/>
    <cellStyle name="20% - Accent2 11" xfId="2425" xr:uid="{00000000-0005-0000-0000-00003A050000}"/>
    <cellStyle name="20% - Accent2 11 2" xfId="11257" xr:uid="{00000000-0005-0000-0000-00003B050000}"/>
    <cellStyle name="20% - Accent2 12" xfId="4627" xr:uid="{00000000-0005-0000-0000-00003C050000}"/>
    <cellStyle name="20% - Accent2 12 2" xfId="13459" xr:uid="{00000000-0005-0000-0000-00003D050000}"/>
    <cellStyle name="20% - Accent2 13" xfId="6829" xr:uid="{00000000-0005-0000-0000-00003E050000}"/>
    <cellStyle name="20% - Accent2 13 2" xfId="15661" xr:uid="{00000000-0005-0000-0000-00003F050000}"/>
    <cellStyle name="20% - Accent2 14" xfId="9051" xr:uid="{00000000-0005-0000-0000-000040050000}"/>
    <cellStyle name="20% - Accent2 2" xfId="115" xr:uid="{00000000-0005-0000-0000-000041050000}"/>
    <cellStyle name="20% - Accent2 2 10" xfId="2441" xr:uid="{00000000-0005-0000-0000-000042050000}"/>
    <cellStyle name="20% - Accent2 2 10 2" xfId="11273" xr:uid="{00000000-0005-0000-0000-000043050000}"/>
    <cellStyle name="20% - Accent2 2 11" xfId="4643" xr:uid="{00000000-0005-0000-0000-000044050000}"/>
    <cellStyle name="20% - Accent2 2 11 2" xfId="13475" xr:uid="{00000000-0005-0000-0000-000045050000}"/>
    <cellStyle name="20% - Accent2 2 12" xfId="6845" xr:uid="{00000000-0005-0000-0000-000046050000}"/>
    <cellStyle name="20% - Accent2 2 12 2" xfId="15677" xr:uid="{00000000-0005-0000-0000-000047050000}"/>
    <cellStyle name="20% - Accent2 2 13" xfId="9071" xr:uid="{00000000-0005-0000-0000-000048050000}"/>
    <cellStyle name="20% - Accent2 2 2" xfId="116" xr:uid="{00000000-0005-0000-0000-000049050000}"/>
    <cellStyle name="20% - Accent2 2 2 10" xfId="6846" xr:uid="{00000000-0005-0000-0000-00004A050000}"/>
    <cellStyle name="20% - Accent2 2 2 10 2" xfId="15678" xr:uid="{00000000-0005-0000-0000-00004B050000}"/>
    <cellStyle name="20% - Accent2 2 2 11" xfId="9072" xr:uid="{00000000-0005-0000-0000-00004C050000}"/>
    <cellStyle name="20% - Accent2 2 2 2" xfId="487" xr:uid="{00000000-0005-0000-0000-00004D050000}"/>
    <cellStyle name="20% - Accent2 2 2 2 2" xfId="827" xr:uid="{00000000-0005-0000-0000-00004E050000}"/>
    <cellStyle name="20% - Accent2 2 2 2 2 2" xfId="1531" xr:uid="{00000000-0005-0000-0000-00004F050000}"/>
    <cellStyle name="20% - Accent2 2 2 2 2 2 2" xfId="3733" xr:uid="{00000000-0005-0000-0000-000050050000}"/>
    <cellStyle name="20% - Accent2 2 2 2 2 2 2 2" xfId="12565" xr:uid="{00000000-0005-0000-0000-000051050000}"/>
    <cellStyle name="20% - Accent2 2 2 2 2 2 3" xfId="5935" xr:uid="{00000000-0005-0000-0000-000052050000}"/>
    <cellStyle name="20% - Accent2 2 2 2 2 2 3 2" xfId="14767" xr:uid="{00000000-0005-0000-0000-000053050000}"/>
    <cellStyle name="20% - Accent2 2 2 2 2 2 4" xfId="8137" xr:uid="{00000000-0005-0000-0000-000054050000}"/>
    <cellStyle name="20% - Accent2 2 2 2 2 2 4 2" xfId="16969" xr:uid="{00000000-0005-0000-0000-000055050000}"/>
    <cellStyle name="20% - Accent2 2 2 2 2 2 5" xfId="10363" xr:uid="{00000000-0005-0000-0000-000056050000}"/>
    <cellStyle name="20% - Accent2 2 2 2 2 3" xfId="2235" xr:uid="{00000000-0005-0000-0000-000057050000}"/>
    <cellStyle name="20% - Accent2 2 2 2 2 3 2" xfId="4437" xr:uid="{00000000-0005-0000-0000-000058050000}"/>
    <cellStyle name="20% - Accent2 2 2 2 2 3 2 2" xfId="13269" xr:uid="{00000000-0005-0000-0000-000059050000}"/>
    <cellStyle name="20% - Accent2 2 2 2 2 3 3" xfId="6639" xr:uid="{00000000-0005-0000-0000-00005A050000}"/>
    <cellStyle name="20% - Accent2 2 2 2 2 3 3 2" xfId="15471" xr:uid="{00000000-0005-0000-0000-00005B050000}"/>
    <cellStyle name="20% - Accent2 2 2 2 2 3 4" xfId="8841" xr:uid="{00000000-0005-0000-0000-00005C050000}"/>
    <cellStyle name="20% - Accent2 2 2 2 2 3 4 2" xfId="17673" xr:uid="{00000000-0005-0000-0000-00005D050000}"/>
    <cellStyle name="20% - Accent2 2 2 2 2 3 5" xfId="11067" xr:uid="{00000000-0005-0000-0000-00005E050000}"/>
    <cellStyle name="20% - Accent2 2 2 2 2 4" xfId="3029" xr:uid="{00000000-0005-0000-0000-00005F050000}"/>
    <cellStyle name="20% - Accent2 2 2 2 2 4 2" xfId="11861" xr:uid="{00000000-0005-0000-0000-000060050000}"/>
    <cellStyle name="20% - Accent2 2 2 2 2 5" xfId="5231" xr:uid="{00000000-0005-0000-0000-000061050000}"/>
    <cellStyle name="20% - Accent2 2 2 2 2 5 2" xfId="14063" xr:uid="{00000000-0005-0000-0000-000062050000}"/>
    <cellStyle name="20% - Accent2 2 2 2 2 6" xfId="7433" xr:uid="{00000000-0005-0000-0000-000063050000}"/>
    <cellStyle name="20% - Accent2 2 2 2 2 6 2" xfId="16265" xr:uid="{00000000-0005-0000-0000-000064050000}"/>
    <cellStyle name="20% - Accent2 2 2 2 2 7" xfId="9659" xr:uid="{00000000-0005-0000-0000-000065050000}"/>
    <cellStyle name="20% - Accent2 2 2 2 3" xfId="1191" xr:uid="{00000000-0005-0000-0000-000066050000}"/>
    <cellStyle name="20% - Accent2 2 2 2 3 2" xfId="3393" xr:uid="{00000000-0005-0000-0000-000067050000}"/>
    <cellStyle name="20% - Accent2 2 2 2 3 2 2" xfId="12225" xr:uid="{00000000-0005-0000-0000-000068050000}"/>
    <cellStyle name="20% - Accent2 2 2 2 3 3" xfId="5595" xr:uid="{00000000-0005-0000-0000-000069050000}"/>
    <cellStyle name="20% - Accent2 2 2 2 3 3 2" xfId="14427" xr:uid="{00000000-0005-0000-0000-00006A050000}"/>
    <cellStyle name="20% - Accent2 2 2 2 3 4" xfId="7797" xr:uid="{00000000-0005-0000-0000-00006B050000}"/>
    <cellStyle name="20% - Accent2 2 2 2 3 4 2" xfId="16629" xr:uid="{00000000-0005-0000-0000-00006C050000}"/>
    <cellStyle name="20% - Accent2 2 2 2 3 5" xfId="10023" xr:uid="{00000000-0005-0000-0000-00006D050000}"/>
    <cellStyle name="20% - Accent2 2 2 2 4" xfId="1883" xr:uid="{00000000-0005-0000-0000-00006E050000}"/>
    <cellStyle name="20% - Accent2 2 2 2 4 2" xfId="4085" xr:uid="{00000000-0005-0000-0000-00006F050000}"/>
    <cellStyle name="20% - Accent2 2 2 2 4 2 2" xfId="12917" xr:uid="{00000000-0005-0000-0000-000070050000}"/>
    <cellStyle name="20% - Accent2 2 2 2 4 3" xfId="6287" xr:uid="{00000000-0005-0000-0000-000071050000}"/>
    <cellStyle name="20% - Accent2 2 2 2 4 3 2" xfId="15119" xr:uid="{00000000-0005-0000-0000-000072050000}"/>
    <cellStyle name="20% - Accent2 2 2 2 4 4" xfId="8489" xr:uid="{00000000-0005-0000-0000-000073050000}"/>
    <cellStyle name="20% - Accent2 2 2 2 4 4 2" xfId="17321" xr:uid="{00000000-0005-0000-0000-000074050000}"/>
    <cellStyle name="20% - Accent2 2 2 2 4 5" xfId="10715" xr:uid="{00000000-0005-0000-0000-000075050000}"/>
    <cellStyle name="20% - Accent2 2 2 2 5" xfId="2689" xr:uid="{00000000-0005-0000-0000-000076050000}"/>
    <cellStyle name="20% - Accent2 2 2 2 5 2" xfId="11521" xr:uid="{00000000-0005-0000-0000-000077050000}"/>
    <cellStyle name="20% - Accent2 2 2 2 6" xfId="4891" xr:uid="{00000000-0005-0000-0000-000078050000}"/>
    <cellStyle name="20% - Accent2 2 2 2 6 2" xfId="13723" xr:uid="{00000000-0005-0000-0000-000079050000}"/>
    <cellStyle name="20% - Accent2 2 2 2 7" xfId="7093" xr:uid="{00000000-0005-0000-0000-00007A050000}"/>
    <cellStyle name="20% - Accent2 2 2 2 7 2" xfId="15925" xr:uid="{00000000-0005-0000-0000-00007B050000}"/>
    <cellStyle name="20% - Accent2 2 2 2 8" xfId="9319" xr:uid="{00000000-0005-0000-0000-00007C050000}"/>
    <cellStyle name="20% - Accent2 2 2 3" xfId="592" xr:uid="{00000000-0005-0000-0000-00007D050000}"/>
    <cellStyle name="20% - Accent2 2 2 3 2" xfId="944" xr:uid="{00000000-0005-0000-0000-00007E050000}"/>
    <cellStyle name="20% - Accent2 2 2 3 2 2" xfId="1648" xr:uid="{00000000-0005-0000-0000-00007F050000}"/>
    <cellStyle name="20% - Accent2 2 2 3 2 2 2" xfId="3850" xr:uid="{00000000-0005-0000-0000-000080050000}"/>
    <cellStyle name="20% - Accent2 2 2 3 2 2 2 2" xfId="12682" xr:uid="{00000000-0005-0000-0000-000081050000}"/>
    <cellStyle name="20% - Accent2 2 2 3 2 2 3" xfId="6052" xr:uid="{00000000-0005-0000-0000-000082050000}"/>
    <cellStyle name="20% - Accent2 2 2 3 2 2 3 2" xfId="14884" xr:uid="{00000000-0005-0000-0000-000083050000}"/>
    <cellStyle name="20% - Accent2 2 2 3 2 2 4" xfId="8254" xr:uid="{00000000-0005-0000-0000-000084050000}"/>
    <cellStyle name="20% - Accent2 2 2 3 2 2 4 2" xfId="17086" xr:uid="{00000000-0005-0000-0000-000085050000}"/>
    <cellStyle name="20% - Accent2 2 2 3 2 2 5" xfId="10480" xr:uid="{00000000-0005-0000-0000-000086050000}"/>
    <cellStyle name="20% - Accent2 2 2 3 2 3" xfId="2352" xr:uid="{00000000-0005-0000-0000-000087050000}"/>
    <cellStyle name="20% - Accent2 2 2 3 2 3 2" xfId="4554" xr:uid="{00000000-0005-0000-0000-000088050000}"/>
    <cellStyle name="20% - Accent2 2 2 3 2 3 2 2" xfId="13386" xr:uid="{00000000-0005-0000-0000-000089050000}"/>
    <cellStyle name="20% - Accent2 2 2 3 2 3 3" xfId="6756" xr:uid="{00000000-0005-0000-0000-00008A050000}"/>
    <cellStyle name="20% - Accent2 2 2 3 2 3 3 2" xfId="15588" xr:uid="{00000000-0005-0000-0000-00008B050000}"/>
    <cellStyle name="20% - Accent2 2 2 3 2 3 4" xfId="8958" xr:uid="{00000000-0005-0000-0000-00008C050000}"/>
    <cellStyle name="20% - Accent2 2 2 3 2 3 4 2" xfId="17790" xr:uid="{00000000-0005-0000-0000-00008D050000}"/>
    <cellStyle name="20% - Accent2 2 2 3 2 3 5" xfId="11184" xr:uid="{00000000-0005-0000-0000-00008E050000}"/>
    <cellStyle name="20% - Accent2 2 2 3 2 4" xfId="3146" xr:uid="{00000000-0005-0000-0000-00008F050000}"/>
    <cellStyle name="20% - Accent2 2 2 3 2 4 2" xfId="11978" xr:uid="{00000000-0005-0000-0000-000090050000}"/>
    <cellStyle name="20% - Accent2 2 2 3 2 5" xfId="5348" xr:uid="{00000000-0005-0000-0000-000091050000}"/>
    <cellStyle name="20% - Accent2 2 2 3 2 5 2" xfId="14180" xr:uid="{00000000-0005-0000-0000-000092050000}"/>
    <cellStyle name="20% - Accent2 2 2 3 2 6" xfId="7550" xr:uid="{00000000-0005-0000-0000-000093050000}"/>
    <cellStyle name="20% - Accent2 2 2 3 2 6 2" xfId="16382" xr:uid="{00000000-0005-0000-0000-000094050000}"/>
    <cellStyle name="20% - Accent2 2 2 3 2 7" xfId="9776" xr:uid="{00000000-0005-0000-0000-000095050000}"/>
    <cellStyle name="20% - Accent2 2 2 3 3" xfId="1296" xr:uid="{00000000-0005-0000-0000-000096050000}"/>
    <cellStyle name="20% - Accent2 2 2 3 3 2" xfId="3498" xr:uid="{00000000-0005-0000-0000-000097050000}"/>
    <cellStyle name="20% - Accent2 2 2 3 3 2 2" xfId="12330" xr:uid="{00000000-0005-0000-0000-000098050000}"/>
    <cellStyle name="20% - Accent2 2 2 3 3 3" xfId="5700" xr:uid="{00000000-0005-0000-0000-000099050000}"/>
    <cellStyle name="20% - Accent2 2 2 3 3 3 2" xfId="14532" xr:uid="{00000000-0005-0000-0000-00009A050000}"/>
    <cellStyle name="20% - Accent2 2 2 3 3 4" xfId="7902" xr:uid="{00000000-0005-0000-0000-00009B050000}"/>
    <cellStyle name="20% - Accent2 2 2 3 3 4 2" xfId="16734" xr:uid="{00000000-0005-0000-0000-00009C050000}"/>
    <cellStyle name="20% - Accent2 2 2 3 3 5" xfId="10128" xr:uid="{00000000-0005-0000-0000-00009D050000}"/>
    <cellStyle name="20% - Accent2 2 2 3 4" xfId="2000" xr:uid="{00000000-0005-0000-0000-00009E050000}"/>
    <cellStyle name="20% - Accent2 2 2 3 4 2" xfId="4202" xr:uid="{00000000-0005-0000-0000-00009F050000}"/>
    <cellStyle name="20% - Accent2 2 2 3 4 2 2" xfId="13034" xr:uid="{00000000-0005-0000-0000-0000A0050000}"/>
    <cellStyle name="20% - Accent2 2 2 3 4 3" xfId="6404" xr:uid="{00000000-0005-0000-0000-0000A1050000}"/>
    <cellStyle name="20% - Accent2 2 2 3 4 3 2" xfId="15236" xr:uid="{00000000-0005-0000-0000-0000A2050000}"/>
    <cellStyle name="20% - Accent2 2 2 3 4 4" xfId="8606" xr:uid="{00000000-0005-0000-0000-0000A3050000}"/>
    <cellStyle name="20% - Accent2 2 2 3 4 4 2" xfId="17438" xr:uid="{00000000-0005-0000-0000-0000A4050000}"/>
    <cellStyle name="20% - Accent2 2 2 3 4 5" xfId="10832" xr:uid="{00000000-0005-0000-0000-0000A5050000}"/>
    <cellStyle name="20% - Accent2 2 2 3 5" xfId="2794" xr:uid="{00000000-0005-0000-0000-0000A6050000}"/>
    <cellStyle name="20% - Accent2 2 2 3 5 2" xfId="11626" xr:uid="{00000000-0005-0000-0000-0000A7050000}"/>
    <cellStyle name="20% - Accent2 2 2 3 6" xfId="4996" xr:uid="{00000000-0005-0000-0000-0000A8050000}"/>
    <cellStyle name="20% - Accent2 2 2 3 6 2" xfId="13828" xr:uid="{00000000-0005-0000-0000-0000A9050000}"/>
    <cellStyle name="20% - Accent2 2 2 3 7" xfId="7198" xr:uid="{00000000-0005-0000-0000-0000AA050000}"/>
    <cellStyle name="20% - Accent2 2 2 3 7 2" xfId="16030" xr:uid="{00000000-0005-0000-0000-0000AB050000}"/>
    <cellStyle name="20% - Accent2 2 2 3 8" xfId="9424" xr:uid="{00000000-0005-0000-0000-0000AC050000}"/>
    <cellStyle name="20% - Accent2 2 2 4" xfId="710" xr:uid="{00000000-0005-0000-0000-0000AD050000}"/>
    <cellStyle name="20% - Accent2 2 2 4 2" xfId="1414" xr:uid="{00000000-0005-0000-0000-0000AE050000}"/>
    <cellStyle name="20% - Accent2 2 2 4 2 2" xfId="3616" xr:uid="{00000000-0005-0000-0000-0000AF050000}"/>
    <cellStyle name="20% - Accent2 2 2 4 2 2 2" xfId="12448" xr:uid="{00000000-0005-0000-0000-0000B0050000}"/>
    <cellStyle name="20% - Accent2 2 2 4 2 3" xfId="5818" xr:uid="{00000000-0005-0000-0000-0000B1050000}"/>
    <cellStyle name="20% - Accent2 2 2 4 2 3 2" xfId="14650" xr:uid="{00000000-0005-0000-0000-0000B2050000}"/>
    <cellStyle name="20% - Accent2 2 2 4 2 4" xfId="8020" xr:uid="{00000000-0005-0000-0000-0000B3050000}"/>
    <cellStyle name="20% - Accent2 2 2 4 2 4 2" xfId="16852" xr:uid="{00000000-0005-0000-0000-0000B4050000}"/>
    <cellStyle name="20% - Accent2 2 2 4 2 5" xfId="10246" xr:uid="{00000000-0005-0000-0000-0000B5050000}"/>
    <cellStyle name="20% - Accent2 2 2 4 3" xfId="2118" xr:uid="{00000000-0005-0000-0000-0000B6050000}"/>
    <cellStyle name="20% - Accent2 2 2 4 3 2" xfId="4320" xr:uid="{00000000-0005-0000-0000-0000B7050000}"/>
    <cellStyle name="20% - Accent2 2 2 4 3 2 2" xfId="13152" xr:uid="{00000000-0005-0000-0000-0000B8050000}"/>
    <cellStyle name="20% - Accent2 2 2 4 3 3" xfId="6522" xr:uid="{00000000-0005-0000-0000-0000B9050000}"/>
    <cellStyle name="20% - Accent2 2 2 4 3 3 2" xfId="15354" xr:uid="{00000000-0005-0000-0000-0000BA050000}"/>
    <cellStyle name="20% - Accent2 2 2 4 3 4" xfId="8724" xr:uid="{00000000-0005-0000-0000-0000BB050000}"/>
    <cellStyle name="20% - Accent2 2 2 4 3 4 2" xfId="17556" xr:uid="{00000000-0005-0000-0000-0000BC050000}"/>
    <cellStyle name="20% - Accent2 2 2 4 3 5" xfId="10950" xr:uid="{00000000-0005-0000-0000-0000BD050000}"/>
    <cellStyle name="20% - Accent2 2 2 4 4" xfId="2912" xr:uid="{00000000-0005-0000-0000-0000BE050000}"/>
    <cellStyle name="20% - Accent2 2 2 4 4 2" xfId="11744" xr:uid="{00000000-0005-0000-0000-0000BF050000}"/>
    <cellStyle name="20% - Accent2 2 2 4 5" xfId="5114" xr:uid="{00000000-0005-0000-0000-0000C0050000}"/>
    <cellStyle name="20% - Accent2 2 2 4 5 2" xfId="13946" xr:uid="{00000000-0005-0000-0000-0000C1050000}"/>
    <cellStyle name="20% - Accent2 2 2 4 6" xfId="7316" xr:uid="{00000000-0005-0000-0000-0000C2050000}"/>
    <cellStyle name="20% - Accent2 2 2 4 6 2" xfId="16148" xr:uid="{00000000-0005-0000-0000-0000C3050000}"/>
    <cellStyle name="20% - Accent2 2 2 4 7" xfId="9542" xr:uid="{00000000-0005-0000-0000-0000C4050000}"/>
    <cellStyle name="20% - Accent2 2 2 5" xfId="1101" xr:uid="{00000000-0005-0000-0000-0000C5050000}"/>
    <cellStyle name="20% - Accent2 2 2 5 2" xfId="3303" xr:uid="{00000000-0005-0000-0000-0000C6050000}"/>
    <cellStyle name="20% - Accent2 2 2 5 2 2" xfId="12135" xr:uid="{00000000-0005-0000-0000-0000C7050000}"/>
    <cellStyle name="20% - Accent2 2 2 5 3" xfId="5505" xr:uid="{00000000-0005-0000-0000-0000C8050000}"/>
    <cellStyle name="20% - Accent2 2 2 5 3 2" xfId="14337" xr:uid="{00000000-0005-0000-0000-0000C9050000}"/>
    <cellStyle name="20% - Accent2 2 2 5 4" xfId="7707" xr:uid="{00000000-0005-0000-0000-0000CA050000}"/>
    <cellStyle name="20% - Accent2 2 2 5 4 2" xfId="16539" xr:uid="{00000000-0005-0000-0000-0000CB050000}"/>
    <cellStyle name="20% - Accent2 2 2 5 5" xfId="9933" xr:uid="{00000000-0005-0000-0000-0000CC050000}"/>
    <cellStyle name="20% - Accent2 2 2 6" xfId="1766" xr:uid="{00000000-0005-0000-0000-0000CD050000}"/>
    <cellStyle name="20% - Accent2 2 2 6 2" xfId="3968" xr:uid="{00000000-0005-0000-0000-0000CE050000}"/>
    <cellStyle name="20% - Accent2 2 2 6 2 2" xfId="12800" xr:uid="{00000000-0005-0000-0000-0000CF050000}"/>
    <cellStyle name="20% - Accent2 2 2 6 3" xfId="6170" xr:uid="{00000000-0005-0000-0000-0000D0050000}"/>
    <cellStyle name="20% - Accent2 2 2 6 3 2" xfId="15002" xr:uid="{00000000-0005-0000-0000-0000D1050000}"/>
    <cellStyle name="20% - Accent2 2 2 6 4" xfId="8372" xr:uid="{00000000-0005-0000-0000-0000D2050000}"/>
    <cellStyle name="20% - Accent2 2 2 6 4 2" xfId="17204" xr:uid="{00000000-0005-0000-0000-0000D3050000}"/>
    <cellStyle name="20% - Accent2 2 2 6 5" xfId="10598" xr:uid="{00000000-0005-0000-0000-0000D4050000}"/>
    <cellStyle name="20% - Accent2 2 2 7" xfId="397" xr:uid="{00000000-0005-0000-0000-0000D5050000}"/>
    <cellStyle name="20% - Accent2 2 2 7 2" xfId="2599" xr:uid="{00000000-0005-0000-0000-0000D6050000}"/>
    <cellStyle name="20% - Accent2 2 2 7 2 2" xfId="11431" xr:uid="{00000000-0005-0000-0000-0000D7050000}"/>
    <cellStyle name="20% - Accent2 2 2 7 3" xfId="4801" xr:uid="{00000000-0005-0000-0000-0000D8050000}"/>
    <cellStyle name="20% - Accent2 2 2 7 3 2" xfId="13633" xr:uid="{00000000-0005-0000-0000-0000D9050000}"/>
    <cellStyle name="20% - Accent2 2 2 7 4" xfId="7003" xr:uid="{00000000-0005-0000-0000-0000DA050000}"/>
    <cellStyle name="20% - Accent2 2 2 7 4 2" xfId="15835" xr:uid="{00000000-0005-0000-0000-0000DB050000}"/>
    <cellStyle name="20% - Accent2 2 2 7 5" xfId="9229" xr:uid="{00000000-0005-0000-0000-0000DC050000}"/>
    <cellStyle name="20% - Accent2 2 2 8" xfId="2442" xr:uid="{00000000-0005-0000-0000-0000DD050000}"/>
    <cellStyle name="20% - Accent2 2 2 8 2" xfId="11274" xr:uid="{00000000-0005-0000-0000-0000DE050000}"/>
    <cellStyle name="20% - Accent2 2 2 9" xfId="4644" xr:uid="{00000000-0005-0000-0000-0000DF050000}"/>
    <cellStyle name="20% - Accent2 2 2 9 2" xfId="13476" xr:uid="{00000000-0005-0000-0000-0000E0050000}"/>
    <cellStyle name="20% - Accent2 2 3" xfId="356" xr:uid="{00000000-0005-0000-0000-0000E1050000}"/>
    <cellStyle name="20% - Accent2 2 3 10" xfId="9189" xr:uid="{00000000-0005-0000-0000-0000E2050000}"/>
    <cellStyle name="20% - Accent2 2 3 2" xfId="514" xr:uid="{00000000-0005-0000-0000-0000E3050000}"/>
    <cellStyle name="20% - Accent2 2 3 2 2" xfId="866" xr:uid="{00000000-0005-0000-0000-0000E4050000}"/>
    <cellStyle name="20% - Accent2 2 3 2 2 2" xfId="1570" xr:uid="{00000000-0005-0000-0000-0000E5050000}"/>
    <cellStyle name="20% - Accent2 2 3 2 2 2 2" xfId="3772" xr:uid="{00000000-0005-0000-0000-0000E6050000}"/>
    <cellStyle name="20% - Accent2 2 3 2 2 2 2 2" xfId="12604" xr:uid="{00000000-0005-0000-0000-0000E7050000}"/>
    <cellStyle name="20% - Accent2 2 3 2 2 2 3" xfId="5974" xr:uid="{00000000-0005-0000-0000-0000E8050000}"/>
    <cellStyle name="20% - Accent2 2 3 2 2 2 3 2" xfId="14806" xr:uid="{00000000-0005-0000-0000-0000E9050000}"/>
    <cellStyle name="20% - Accent2 2 3 2 2 2 4" xfId="8176" xr:uid="{00000000-0005-0000-0000-0000EA050000}"/>
    <cellStyle name="20% - Accent2 2 3 2 2 2 4 2" xfId="17008" xr:uid="{00000000-0005-0000-0000-0000EB050000}"/>
    <cellStyle name="20% - Accent2 2 3 2 2 2 5" xfId="10402" xr:uid="{00000000-0005-0000-0000-0000EC050000}"/>
    <cellStyle name="20% - Accent2 2 3 2 2 3" xfId="2274" xr:uid="{00000000-0005-0000-0000-0000ED050000}"/>
    <cellStyle name="20% - Accent2 2 3 2 2 3 2" xfId="4476" xr:uid="{00000000-0005-0000-0000-0000EE050000}"/>
    <cellStyle name="20% - Accent2 2 3 2 2 3 2 2" xfId="13308" xr:uid="{00000000-0005-0000-0000-0000EF050000}"/>
    <cellStyle name="20% - Accent2 2 3 2 2 3 3" xfId="6678" xr:uid="{00000000-0005-0000-0000-0000F0050000}"/>
    <cellStyle name="20% - Accent2 2 3 2 2 3 3 2" xfId="15510" xr:uid="{00000000-0005-0000-0000-0000F1050000}"/>
    <cellStyle name="20% - Accent2 2 3 2 2 3 4" xfId="8880" xr:uid="{00000000-0005-0000-0000-0000F2050000}"/>
    <cellStyle name="20% - Accent2 2 3 2 2 3 4 2" xfId="17712" xr:uid="{00000000-0005-0000-0000-0000F3050000}"/>
    <cellStyle name="20% - Accent2 2 3 2 2 3 5" xfId="11106" xr:uid="{00000000-0005-0000-0000-0000F4050000}"/>
    <cellStyle name="20% - Accent2 2 3 2 2 4" xfId="3068" xr:uid="{00000000-0005-0000-0000-0000F5050000}"/>
    <cellStyle name="20% - Accent2 2 3 2 2 4 2" xfId="11900" xr:uid="{00000000-0005-0000-0000-0000F6050000}"/>
    <cellStyle name="20% - Accent2 2 3 2 2 5" xfId="5270" xr:uid="{00000000-0005-0000-0000-0000F7050000}"/>
    <cellStyle name="20% - Accent2 2 3 2 2 5 2" xfId="14102" xr:uid="{00000000-0005-0000-0000-0000F8050000}"/>
    <cellStyle name="20% - Accent2 2 3 2 2 6" xfId="7472" xr:uid="{00000000-0005-0000-0000-0000F9050000}"/>
    <cellStyle name="20% - Accent2 2 3 2 2 6 2" xfId="16304" xr:uid="{00000000-0005-0000-0000-0000FA050000}"/>
    <cellStyle name="20% - Accent2 2 3 2 2 7" xfId="9698" xr:uid="{00000000-0005-0000-0000-0000FB050000}"/>
    <cellStyle name="20% - Accent2 2 3 2 3" xfId="1218" xr:uid="{00000000-0005-0000-0000-0000FC050000}"/>
    <cellStyle name="20% - Accent2 2 3 2 3 2" xfId="3420" xr:uid="{00000000-0005-0000-0000-0000FD050000}"/>
    <cellStyle name="20% - Accent2 2 3 2 3 2 2" xfId="12252" xr:uid="{00000000-0005-0000-0000-0000FE050000}"/>
    <cellStyle name="20% - Accent2 2 3 2 3 3" xfId="5622" xr:uid="{00000000-0005-0000-0000-0000FF050000}"/>
    <cellStyle name="20% - Accent2 2 3 2 3 3 2" xfId="14454" xr:uid="{00000000-0005-0000-0000-000000060000}"/>
    <cellStyle name="20% - Accent2 2 3 2 3 4" xfId="7824" xr:uid="{00000000-0005-0000-0000-000001060000}"/>
    <cellStyle name="20% - Accent2 2 3 2 3 4 2" xfId="16656" xr:uid="{00000000-0005-0000-0000-000002060000}"/>
    <cellStyle name="20% - Accent2 2 3 2 3 5" xfId="10050" xr:uid="{00000000-0005-0000-0000-000003060000}"/>
    <cellStyle name="20% - Accent2 2 3 2 4" xfId="1922" xr:uid="{00000000-0005-0000-0000-000004060000}"/>
    <cellStyle name="20% - Accent2 2 3 2 4 2" xfId="4124" xr:uid="{00000000-0005-0000-0000-000005060000}"/>
    <cellStyle name="20% - Accent2 2 3 2 4 2 2" xfId="12956" xr:uid="{00000000-0005-0000-0000-000006060000}"/>
    <cellStyle name="20% - Accent2 2 3 2 4 3" xfId="6326" xr:uid="{00000000-0005-0000-0000-000007060000}"/>
    <cellStyle name="20% - Accent2 2 3 2 4 3 2" xfId="15158" xr:uid="{00000000-0005-0000-0000-000008060000}"/>
    <cellStyle name="20% - Accent2 2 3 2 4 4" xfId="8528" xr:uid="{00000000-0005-0000-0000-000009060000}"/>
    <cellStyle name="20% - Accent2 2 3 2 4 4 2" xfId="17360" xr:uid="{00000000-0005-0000-0000-00000A060000}"/>
    <cellStyle name="20% - Accent2 2 3 2 4 5" xfId="10754" xr:uid="{00000000-0005-0000-0000-00000B060000}"/>
    <cellStyle name="20% - Accent2 2 3 2 5" xfId="2716" xr:uid="{00000000-0005-0000-0000-00000C060000}"/>
    <cellStyle name="20% - Accent2 2 3 2 5 2" xfId="11548" xr:uid="{00000000-0005-0000-0000-00000D060000}"/>
    <cellStyle name="20% - Accent2 2 3 2 6" xfId="4918" xr:uid="{00000000-0005-0000-0000-00000E060000}"/>
    <cellStyle name="20% - Accent2 2 3 2 6 2" xfId="13750" xr:uid="{00000000-0005-0000-0000-00000F060000}"/>
    <cellStyle name="20% - Accent2 2 3 2 7" xfId="7120" xr:uid="{00000000-0005-0000-0000-000010060000}"/>
    <cellStyle name="20% - Accent2 2 3 2 7 2" xfId="15952" xr:uid="{00000000-0005-0000-0000-000011060000}"/>
    <cellStyle name="20% - Accent2 2 3 2 8" xfId="9346" xr:uid="{00000000-0005-0000-0000-000012060000}"/>
    <cellStyle name="20% - Accent2 2 3 3" xfId="631" xr:uid="{00000000-0005-0000-0000-000013060000}"/>
    <cellStyle name="20% - Accent2 2 3 3 2" xfId="983" xr:uid="{00000000-0005-0000-0000-000014060000}"/>
    <cellStyle name="20% - Accent2 2 3 3 2 2" xfId="1687" xr:uid="{00000000-0005-0000-0000-000015060000}"/>
    <cellStyle name="20% - Accent2 2 3 3 2 2 2" xfId="3889" xr:uid="{00000000-0005-0000-0000-000016060000}"/>
    <cellStyle name="20% - Accent2 2 3 3 2 2 2 2" xfId="12721" xr:uid="{00000000-0005-0000-0000-000017060000}"/>
    <cellStyle name="20% - Accent2 2 3 3 2 2 3" xfId="6091" xr:uid="{00000000-0005-0000-0000-000018060000}"/>
    <cellStyle name="20% - Accent2 2 3 3 2 2 3 2" xfId="14923" xr:uid="{00000000-0005-0000-0000-000019060000}"/>
    <cellStyle name="20% - Accent2 2 3 3 2 2 4" xfId="8293" xr:uid="{00000000-0005-0000-0000-00001A060000}"/>
    <cellStyle name="20% - Accent2 2 3 3 2 2 4 2" xfId="17125" xr:uid="{00000000-0005-0000-0000-00001B060000}"/>
    <cellStyle name="20% - Accent2 2 3 3 2 2 5" xfId="10519" xr:uid="{00000000-0005-0000-0000-00001C060000}"/>
    <cellStyle name="20% - Accent2 2 3 3 2 3" xfId="2391" xr:uid="{00000000-0005-0000-0000-00001D060000}"/>
    <cellStyle name="20% - Accent2 2 3 3 2 3 2" xfId="4593" xr:uid="{00000000-0005-0000-0000-00001E060000}"/>
    <cellStyle name="20% - Accent2 2 3 3 2 3 2 2" xfId="13425" xr:uid="{00000000-0005-0000-0000-00001F060000}"/>
    <cellStyle name="20% - Accent2 2 3 3 2 3 3" xfId="6795" xr:uid="{00000000-0005-0000-0000-000020060000}"/>
    <cellStyle name="20% - Accent2 2 3 3 2 3 3 2" xfId="15627" xr:uid="{00000000-0005-0000-0000-000021060000}"/>
    <cellStyle name="20% - Accent2 2 3 3 2 3 4" xfId="8997" xr:uid="{00000000-0005-0000-0000-000022060000}"/>
    <cellStyle name="20% - Accent2 2 3 3 2 3 4 2" xfId="17829" xr:uid="{00000000-0005-0000-0000-000023060000}"/>
    <cellStyle name="20% - Accent2 2 3 3 2 3 5" xfId="11223" xr:uid="{00000000-0005-0000-0000-000024060000}"/>
    <cellStyle name="20% - Accent2 2 3 3 2 4" xfId="3185" xr:uid="{00000000-0005-0000-0000-000025060000}"/>
    <cellStyle name="20% - Accent2 2 3 3 2 4 2" xfId="12017" xr:uid="{00000000-0005-0000-0000-000026060000}"/>
    <cellStyle name="20% - Accent2 2 3 3 2 5" xfId="5387" xr:uid="{00000000-0005-0000-0000-000027060000}"/>
    <cellStyle name="20% - Accent2 2 3 3 2 5 2" xfId="14219" xr:uid="{00000000-0005-0000-0000-000028060000}"/>
    <cellStyle name="20% - Accent2 2 3 3 2 6" xfId="7589" xr:uid="{00000000-0005-0000-0000-000029060000}"/>
    <cellStyle name="20% - Accent2 2 3 3 2 6 2" xfId="16421" xr:uid="{00000000-0005-0000-0000-00002A060000}"/>
    <cellStyle name="20% - Accent2 2 3 3 2 7" xfId="9815" xr:uid="{00000000-0005-0000-0000-00002B060000}"/>
    <cellStyle name="20% - Accent2 2 3 3 3" xfId="1335" xr:uid="{00000000-0005-0000-0000-00002C060000}"/>
    <cellStyle name="20% - Accent2 2 3 3 3 2" xfId="3537" xr:uid="{00000000-0005-0000-0000-00002D060000}"/>
    <cellStyle name="20% - Accent2 2 3 3 3 2 2" xfId="12369" xr:uid="{00000000-0005-0000-0000-00002E060000}"/>
    <cellStyle name="20% - Accent2 2 3 3 3 3" xfId="5739" xr:uid="{00000000-0005-0000-0000-00002F060000}"/>
    <cellStyle name="20% - Accent2 2 3 3 3 3 2" xfId="14571" xr:uid="{00000000-0005-0000-0000-000030060000}"/>
    <cellStyle name="20% - Accent2 2 3 3 3 4" xfId="7941" xr:uid="{00000000-0005-0000-0000-000031060000}"/>
    <cellStyle name="20% - Accent2 2 3 3 3 4 2" xfId="16773" xr:uid="{00000000-0005-0000-0000-000032060000}"/>
    <cellStyle name="20% - Accent2 2 3 3 3 5" xfId="10167" xr:uid="{00000000-0005-0000-0000-000033060000}"/>
    <cellStyle name="20% - Accent2 2 3 3 4" xfId="2039" xr:uid="{00000000-0005-0000-0000-000034060000}"/>
    <cellStyle name="20% - Accent2 2 3 3 4 2" xfId="4241" xr:uid="{00000000-0005-0000-0000-000035060000}"/>
    <cellStyle name="20% - Accent2 2 3 3 4 2 2" xfId="13073" xr:uid="{00000000-0005-0000-0000-000036060000}"/>
    <cellStyle name="20% - Accent2 2 3 3 4 3" xfId="6443" xr:uid="{00000000-0005-0000-0000-000037060000}"/>
    <cellStyle name="20% - Accent2 2 3 3 4 3 2" xfId="15275" xr:uid="{00000000-0005-0000-0000-000038060000}"/>
    <cellStyle name="20% - Accent2 2 3 3 4 4" xfId="8645" xr:uid="{00000000-0005-0000-0000-000039060000}"/>
    <cellStyle name="20% - Accent2 2 3 3 4 4 2" xfId="17477" xr:uid="{00000000-0005-0000-0000-00003A060000}"/>
    <cellStyle name="20% - Accent2 2 3 3 4 5" xfId="10871" xr:uid="{00000000-0005-0000-0000-00003B060000}"/>
    <cellStyle name="20% - Accent2 2 3 3 5" xfId="2833" xr:uid="{00000000-0005-0000-0000-00003C060000}"/>
    <cellStyle name="20% - Accent2 2 3 3 5 2" xfId="11665" xr:uid="{00000000-0005-0000-0000-00003D060000}"/>
    <cellStyle name="20% - Accent2 2 3 3 6" xfId="5035" xr:uid="{00000000-0005-0000-0000-00003E060000}"/>
    <cellStyle name="20% - Accent2 2 3 3 6 2" xfId="13867" xr:uid="{00000000-0005-0000-0000-00003F060000}"/>
    <cellStyle name="20% - Accent2 2 3 3 7" xfId="7237" xr:uid="{00000000-0005-0000-0000-000040060000}"/>
    <cellStyle name="20% - Accent2 2 3 3 7 2" xfId="16069" xr:uid="{00000000-0005-0000-0000-000041060000}"/>
    <cellStyle name="20% - Accent2 2 3 3 8" xfId="9463" xr:uid="{00000000-0005-0000-0000-000042060000}"/>
    <cellStyle name="20% - Accent2 2 3 4" xfId="749" xr:uid="{00000000-0005-0000-0000-000043060000}"/>
    <cellStyle name="20% - Accent2 2 3 4 2" xfId="1453" xr:uid="{00000000-0005-0000-0000-000044060000}"/>
    <cellStyle name="20% - Accent2 2 3 4 2 2" xfId="3655" xr:uid="{00000000-0005-0000-0000-000045060000}"/>
    <cellStyle name="20% - Accent2 2 3 4 2 2 2" xfId="12487" xr:uid="{00000000-0005-0000-0000-000046060000}"/>
    <cellStyle name="20% - Accent2 2 3 4 2 3" xfId="5857" xr:uid="{00000000-0005-0000-0000-000047060000}"/>
    <cellStyle name="20% - Accent2 2 3 4 2 3 2" xfId="14689" xr:uid="{00000000-0005-0000-0000-000048060000}"/>
    <cellStyle name="20% - Accent2 2 3 4 2 4" xfId="8059" xr:uid="{00000000-0005-0000-0000-000049060000}"/>
    <cellStyle name="20% - Accent2 2 3 4 2 4 2" xfId="16891" xr:uid="{00000000-0005-0000-0000-00004A060000}"/>
    <cellStyle name="20% - Accent2 2 3 4 2 5" xfId="10285" xr:uid="{00000000-0005-0000-0000-00004B060000}"/>
    <cellStyle name="20% - Accent2 2 3 4 3" xfId="2157" xr:uid="{00000000-0005-0000-0000-00004C060000}"/>
    <cellStyle name="20% - Accent2 2 3 4 3 2" xfId="4359" xr:uid="{00000000-0005-0000-0000-00004D060000}"/>
    <cellStyle name="20% - Accent2 2 3 4 3 2 2" xfId="13191" xr:uid="{00000000-0005-0000-0000-00004E060000}"/>
    <cellStyle name="20% - Accent2 2 3 4 3 3" xfId="6561" xr:uid="{00000000-0005-0000-0000-00004F060000}"/>
    <cellStyle name="20% - Accent2 2 3 4 3 3 2" xfId="15393" xr:uid="{00000000-0005-0000-0000-000050060000}"/>
    <cellStyle name="20% - Accent2 2 3 4 3 4" xfId="8763" xr:uid="{00000000-0005-0000-0000-000051060000}"/>
    <cellStyle name="20% - Accent2 2 3 4 3 4 2" xfId="17595" xr:uid="{00000000-0005-0000-0000-000052060000}"/>
    <cellStyle name="20% - Accent2 2 3 4 3 5" xfId="10989" xr:uid="{00000000-0005-0000-0000-000053060000}"/>
    <cellStyle name="20% - Accent2 2 3 4 4" xfId="2951" xr:uid="{00000000-0005-0000-0000-000054060000}"/>
    <cellStyle name="20% - Accent2 2 3 4 4 2" xfId="11783" xr:uid="{00000000-0005-0000-0000-000055060000}"/>
    <cellStyle name="20% - Accent2 2 3 4 5" xfId="5153" xr:uid="{00000000-0005-0000-0000-000056060000}"/>
    <cellStyle name="20% - Accent2 2 3 4 5 2" xfId="13985" xr:uid="{00000000-0005-0000-0000-000057060000}"/>
    <cellStyle name="20% - Accent2 2 3 4 6" xfId="7355" xr:uid="{00000000-0005-0000-0000-000058060000}"/>
    <cellStyle name="20% - Accent2 2 3 4 6 2" xfId="16187" xr:uid="{00000000-0005-0000-0000-000059060000}"/>
    <cellStyle name="20% - Accent2 2 3 4 7" xfId="9581" xr:uid="{00000000-0005-0000-0000-00005A060000}"/>
    <cellStyle name="20% - Accent2 2 3 5" xfId="1061" xr:uid="{00000000-0005-0000-0000-00005B060000}"/>
    <cellStyle name="20% - Accent2 2 3 5 2" xfId="3263" xr:uid="{00000000-0005-0000-0000-00005C060000}"/>
    <cellStyle name="20% - Accent2 2 3 5 2 2" xfId="12095" xr:uid="{00000000-0005-0000-0000-00005D060000}"/>
    <cellStyle name="20% - Accent2 2 3 5 3" xfId="5465" xr:uid="{00000000-0005-0000-0000-00005E060000}"/>
    <cellStyle name="20% - Accent2 2 3 5 3 2" xfId="14297" xr:uid="{00000000-0005-0000-0000-00005F060000}"/>
    <cellStyle name="20% - Accent2 2 3 5 4" xfId="7667" xr:uid="{00000000-0005-0000-0000-000060060000}"/>
    <cellStyle name="20% - Accent2 2 3 5 4 2" xfId="16499" xr:uid="{00000000-0005-0000-0000-000061060000}"/>
    <cellStyle name="20% - Accent2 2 3 5 5" xfId="9893" xr:uid="{00000000-0005-0000-0000-000062060000}"/>
    <cellStyle name="20% - Accent2 2 3 6" xfId="1805" xr:uid="{00000000-0005-0000-0000-000063060000}"/>
    <cellStyle name="20% - Accent2 2 3 6 2" xfId="4007" xr:uid="{00000000-0005-0000-0000-000064060000}"/>
    <cellStyle name="20% - Accent2 2 3 6 2 2" xfId="12839" xr:uid="{00000000-0005-0000-0000-000065060000}"/>
    <cellStyle name="20% - Accent2 2 3 6 3" xfId="6209" xr:uid="{00000000-0005-0000-0000-000066060000}"/>
    <cellStyle name="20% - Accent2 2 3 6 3 2" xfId="15041" xr:uid="{00000000-0005-0000-0000-000067060000}"/>
    <cellStyle name="20% - Accent2 2 3 6 4" xfId="8411" xr:uid="{00000000-0005-0000-0000-000068060000}"/>
    <cellStyle name="20% - Accent2 2 3 6 4 2" xfId="17243" xr:uid="{00000000-0005-0000-0000-000069060000}"/>
    <cellStyle name="20% - Accent2 2 3 6 5" xfId="10637" xr:uid="{00000000-0005-0000-0000-00006A060000}"/>
    <cellStyle name="20% - Accent2 2 3 7" xfId="2559" xr:uid="{00000000-0005-0000-0000-00006B060000}"/>
    <cellStyle name="20% - Accent2 2 3 7 2" xfId="11391" xr:uid="{00000000-0005-0000-0000-00006C060000}"/>
    <cellStyle name="20% - Accent2 2 3 8" xfId="4761" xr:uid="{00000000-0005-0000-0000-00006D060000}"/>
    <cellStyle name="20% - Accent2 2 3 8 2" xfId="13593" xr:uid="{00000000-0005-0000-0000-00006E060000}"/>
    <cellStyle name="20% - Accent2 2 3 9" xfId="6963" xr:uid="{00000000-0005-0000-0000-00006F060000}"/>
    <cellStyle name="20% - Accent2 2 3 9 2" xfId="15795" xr:uid="{00000000-0005-0000-0000-000070060000}"/>
    <cellStyle name="20% - Accent2 2 4" xfId="461" xr:uid="{00000000-0005-0000-0000-000071060000}"/>
    <cellStyle name="20% - Accent2 2 4 2" xfId="800" xr:uid="{00000000-0005-0000-0000-000072060000}"/>
    <cellStyle name="20% - Accent2 2 4 2 2" xfId="1504" xr:uid="{00000000-0005-0000-0000-000073060000}"/>
    <cellStyle name="20% - Accent2 2 4 2 2 2" xfId="3706" xr:uid="{00000000-0005-0000-0000-000074060000}"/>
    <cellStyle name="20% - Accent2 2 4 2 2 2 2" xfId="12538" xr:uid="{00000000-0005-0000-0000-000075060000}"/>
    <cellStyle name="20% - Accent2 2 4 2 2 3" xfId="5908" xr:uid="{00000000-0005-0000-0000-000076060000}"/>
    <cellStyle name="20% - Accent2 2 4 2 2 3 2" xfId="14740" xr:uid="{00000000-0005-0000-0000-000077060000}"/>
    <cellStyle name="20% - Accent2 2 4 2 2 4" xfId="8110" xr:uid="{00000000-0005-0000-0000-000078060000}"/>
    <cellStyle name="20% - Accent2 2 4 2 2 4 2" xfId="16942" xr:uid="{00000000-0005-0000-0000-000079060000}"/>
    <cellStyle name="20% - Accent2 2 4 2 2 5" xfId="10336" xr:uid="{00000000-0005-0000-0000-00007A060000}"/>
    <cellStyle name="20% - Accent2 2 4 2 3" xfId="2208" xr:uid="{00000000-0005-0000-0000-00007B060000}"/>
    <cellStyle name="20% - Accent2 2 4 2 3 2" xfId="4410" xr:uid="{00000000-0005-0000-0000-00007C060000}"/>
    <cellStyle name="20% - Accent2 2 4 2 3 2 2" xfId="13242" xr:uid="{00000000-0005-0000-0000-00007D060000}"/>
    <cellStyle name="20% - Accent2 2 4 2 3 3" xfId="6612" xr:uid="{00000000-0005-0000-0000-00007E060000}"/>
    <cellStyle name="20% - Accent2 2 4 2 3 3 2" xfId="15444" xr:uid="{00000000-0005-0000-0000-00007F060000}"/>
    <cellStyle name="20% - Accent2 2 4 2 3 4" xfId="8814" xr:uid="{00000000-0005-0000-0000-000080060000}"/>
    <cellStyle name="20% - Accent2 2 4 2 3 4 2" xfId="17646" xr:uid="{00000000-0005-0000-0000-000081060000}"/>
    <cellStyle name="20% - Accent2 2 4 2 3 5" xfId="11040" xr:uid="{00000000-0005-0000-0000-000082060000}"/>
    <cellStyle name="20% - Accent2 2 4 2 4" xfId="3002" xr:uid="{00000000-0005-0000-0000-000083060000}"/>
    <cellStyle name="20% - Accent2 2 4 2 4 2" xfId="11834" xr:uid="{00000000-0005-0000-0000-000084060000}"/>
    <cellStyle name="20% - Accent2 2 4 2 5" xfId="5204" xr:uid="{00000000-0005-0000-0000-000085060000}"/>
    <cellStyle name="20% - Accent2 2 4 2 5 2" xfId="14036" xr:uid="{00000000-0005-0000-0000-000086060000}"/>
    <cellStyle name="20% - Accent2 2 4 2 6" xfId="7406" xr:uid="{00000000-0005-0000-0000-000087060000}"/>
    <cellStyle name="20% - Accent2 2 4 2 6 2" xfId="16238" xr:uid="{00000000-0005-0000-0000-000088060000}"/>
    <cellStyle name="20% - Accent2 2 4 2 7" xfId="9632" xr:uid="{00000000-0005-0000-0000-000089060000}"/>
    <cellStyle name="20% - Accent2 2 4 3" xfId="1165" xr:uid="{00000000-0005-0000-0000-00008A060000}"/>
    <cellStyle name="20% - Accent2 2 4 3 2" xfId="3367" xr:uid="{00000000-0005-0000-0000-00008B060000}"/>
    <cellStyle name="20% - Accent2 2 4 3 2 2" xfId="12199" xr:uid="{00000000-0005-0000-0000-00008C060000}"/>
    <cellStyle name="20% - Accent2 2 4 3 3" xfId="5569" xr:uid="{00000000-0005-0000-0000-00008D060000}"/>
    <cellStyle name="20% - Accent2 2 4 3 3 2" xfId="14401" xr:uid="{00000000-0005-0000-0000-00008E060000}"/>
    <cellStyle name="20% - Accent2 2 4 3 4" xfId="7771" xr:uid="{00000000-0005-0000-0000-00008F060000}"/>
    <cellStyle name="20% - Accent2 2 4 3 4 2" xfId="16603" xr:uid="{00000000-0005-0000-0000-000090060000}"/>
    <cellStyle name="20% - Accent2 2 4 3 5" xfId="9997" xr:uid="{00000000-0005-0000-0000-000091060000}"/>
    <cellStyle name="20% - Accent2 2 4 4" xfId="1856" xr:uid="{00000000-0005-0000-0000-000092060000}"/>
    <cellStyle name="20% - Accent2 2 4 4 2" xfId="4058" xr:uid="{00000000-0005-0000-0000-000093060000}"/>
    <cellStyle name="20% - Accent2 2 4 4 2 2" xfId="12890" xr:uid="{00000000-0005-0000-0000-000094060000}"/>
    <cellStyle name="20% - Accent2 2 4 4 3" xfId="6260" xr:uid="{00000000-0005-0000-0000-000095060000}"/>
    <cellStyle name="20% - Accent2 2 4 4 3 2" xfId="15092" xr:uid="{00000000-0005-0000-0000-000096060000}"/>
    <cellStyle name="20% - Accent2 2 4 4 4" xfId="8462" xr:uid="{00000000-0005-0000-0000-000097060000}"/>
    <cellStyle name="20% - Accent2 2 4 4 4 2" xfId="17294" xr:uid="{00000000-0005-0000-0000-000098060000}"/>
    <cellStyle name="20% - Accent2 2 4 4 5" xfId="10688" xr:uid="{00000000-0005-0000-0000-000099060000}"/>
    <cellStyle name="20% - Accent2 2 4 5" xfId="2663" xr:uid="{00000000-0005-0000-0000-00009A060000}"/>
    <cellStyle name="20% - Accent2 2 4 5 2" xfId="11495" xr:uid="{00000000-0005-0000-0000-00009B060000}"/>
    <cellStyle name="20% - Accent2 2 4 6" xfId="4865" xr:uid="{00000000-0005-0000-0000-00009C060000}"/>
    <cellStyle name="20% - Accent2 2 4 6 2" xfId="13697" xr:uid="{00000000-0005-0000-0000-00009D060000}"/>
    <cellStyle name="20% - Accent2 2 4 7" xfId="7067" xr:uid="{00000000-0005-0000-0000-00009E060000}"/>
    <cellStyle name="20% - Accent2 2 4 7 2" xfId="15899" xr:uid="{00000000-0005-0000-0000-00009F060000}"/>
    <cellStyle name="20% - Accent2 2 4 8" xfId="9293" xr:uid="{00000000-0005-0000-0000-0000A0060000}"/>
    <cellStyle name="20% - Accent2 2 5" xfId="565" xr:uid="{00000000-0005-0000-0000-0000A1060000}"/>
    <cellStyle name="20% - Accent2 2 5 2" xfId="917" xr:uid="{00000000-0005-0000-0000-0000A2060000}"/>
    <cellStyle name="20% - Accent2 2 5 2 2" xfId="1621" xr:uid="{00000000-0005-0000-0000-0000A3060000}"/>
    <cellStyle name="20% - Accent2 2 5 2 2 2" xfId="3823" xr:uid="{00000000-0005-0000-0000-0000A4060000}"/>
    <cellStyle name="20% - Accent2 2 5 2 2 2 2" xfId="12655" xr:uid="{00000000-0005-0000-0000-0000A5060000}"/>
    <cellStyle name="20% - Accent2 2 5 2 2 3" xfId="6025" xr:uid="{00000000-0005-0000-0000-0000A6060000}"/>
    <cellStyle name="20% - Accent2 2 5 2 2 3 2" xfId="14857" xr:uid="{00000000-0005-0000-0000-0000A7060000}"/>
    <cellStyle name="20% - Accent2 2 5 2 2 4" xfId="8227" xr:uid="{00000000-0005-0000-0000-0000A8060000}"/>
    <cellStyle name="20% - Accent2 2 5 2 2 4 2" xfId="17059" xr:uid="{00000000-0005-0000-0000-0000A9060000}"/>
    <cellStyle name="20% - Accent2 2 5 2 2 5" xfId="10453" xr:uid="{00000000-0005-0000-0000-0000AA060000}"/>
    <cellStyle name="20% - Accent2 2 5 2 3" xfId="2325" xr:uid="{00000000-0005-0000-0000-0000AB060000}"/>
    <cellStyle name="20% - Accent2 2 5 2 3 2" xfId="4527" xr:uid="{00000000-0005-0000-0000-0000AC060000}"/>
    <cellStyle name="20% - Accent2 2 5 2 3 2 2" xfId="13359" xr:uid="{00000000-0005-0000-0000-0000AD060000}"/>
    <cellStyle name="20% - Accent2 2 5 2 3 3" xfId="6729" xr:uid="{00000000-0005-0000-0000-0000AE060000}"/>
    <cellStyle name="20% - Accent2 2 5 2 3 3 2" xfId="15561" xr:uid="{00000000-0005-0000-0000-0000AF060000}"/>
    <cellStyle name="20% - Accent2 2 5 2 3 4" xfId="8931" xr:uid="{00000000-0005-0000-0000-0000B0060000}"/>
    <cellStyle name="20% - Accent2 2 5 2 3 4 2" xfId="17763" xr:uid="{00000000-0005-0000-0000-0000B1060000}"/>
    <cellStyle name="20% - Accent2 2 5 2 3 5" xfId="11157" xr:uid="{00000000-0005-0000-0000-0000B2060000}"/>
    <cellStyle name="20% - Accent2 2 5 2 4" xfId="3119" xr:uid="{00000000-0005-0000-0000-0000B3060000}"/>
    <cellStyle name="20% - Accent2 2 5 2 4 2" xfId="11951" xr:uid="{00000000-0005-0000-0000-0000B4060000}"/>
    <cellStyle name="20% - Accent2 2 5 2 5" xfId="5321" xr:uid="{00000000-0005-0000-0000-0000B5060000}"/>
    <cellStyle name="20% - Accent2 2 5 2 5 2" xfId="14153" xr:uid="{00000000-0005-0000-0000-0000B6060000}"/>
    <cellStyle name="20% - Accent2 2 5 2 6" xfId="7523" xr:uid="{00000000-0005-0000-0000-0000B7060000}"/>
    <cellStyle name="20% - Accent2 2 5 2 6 2" xfId="16355" xr:uid="{00000000-0005-0000-0000-0000B8060000}"/>
    <cellStyle name="20% - Accent2 2 5 2 7" xfId="9749" xr:uid="{00000000-0005-0000-0000-0000B9060000}"/>
    <cellStyle name="20% - Accent2 2 5 3" xfId="1269" xr:uid="{00000000-0005-0000-0000-0000BA060000}"/>
    <cellStyle name="20% - Accent2 2 5 3 2" xfId="3471" xr:uid="{00000000-0005-0000-0000-0000BB060000}"/>
    <cellStyle name="20% - Accent2 2 5 3 2 2" xfId="12303" xr:uid="{00000000-0005-0000-0000-0000BC060000}"/>
    <cellStyle name="20% - Accent2 2 5 3 3" xfId="5673" xr:uid="{00000000-0005-0000-0000-0000BD060000}"/>
    <cellStyle name="20% - Accent2 2 5 3 3 2" xfId="14505" xr:uid="{00000000-0005-0000-0000-0000BE060000}"/>
    <cellStyle name="20% - Accent2 2 5 3 4" xfId="7875" xr:uid="{00000000-0005-0000-0000-0000BF060000}"/>
    <cellStyle name="20% - Accent2 2 5 3 4 2" xfId="16707" xr:uid="{00000000-0005-0000-0000-0000C0060000}"/>
    <cellStyle name="20% - Accent2 2 5 3 5" xfId="10101" xr:uid="{00000000-0005-0000-0000-0000C1060000}"/>
    <cellStyle name="20% - Accent2 2 5 4" xfId="1973" xr:uid="{00000000-0005-0000-0000-0000C2060000}"/>
    <cellStyle name="20% - Accent2 2 5 4 2" xfId="4175" xr:uid="{00000000-0005-0000-0000-0000C3060000}"/>
    <cellStyle name="20% - Accent2 2 5 4 2 2" xfId="13007" xr:uid="{00000000-0005-0000-0000-0000C4060000}"/>
    <cellStyle name="20% - Accent2 2 5 4 3" xfId="6377" xr:uid="{00000000-0005-0000-0000-0000C5060000}"/>
    <cellStyle name="20% - Accent2 2 5 4 3 2" xfId="15209" xr:uid="{00000000-0005-0000-0000-0000C6060000}"/>
    <cellStyle name="20% - Accent2 2 5 4 4" xfId="8579" xr:uid="{00000000-0005-0000-0000-0000C7060000}"/>
    <cellStyle name="20% - Accent2 2 5 4 4 2" xfId="17411" xr:uid="{00000000-0005-0000-0000-0000C8060000}"/>
    <cellStyle name="20% - Accent2 2 5 4 5" xfId="10805" xr:uid="{00000000-0005-0000-0000-0000C9060000}"/>
    <cellStyle name="20% - Accent2 2 5 5" xfId="2767" xr:uid="{00000000-0005-0000-0000-0000CA060000}"/>
    <cellStyle name="20% - Accent2 2 5 5 2" xfId="11599" xr:uid="{00000000-0005-0000-0000-0000CB060000}"/>
    <cellStyle name="20% - Accent2 2 5 6" xfId="4969" xr:uid="{00000000-0005-0000-0000-0000CC060000}"/>
    <cellStyle name="20% - Accent2 2 5 6 2" xfId="13801" xr:uid="{00000000-0005-0000-0000-0000CD060000}"/>
    <cellStyle name="20% - Accent2 2 5 7" xfId="7171" xr:uid="{00000000-0005-0000-0000-0000CE060000}"/>
    <cellStyle name="20% - Accent2 2 5 7 2" xfId="16003" xr:uid="{00000000-0005-0000-0000-0000CF060000}"/>
    <cellStyle name="20% - Accent2 2 5 8" xfId="9397" xr:uid="{00000000-0005-0000-0000-0000D0060000}"/>
    <cellStyle name="20% - Accent2 2 6" xfId="683" xr:uid="{00000000-0005-0000-0000-0000D1060000}"/>
    <cellStyle name="20% - Accent2 2 6 2" xfId="1387" xr:uid="{00000000-0005-0000-0000-0000D2060000}"/>
    <cellStyle name="20% - Accent2 2 6 2 2" xfId="3589" xr:uid="{00000000-0005-0000-0000-0000D3060000}"/>
    <cellStyle name="20% - Accent2 2 6 2 2 2" xfId="12421" xr:uid="{00000000-0005-0000-0000-0000D4060000}"/>
    <cellStyle name="20% - Accent2 2 6 2 3" xfId="5791" xr:uid="{00000000-0005-0000-0000-0000D5060000}"/>
    <cellStyle name="20% - Accent2 2 6 2 3 2" xfId="14623" xr:uid="{00000000-0005-0000-0000-0000D6060000}"/>
    <cellStyle name="20% - Accent2 2 6 2 4" xfId="7993" xr:uid="{00000000-0005-0000-0000-0000D7060000}"/>
    <cellStyle name="20% - Accent2 2 6 2 4 2" xfId="16825" xr:uid="{00000000-0005-0000-0000-0000D8060000}"/>
    <cellStyle name="20% - Accent2 2 6 2 5" xfId="10219" xr:uid="{00000000-0005-0000-0000-0000D9060000}"/>
    <cellStyle name="20% - Accent2 2 6 3" xfId="2091" xr:uid="{00000000-0005-0000-0000-0000DA060000}"/>
    <cellStyle name="20% - Accent2 2 6 3 2" xfId="4293" xr:uid="{00000000-0005-0000-0000-0000DB060000}"/>
    <cellStyle name="20% - Accent2 2 6 3 2 2" xfId="13125" xr:uid="{00000000-0005-0000-0000-0000DC060000}"/>
    <cellStyle name="20% - Accent2 2 6 3 3" xfId="6495" xr:uid="{00000000-0005-0000-0000-0000DD060000}"/>
    <cellStyle name="20% - Accent2 2 6 3 3 2" xfId="15327" xr:uid="{00000000-0005-0000-0000-0000DE060000}"/>
    <cellStyle name="20% - Accent2 2 6 3 4" xfId="8697" xr:uid="{00000000-0005-0000-0000-0000DF060000}"/>
    <cellStyle name="20% - Accent2 2 6 3 4 2" xfId="17529" xr:uid="{00000000-0005-0000-0000-0000E0060000}"/>
    <cellStyle name="20% - Accent2 2 6 3 5" xfId="10923" xr:uid="{00000000-0005-0000-0000-0000E1060000}"/>
    <cellStyle name="20% - Accent2 2 6 4" xfId="2885" xr:uid="{00000000-0005-0000-0000-0000E2060000}"/>
    <cellStyle name="20% - Accent2 2 6 4 2" xfId="11717" xr:uid="{00000000-0005-0000-0000-0000E3060000}"/>
    <cellStyle name="20% - Accent2 2 6 5" xfId="5087" xr:uid="{00000000-0005-0000-0000-0000E4060000}"/>
    <cellStyle name="20% - Accent2 2 6 5 2" xfId="13919" xr:uid="{00000000-0005-0000-0000-0000E5060000}"/>
    <cellStyle name="20% - Accent2 2 6 6" xfId="7289" xr:uid="{00000000-0005-0000-0000-0000E6060000}"/>
    <cellStyle name="20% - Accent2 2 6 6 2" xfId="16121" xr:uid="{00000000-0005-0000-0000-0000E7060000}"/>
    <cellStyle name="20% - Accent2 2 6 7" xfId="9515" xr:uid="{00000000-0005-0000-0000-0000E8060000}"/>
    <cellStyle name="20% - Accent2 2 7" xfId="1023" xr:uid="{00000000-0005-0000-0000-0000E9060000}"/>
    <cellStyle name="20% - Accent2 2 7 2" xfId="3225" xr:uid="{00000000-0005-0000-0000-0000EA060000}"/>
    <cellStyle name="20% - Accent2 2 7 2 2" xfId="12057" xr:uid="{00000000-0005-0000-0000-0000EB060000}"/>
    <cellStyle name="20% - Accent2 2 7 3" xfId="5427" xr:uid="{00000000-0005-0000-0000-0000EC060000}"/>
    <cellStyle name="20% - Accent2 2 7 3 2" xfId="14259" xr:uid="{00000000-0005-0000-0000-0000ED060000}"/>
    <cellStyle name="20% - Accent2 2 7 4" xfId="7629" xr:uid="{00000000-0005-0000-0000-0000EE060000}"/>
    <cellStyle name="20% - Accent2 2 7 4 2" xfId="16461" xr:uid="{00000000-0005-0000-0000-0000EF060000}"/>
    <cellStyle name="20% - Accent2 2 7 5" xfId="9855" xr:uid="{00000000-0005-0000-0000-0000F0060000}"/>
    <cellStyle name="20% - Accent2 2 8" xfId="1739" xr:uid="{00000000-0005-0000-0000-0000F1060000}"/>
    <cellStyle name="20% - Accent2 2 8 2" xfId="3941" xr:uid="{00000000-0005-0000-0000-0000F2060000}"/>
    <cellStyle name="20% - Accent2 2 8 2 2" xfId="12773" xr:uid="{00000000-0005-0000-0000-0000F3060000}"/>
    <cellStyle name="20% - Accent2 2 8 3" xfId="6143" xr:uid="{00000000-0005-0000-0000-0000F4060000}"/>
    <cellStyle name="20% - Accent2 2 8 3 2" xfId="14975" xr:uid="{00000000-0005-0000-0000-0000F5060000}"/>
    <cellStyle name="20% - Accent2 2 8 4" xfId="8345" xr:uid="{00000000-0005-0000-0000-0000F6060000}"/>
    <cellStyle name="20% - Accent2 2 8 4 2" xfId="17177" xr:uid="{00000000-0005-0000-0000-0000F7060000}"/>
    <cellStyle name="20% - Accent2 2 8 5" xfId="10571" xr:uid="{00000000-0005-0000-0000-0000F8060000}"/>
    <cellStyle name="20% - Accent2 2 9" xfId="327" xr:uid="{00000000-0005-0000-0000-0000F9060000}"/>
    <cellStyle name="20% - Accent2 2 9 2" xfId="2533" xr:uid="{00000000-0005-0000-0000-0000FA060000}"/>
    <cellStyle name="20% - Accent2 2 9 2 2" xfId="11365" xr:uid="{00000000-0005-0000-0000-0000FB060000}"/>
    <cellStyle name="20% - Accent2 2 9 3" xfId="4735" xr:uid="{00000000-0005-0000-0000-0000FC060000}"/>
    <cellStyle name="20% - Accent2 2 9 3 2" xfId="13567" xr:uid="{00000000-0005-0000-0000-0000FD060000}"/>
    <cellStyle name="20% - Accent2 2 9 4" xfId="6937" xr:uid="{00000000-0005-0000-0000-0000FE060000}"/>
    <cellStyle name="20% - Accent2 2 9 4 2" xfId="15769" xr:uid="{00000000-0005-0000-0000-0000FF060000}"/>
    <cellStyle name="20% - Accent2 2 9 5" xfId="9163" xr:uid="{00000000-0005-0000-0000-000000070000}"/>
    <cellStyle name="20% - Accent2 3" xfId="117" xr:uid="{00000000-0005-0000-0000-000001070000}"/>
    <cellStyle name="20% - Accent2 3 10" xfId="2443" xr:uid="{00000000-0005-0000-0000-000002070000}"/>
    <cellStyle name="20% - Accent2 3 10 2" xfId="11275" xr:uid="{00000000-0005-0000-0000-000003070000}"/>
    <cellStyle name="20% - Accent2 3 11" xfId="4645" xr:uid="{00000000-0005-0000-0000-000004070000}"/>
    <cellStyle name="20% - Accent2 3 11 2" xfId="13477" xr:uid="{00000000-0005-0000-0000-000005070000}"/>
    <cellStyle name="20% - Accent2 3 12" xfId="6847" xr:uid="{00000000-0005-0000-0000-000006070000}"/>
    <cellStyle name="20% - Accent2 3 12 2" xfId="15679" xr:uid="{00000000-0005-0000-0000-000007070000}"/>
    <cellStyle name="20% - Accent2 3 13" xfId="9073" xr:uid="{00000000-0005-0000-0000-000008070000}"/>
    <cellStyle name="20% - Accent2 3 2" xfId="118" xr:uid="{00000000-0005-0000-0000-000009070000}"/>
    <cellStyle name="20% - Accent2 3 2 10" xfId="6848" xr:uid="{00000000-0005-0000-0000-00000A070000}"/>
    <cellStyle name="20% - Accent2 3 2 10 2" xfId="15680" xr:uid="{00000000-0005-0000-0000-00000B070000}"/>
    <cellStyle name="20% - Accent2 3 2 11" xfId="9074" xr:uid="{00000000-0005-0000-0000-00000C070000}"/>
    <cellStyle name="20% - Accent2 3 2 2" xfId="475" xr:uid="{00000000-0005-0000-0000-00000D070000}"/>
    <cellStyle name="20% - Accent2 3 2 2 2" xfId="814" xr:uid="{00000000-0005-0000-0000-00000E070000}"/>
    <cellStyle name="20% - Accent2 3 2 2 2 2" xfId="1518" xr:uid="{00000000-0005-0000-0000-00000F070000}"/>
    <cellStyle name="20% - Accent2 3 2 2 2 2 2" xfId="3720" xr:uid="{00000000-0005-0000-0000-000010070000}"/>
    <cellStyle name="20% - Accent2 3 2 2 2 2 2 2" xfId="12552" xr:uid="{00000000-0005-0000-0000-000011070000}"/>
    <cellStyle name="20% - Accent2 3 2 2 2 2 3" xfId="5922" xr:uid="{00000000-0005-0000-0000-000012070000}"/>
    <cellStyle name="20% - Accent2 3 2 2 2 2 3 2" xfId="14754" xr:uid="{00000000-0005-0000-0000-000013070000}"/>
    <cellStyle name="20% - Accent2 3 2 2 2 2 4" xfId="8124" xr:uid="{00000000-0005-0000-0000-000014070000}"/>
    <cellStyle name="20% - Accent2 3 2 2 2 2 4 2" xfId="16956" xr:uid="{00000000-0005-0000-0000-000015070000}"/>
    <cellStyle name="20% - Accent2 3 2 2 2 2 5" xfId="10350" xr:uid="{00000000-0005-0000-0000-000016070000}"/>
    <cellStyle name="20% - Accent2 3 2 2 2 3" xfId="2222" xr:uid="{00000000-0005-0000-0000-000017070000}"/>
    <cellStyle name="20% - Accent2 3 2 2 2 3 2" xfId="4424" xr:uid="{00000000-0005-0000-0000-000018070000}"/>
    <cellStyle name="20% - Accent2 3 2 2 2 3 2 2" xfId="13256" xr:uid="{00000000-0005-0000-0000-000019070000}"/>
    <cellStyle name="20% - Accent2 3 2 2 2 3 3" xfId="6626" xr:uid="{00000000-0005-0000-0000-00001A070000}"/>
    <cellStyle name="20% - Accent2 3 2 2 2 3 3 2" xfId="15458" xr:uid="{00000000-0005-0000-0000-00001B070000}"/>
    <cellStyle name="20% - Accent2 3 2 2 2 3 4" xfId="8828" xr:uid="{00000000-0005-0000-0000-00001C070000}"/>
    <cellStyle name="20% - Accent2 3 2 2 2 3 4 2" xfId="17660" xr:uid="{00000000-0005-0000-0000-00001D070000}"/>
    <cellStyle name="20% - Accent2 3 2 2 2 3 5" xfId="11054" xr:uid="{00000000-0005-0000-0000-00001E070000}"/>
    <cellStyle name="20% - Accent2 3 2 2 2 4" xfId="3016" xr:uid="{00000000-0005-0000-0000-00001F070000}"/>
    <cellStyle name="20% - Accent2 3 2 2 2 4 2" xfId="11848" xr:uid="{00000000-0005-0000-0000-000020070000}"/>
    <cellStyle name="20% - Accent2 3 2 2 2 5" xfId="5218" xr:uid="{00000000-0005-0000-0000-000021070000}"/>
    <cellStyle name="20% - Accent2 3 2 2 2 5 2" xfId="14050" xr:uid="{00000000-0005-0000-0000-000022070000}"/>
    <cellStyle name="20% - Accent2 3 2 2 2 6" xfId="7420" xr:uid="{00000000-0005-0000-0000-000023070000}"/>
    <cellStyle name="20% - Accent2 3 2 2 2 6 2" xfId="16252" xr:uid="{00000000-0005-0000-0000-000024070000}"/>
    <cellStyle name="20% - Accent2 3 2 2 2 7" xfId="9646" xr:uid="{00000000-0005-0000-0000-000025070000}"/>
    <cellStyle name="20% - Accent2 3 2 2 3" xfId="1179" xr:uid="{00000000-0005-0000-0000-000026070000}"/>
    <cellStyle name="20% - Accent2 3 2 2 3 2" xfId="3381" xr:uid="{00000000-0005-0000-0000-000027070000}"/>
    <cellStyle name="20% - Accent2 3 2 2 3 2 2" xfId="12213" xr:uid="{00000000-0005-0000-0000-000028070000}"/>
    <cellStyle name="20% - Accent2 3 2 2 3 3" xfId="5583" xr:uid="{00000000-0005-0000-0000-000029070000}"/>
    <cellStyle name="20% - Accent2 3 2 2 3 3 2" xfId="14415" xr:uid="{00000000-0005-0000-0000-00002A070000}"/>
    <cellStyle name="20% - Accent2 3 2 2 3 4" xfId="7785" xr:uid="{00000000-0005-0000-0000-00002B070000}"/>
    <cellStyle name="20% - Accent2 3 2 2 3 4 2" xfId="16617" xr:uid="{00000000-0005-0000-0000-00002C070000}"/>
    <cellStyle name="20% - Accent2 3 2 2 3 5" xfId="10011" xr:uid="{00000000-0005-0000-0000-00002D070000}"/>
    <cellStyle name="20% - Accent2 3 2 2 4" xfId="1870" xr:uid="{00000000-0005-0000-0000-00002E070000}"/>
    <cellStyle name="20% - Accent2 3 2 2 4 2" xfId="4072" xr:uid="{00000000-0005-0000-0000-00002F070000}"/>
    <cellStyle name="20% - Accent2 3 2 2 4 2 2" xfId="12904" xr:uid="{00000000-0005-0000-0000-000030070000}"/>
    <cellStyle name="20% - Accent2 3 2 2 4 3" xfId="6274" xr:uid="{00000000-0005-0000-0000-000031070000}"/>
    <cellStyle name="20% - Accent2 3 2 2 4 3 2" xfId="15106" xr:uid="{00000000-0005-0000-0000-000032070000}"/>
    <cellStyle name="20% - Accent2 3 2 2 4 4" xfId="8476" xr:uid="{00000000-0005-0000-0000-000033070000}"/>
    <cellStyle name="20% - Accent2 3 2 2 4 4 2" xfId="17308" xr:uid="{00000000-0005-0000-0000-000034070000}"/>
    <cellStyle name="20% - Accent2 3 2 2 4 5" xfId="10702" xr:uid="{00000000-0005-0000-0000-000035070000}"/>
    <cellStyle name="20% - Accent2 3 2 2 5" xfId="2677" xr:uid="{00000000-0005-0000-0000-000036070000}"/>
    <cellStyle name="20% - Accent2 3 2 2 5 2" xfId="11509" xr:uid="{00000000-0005-0000-0000-000037070000}"/>
    <cellStyle name="20% - Accent2 3 2 2 6" xfId="4879" xr:uid="{00000000-0005-0000-0000-000038070000}"/>
    <cellStyle name="20% - Accent2 3 2 2 6 2" xfId="13711" xr:uid="{00000000-0005-0000-0000-000039070000}"/>
    <cellStyle name="20% - Accent2 3 2 2 7" xfId="7081" xr:uid="{00000000-0005-0000-0000-00003A070000}"/>
    <cellStyle name="20% - Accent2 3 2 2 7 2" xfId="15913" xr:uid="{00000000-0005-0000-0000-00003B070000}"/>
    <cellStyle name="20% - Accent2 3 2 2 8" xfId="9307" xr:uid="{00000000-0005-0000-0000-00003C070000}"/>
    <cellStyle name="20% - Accent2 3 2 3" xfId="579" xr:uid="{00000000-0005-0000-0000-00003D070000}"/>
    <cellStyle name="20% - Accent2 3 2 3 2" xfId="931" xr:uid="{00000000-0005-0000-0000-00003E070000}"/>
    <cellStyle name="20% - Accent2 3 2 3 2 2" xfId="1635" xr:uid="{00000000-0005-0000-0000-00003F070000}"/>
    <cellStyle name="20% - Accent2 3 2 3 2 2 2" xfId="3837" xr:uid="{00000000-0005-0000-0000-000040070000}"/>
    <cellStyle name="20% - Accent2 3 2 3 2 2 2 2" xfId="12669" xr:uid="{00000000-0005-0000-0000-000041070000}"/>
    <cellStyle name="20% - Accent2 3 2 3 2 2 3" xfId="6039" xr:uid="{00000000-0005-0000-0000-000042070000}"/>
    <cellStyle name="20% - Accent2 3 2 3 2 2 3 2" xfId="14871" xr:uid="{00000000-0005-0000-0000-000043070000}"/>
    <cellStyle name="20% - Accent2 3 2 3 2 2 4" xfId="8241" xr:uid="{00000000-0005-0000-0000-000044070000}"/>
    <cellStyle name="20% - Accent2 3 2 3 2 2 4 2" xfId="17073" xr:uid="{00000000-0005-0000-0000-000045070000}"/>
    <cellStyle name="20% - Accent2 3 2 3 2 2 5" xfId="10467" xr:uid="{00000000-0005-0000-0000-000046070000}"/>
    <cellStyle name="20% - Accent2 3 2 3 2 3" xfId="2339" xr:uid="{00000000-0005-0000-0000-000047070000}"/>
    <cellStyle name="20% - Accent2 3 2 3 2 3 2" xfId="4541" xr:uid="{00000000-0005-0000-0000-000048070000}"/>
    <cellStyle name="20% - Accent2 3 2 3 2 3 2 2" xfId="13373" xr:uid="{00000000-0005-0000-0000-000049070000}"/>
    <cellStyle name="20% - Accent2 3 2 3 2 3 3" xfId="6743" xr:uid="{00000000-0005-0000-0000-00004A070000}"/>
    <cellStyle name="20% - Accent2 3 2 3 2 3 3 2" xfId="15575" xr:uid="{00000000-0005-0000-0000-00004B070000}"/>
    <cellStyle name="20% - Accent2 3 2 3 2 3 4" xfId="8945" xr:uid="{00000000-0005-0000-0000-00004C070000}"/>
    <cellStyle name="20% - Accent2 3 2 3 2 3 4 2" xfId="17777" xr:uid="{00000000-0005-0000-0000-00004D070000}"/>
    <cellStyle name="20% - Accent2 3 2 3 2 3 5" xfId="11171" xr:uid="{00000000-0005-0000-0000-00004E070000}"/>
    <cellStyle name="20% - Accent2 3 2 3 2 4" xfId="3133" xr:uid="{00000000-0005-0000-0000-00004F070000}"/>
    <cellStyle name="20% - Accent2 3 2 3 2 4 2" xfId="11965" xr:uid="{00000000-0005-0000-0000-000050070000}"/>
    <cellStyle name="20% - Accent2 3 2 3 2 5" xfId="5335" xr:uid="{00000000-0005-0000-0000-000051070000}"/>
    <cellStyle name="20% - Accent2 3 2 3 2 5 2" xfId="14167" xr:uid="{00000000-0005-0000-0000-000052070000}"/>
    <cellStyle name="20% - Accent2 3 2 3 2 6" xfId="7537" xr:uid="{00000000-0005-0000-0000-000053070000}"/>
    <cellStyle name="20% - Accent2 3 2 3 2 6 2" xfId="16369" xr:uid="{00000000-0005-0000-0000-000054070000}"/>
    <cellStyle name="20% - Accent2 3 2 3 2 7" xfId="9763" xr:uid="{00000000-0005-0000-0000-000055070000}"/>
    <cellStyle name="20% - Accent2 3 2 3 3" xfId="1283" xr:uid="{00000000-0005-0000-0000-000056070000}"/>
    <cellStyle name="20% - Accent2 3 2 3 3 2" xfId="3485" xr:uid="{00000000-0005-0000-0000-000057070000}"/>
    <cellStyle name="20% - Accent2 3 2 3 3 2 2" xfId="12317" xr:uid="{00000000-0005-0000-0000-000058070000}"/>
    <cellStyle name="20% - Accent2 3 2 3 3 3" xfId="5687" xr:uid="{00000000-0005-0000-0000-000059070000}"/>
    <cellStyle name="20% - Accent2 3 2 3 3 3 2" xfId="14519" xr:uid="{00000000-0005-0000-0000-00005A070000}"/>
    <cellStyle name="20% - Accent2 3 2 3 3 4" xfId="7889" xr:uid="{00000000-0005-0000-0000-00005B070000}"/>
    <cellStyle name="20% - Accent2 3 2 3 3 4 2" xfId="16721" xr:uid="{00000000-0005-0000-0000-00005C070000}"/>
    <cellStyle name="20% - Accent2 3 2 3 3 5" xfId="10115" xr:uid="{00000000-0005-0000-0000-00005D070000}"/>
    <cellStyle name="20% - Accent2 3 2 3 4" xfId="1987" xr:uid="{00000000-0005-0000-0000-00005E070000}"/>
    <cellStyle name="20% - Accent2 3 2 3 4 2" xfId="4189" xr:uid="{00000000-0005-0000-0000-00005F070000}"/>
    <cellStyle name="20% - Accent2 3 2 3 4 2 2" xfId="13021" xr:uid="{00000000-0005-0000-0000-000060070000}"/>
    <cellStyle name="20% - Accent2 3 2 3 4 3" xfId="6391" xr:uid="{00000000-0005-0000-0000-000061070000}"/>
    <cellStyle name="20% - Accent2 3 2 3 4 3 2" xfId="15223" xr:uid="{00000000-0005-0000-0000-000062070000}"/>
    <cellStyle name="20% - Accent2 3 2 3 4 4" xfId="8593" xr:uid="{00000000-0005-0000-0000-000063070000}"/>
    <cellStyle name="20% - Accent2 3 2 3 4 4 2" xfId="17425" xr:uid="{00000000-0005-0000-0000-000064070000}"/>
    <cellStyle name="20% - Accent2 3 2 3 4 5" xfId="10819" xr:uid="{00000000-0005-0000-0000-000065070000}"/>
    <cellStyle name="20% - Accent2 3 2 3 5" xfId="2781" xr:uid="{00000000-0005-0000-0000-000066070000}"/>
    <cellStyle name="20% - Accent2 3 2 3 5 2" xfId="11613" xr:uid="{00000000-0005-0000-0000-000067070000}"/>
    <cellStyle name="20% - Accent2 3 2 3 6" xfId="4983" xr:uid="{00000000-0005-0000-0000-000068070000}"/>
    <cellStyle name="20% - Accent2 3 2 3 6 2" xfId="13815" xr:uid="{00000000-0005-0000-0000-000069070000}"/>
    <cellStyle name="20% - Accent2 3 2 3 7" xfId="7185" xr:uid="{00000000-0005-0000-0000-00006A070000}"/>
    <cellStyle name="20% - Accent2 3 2 3 7 2" xfId="16017" xr:uid="{00000000-0005-0000-0000-00006B070000}"/>
    <cellStyle name="20% - Accent2 3 2 3 8" xfId="9411" xr:uid="{00000000-0005-0000-0000-00006C070000}"/>
    <cellStyle name="20% - Accent2 3 2 4" xfId="697" xr:uid="{00000000-0005-0000-0000-00006D070000}"/>
    <cellStyle name="20% - Accent2 3 2 4 2" xfId="1401" xr:uid="{00000000-0005-0000-0000-00006E070000}"/>
    <cellStyle name="20% - Accent2 3 2 4 2 2" xfId="3603" xr:uid="{00000000-0005-0000-0000-00006F070000}"/>
    <cellStyle name="20% - Accent2 3 2 4 2 2 2" xfId="12435" xr:uid="{00000000-0005-0000-0000-000070070000}"/>
    <cellStyle name="20% - Accent2 3 2 4 2 3" xfId="5805" xr:uid="{00000000-0005-0000-0000-000071070000}"/>
    <cellStyle name="20% - Accent2 3 2 4 2 3 2" xfId="14637" xr:uid="{00000000-0005-0000-0000-000072070000}"/>
    <cellStyle name="20% - Accent2 3 2 4 2 4" xfId="8007" xr:uid="{00000000-0005-0000-0000-000073070000}"/>
    <cellStyle name="20% - Accent2 3 2 4 2 4 2" xfId="16839" xr:uid="{00000000-0005-0000-0000-000074070000}"/>
    <cellStyle name="20% - Accent2 3 2 4 2 5" xfId="10233" xr:uid="{00000000-0005-0000-0000-000075070000}"/>
    <cellStyle name="20% - Accent2 3 2 4 3" xfId="2105" xr:uid="{00000000-0005-0000-0000-000076070000}"/>
    <cellStyle name="20% - Accent2 3 2 4 3 2" xfId="4307" xr:uid="{00000000-0005-0000-0000-000077070000}"/>
    <cellStyle name="20% - Accent2 3 2 4 3 2 2" xfId="13139" xr:uid="{00000000-0005-0000-0000-000078070000}"/>
    <cellStyle name="20% - Accent2 3 2 4 3 3" xfId="6509" xr:uid="{00000000-0005-0000-0000-000079070000}"/>
    <cellStyle name="20% - Accent2 3 2 4 3 3 2" xfId="15341" xr:uid="{00000000-0005-0000-0000-00007A070000}"/>
    <cellStyle name="20% - Accent2 3 2 4 3 4" xfId="8711" xr:uid="{00000000-0005-0000-0000-00007B070000}"/>
    <cellStyle name="20% - Accent2 3 2 4 3 4 2" xfId="17543" xr:uid="{00000000-0005-0000-0000-00007C070000}"/>
    <cellStyle name="20% - Accent2 3 2 4 3 5" xfId="10937" xr:uid="{00000000-0005-0000-0000-00007D070000}"/>
    <cellStyle name="20% - Accent2 3 2 4 4" xfId="2899" xr:uid="{00000000-0005-0000-0000-00007E070000}"/>
    <cellStyle name="20% - Accent2 3 2 4 4 2" xfId="11731" xr:uid="{00000000-0005-0000-0000-00007F070000}"/>
    <cellStyle name="20% - Accent2 3 2 4 5" xfId="5101" xr:uid="{00000000-0005-0000-0000-000080070000}"/>
    <cellStyle name="20% - Accent2 3 2 4 5 2" xfId="13933" xr:uid="{00000000-0005-0000-0000-000081070000}"/>
    <cellStyle name="20% - Accent2 3 2 4 6" xfId="7303" xr:uid="{00000000-0005-0000-0000-000082070000}"/>
    <cellStyle name="20% - Accent2 3 2 4 6 2" xfId="16135" xr:uid="{00000000-0005-0000-0000-000083070000}"/>
    <cellStyle name="20% - Accent2 3 2 4 7" xfId="9529" xr:uid="{00000000-0005-0000-0000-000084070000}"/>
    <cellStyle name="20% - Accent2 3 2 5" xfId="1088" xr:uid="{00000000-0005-0000-0000-000085070000}"/>
    <cellStyle name="20% - Accent2 3 2 5 2" xfId="3290" xr:uid="{00000000-0005-0000-0000-000086070000}"/>
    <cellStyle name="20% - Accent2 3 2 5 2 2" xfId="12122" xr:uid="{00000000-0005-0000-0000-000087070000}"/>
    <cellStyle name="20% - Accent2 3 2 5 3" xfId="5492" xr:uid="{00000000-0005-0000-0000-000088070000}"/>
    <cellStyle name="20% - Accent2 3 2 5 3 2" xfId="14324" xr:uid="{00000000-0005-0000-0000-000089070000}"/>
    <cellStyle name="20% - Accent2 3 2 5 4" xfId="7694" xr:uid="{00000000-0005-0000-0000-00008A070000}"/>
    <cellStyle name="20% - Accent2 3 2 5 4 2" xfId="16526" xr:uid="{00000000-0005-0000-0000-00008B070000}"/>
    <cellStyle name="20% - Accent2 3 2 5 5" xfId="9920" xr:uid="{00000000-0005-0000-0000-00008C070000}"/>
    <cellStyle name="20% - Accent2 3 2 6" xfId="1753" xr:uid="{00000000-0005-0000-0000-00008D070000}"/>
    <cellStyle name="20% - Accent2 3 2 6 2" xfId="3955" xr:uid="{00000000-0005-0000-0000-00008E070000}"/>
    <cellStyle name="20% - Accent2 3 2 6 2 2" xfId="12787" xr:uid="{00000000-0005-0000-0000-00008F070000}"/>
    <cellStyle name="20% - Accent2 3 2 6 3" xfId="6157" xr:uid="{00000000-0005-0000-0000-000090070000}"/>
    <cellStyle name="20% - Accent2 3 2 6 3 2" xfId="14989" xr:uid="{00000000-0005-0000-0000-000091070000}"/>
    <cellStyle name="20% - Accent2 3 2 6 4" xfId="8359" xr:uid="{00000000-0005-0000-0000-000092070000}"/>
    <cellStyle name="20% - Accent2 3 2 6 4 2" xfId="17191" xr:uid="{00000000-0005-0000-0000-000093070000}"/>
    <cellStyle name="20% - Accent2 3 2 6 5" xfId="10585" xr:uid="{00000000-0005-0000-0000-000094070000}"/>
    <cellStyle name="20% - Accent2 3 2 7" xfId="384" xr:uid="{00000000-0005-0000-0000-000095070000}"/>
    <cellStyle name="20% - Accent2 3 2 7 2" xfId="2586" xr:uid="{00000000-0005-0000-0000-000096070000}"/>
    <cellStyle name="20% - Accent2 3 2 7 2 2" xfId="11418" xr:uid="{00000000-0005-0000-0000-000097070000}"/>
    <cellStyle name="20% - Accent2 3 2 7 3" xfId="4788" xr:uid="{00000000-0005-0000-0000-000098070000}"/>
    <cellStyle name="20% - Accent2 3 2 7 3 2" xfId="13620" xr:uid="{00000000-0005-0000-0000-000099070000}"/>
    <cellStyle name="20% - Accent2 3 2 7 4" xfId="6990" xr:uid="{00000000-0005-0000-0000-00009A070000}"/>
    <cellStyle name="20% - Accent2 3 2 7 4 2" xfId="15822" xr:uid="{00000000-0005-0000-0000-00009B070000}"/>
    <cellStyle name="20% - Accent2 3 2 7 5" xfId="9216" xr:uid="{00000000-0005-0000-0000-00009C070000}"/>
    <cellStyle name="20% - Accent2 3 2 8" xfId="2444" xr:uid="{00000000-0005-0000-0000-00009D070000}"/>
    <cellStyle name="20% - Accent2 3 2 8 2" xfId="11276" xr:uid="{00000000-0005-0000-0000-00009E070000}"/>
    <cellStyle name="20% - Accent2 3 2 9" xfId="4646" xr:uid="{00000000-0005-0000-0000-00009F070000}"/>
    <cellStyle name="20% - Accent2 3 2 9 2" xfId="13478" xr:uid="{00000000-0005-0000-0000-0000A0070000}"/>
    <cellStyle name="20% - Accent2 3 3" xfId="341" xr:uid="{00000000-0005-0000-0000-0000A1070000}"/>
    <cellStyle name="20% - Accent2 3 3 10" xfId="9176" xr:uid="{00000000-0005-0000-0000-0000A2070000}"/>
    <cellStyle name="20% - Accent2 3 3 2" xfId="501" xr:uid="{00000000-0005-0000-0000-0000A3070000}"/>
    <cellStyle name="20% - Accent2 3 3 2 2" xfId="853" xr:uid="{00000000-0005-0000-0000-0000A4070000}"/>
    <cellStyle name="20% - Accent2 3 3 2 2 2" xfId="1557" xr:uid="{00000000-0005-0000-0000-0000A5070000}"/>
    <cellStyle name="20% - Accent2 3 3 2 2 2 2" xfId="3759" xr:uid="{00000000-0005-0000-0000-0000A6070000}"/>
    <cellStyle name="20% - Accent2 3 3 2 2 2 2 2" xfId="12591" xr:uid="{00000000-0005-0000-0000-0000A7070000}"/>
    <cellStyle name="20% - Accent2 3 3 2 2 2 3" xfId="5961" xr:uid="{00000000-0005-0000-0000-0000A8070000}"/>
    <cellStyle name="20% - Accent2 3 3 2 2 2 3 2" xfId="14793" xr:uid="{00000000-0005-0000-0000-0000A9070000}"/>
    <cellStyle name="20% - Accent2 3 3 2 2 2 4" xfId="8163" xr:uid="{00000000-0005-0000-0000-0000AA070000}"/>
    <cellStyle name="20% - Accent2 3 3 2 2 2 4 2" xfId="16995" xr:uid="{00000000-0005-0000-0000-0000AB070000}"/>
    <cellStyle name="20% - Accent2 3 3 2 2 2 5" xfId="10389" xr:uid="{00000000-0005-0000-0000-0000AC070000}"/>
    <cellStyle name="20% - Accent2 3 3 2 2 3" xfId="2261" xr:uid="{00000000-0005-0000-0000-0000AD070000}"/>
    <cellStyle name="20% - Accent2 3 3 2 2 3 2" xfId="4463" xr:uid="{00000000-0005-0000-0000-0000AE070000}"/>
    <cellStyle name="20% - Accent2 3 3 2 2 3 2 2" xfId="13295" xr:uid="{00000000-0005-0000-0000-0000AF070000}"/>
    <cellStyle name="20% - Accent2 3 3 2 2 3 3" xfId="6665" xr:uid="{00000000-0005-0000-0000-0000B0070000}"/>
    <cellStyle name="20% - Accent2 3 3 2 2 3 3 2" xfId="15497" xr:uid="{00000000-0005-0000-0000-0000B1070000}"/>
    <cellStyle name="20% - Accent2 3 3 2 2 3 4" xfId="8867" xr:uid="{00000000-0005-0000-0000-0000B2070000}"/>
    <cellStyle name="20% - Accent2 3 3 2 2 3 4 2" xfId="17699" xr:uid="{00000000-0005-0000-0000-0000B3070000}"/>
    <cellStyle name="20% - Accent2 3 3 2 2 3 5" xfId="11093" xr:uid="{00000000-0005-0000-0000-0000B4070000}"/>
    <cellStyle name="20% - Accent2 3 3 2 2 4" xfId="3055" xr:uid="{00000000-0005-0000-0000-0000B5070000}"/>
    <cellStyle name="20% - Accent2 3 3 2 2 4 2" xfId="11887" xr:uid="{00000000-0005-0000-0000-0000B6070000}"/>
    <cellStyle name="20% - Accent2 3 3 2 2 5" xfId="5257" xr:uid="{00000000-0005-0000-0000-0000B7070000}"/>
    <cellStyle name="20% - Accent2 3 3 2 2 5 2" xfId="14089" xr:uid="{00000000-0005-0000-0000-0000B8070000}"/>
    <cellStyle name="20% - Accent2 3 3 2 2 6" xfId="7459" xr:uid="{00000000-0005-0000-0000-0000B9070000}"/>
    <cellStyle name="20% - Accent2 3 3 2 2 6 2" xfId="16291" xr:uid="{00000000-0005-0000-0000-0000BA070000}"/>
    <cellStyle name="20% - Accent2 3 3 2 2 7" xfId="9685" xr:uid="{00000000-0005-0000-0000-0000BB070000}"/>
    <cellStyle name="20% - Accent2 3 3 2 3" xfId="1205" xr:uid="{00000000-0005-0000-0000-0000BC070000}"/>
    <cellStyle name="20% - Accent2 3 3 2 3 2" xfId="3407" xr:uid="{00000000-0005-0000-0000-0000BD070000}"/>
    <cellStyle name="20% - Accent2 3 3 2 3 2 2" xfId="12239" xr:uid="{00000000-0005-0000-0000-0000BE070000}"/>
    <cellStyle name="20% - Accent2 3 3 2 3 3" xfId="5609" xr:uid="{00000000-0005-0000-0000-0000BF070000}"/>
    <cellStyle name="20% - Accent2 3 3 2 3 3 2" xfId="14441" xr:uid="{00000000-0005-0000-0000-0000C0070000}"/>
    <cellStyle name="20% - Accent2 3 3 2 3 4" xfId="7811" xr:uid="{00000000-0005-0000-0000-0000C1070000}"/>
    <cellStyle name="20% - Accent2 3 3 2 3 4 2" xfId="16643" xr:uid="{00000000-0005-0000-0000-0000C2070000}"/>
    <cellStyle name="20% - Accent2 3 3 2 3 5" xfId="10037" xr:uid="{00000000-0005-0000-0000-0000C3070000}"/>
    <cellStyle name="20% - Accent2 3 3 2 4" xfId="1909" xr:uid="{00000000-0005-0000-0000-0000C4070000}"/>
    <cellStyle name="20% - Accent2 3 3 2 4 2" xfId="4111" xr:uid="{00000000-0005-0000-0000-0000C5070000}"/>
    <cellStyle name="20% - Accent2 3 3 2 4 2 2" xfId="12943" xr:uid="{00000000-0005-0000-0000-0000C6070000}"/>
    <cellStyle name="20% - Accent2 3 3 2 4 3" xfId="6313" xr:uid="{00000000-0005-0000-0000-0000C7070000}"/>
    <cellStyle name="20% - Accent2 3 3 2 4 3 2" xfId="15145" xr:uid="{00000000-0005-0000-0000-0000C8070000}"/>
    <cellStyle name="20% - Accent2 3 3 2 4 4" xfId="8515" xr:uid="{00000000-0005-0000-0000-0000C9070000}"/>
    <cellStyle name="20% - Accent2 3 3 2 4 4 2" xfId="17347" xr:uid="{00000000-0005-0000-0000-0000CA070000}"/>
    <cellStyle name="20% - Accent2 3 3 2 4 5" xfId="10741" xr:uid="{00000000-0005-0000-0000-0000CB070000}"/>
    <cellStyle name="20% - Accent2 3 3 2 5" xfId="2703" xr:uid="{00000000-0005-0000-0000-0000CC070000}"/>
    <cellStyle name="20% - Accent2 3 3 2 5 2" xfId="11535" xr:uid="{00000000-0005-0000-0000-0000CD070000}"/>
    <cellStyle name="20% - Accent2 3 3 2 6" xfId="4905" xr:uid="{00000000-0005-0000-0000-0000CE070000}"/>
    <cellStyle name="20% - Accent2 3 3 2 6 2" xfId="13737" xr:uid="{00000000-0005-0000-0000-0000CF070000}"/>
    <cellStyle name="20% - Accent2 3 3 2 7" xfId="7107" xr:uid="{00000000-0005-0000-0000-0000D0070000}"/>
    <cellStyle name="20% - Accent2 3 3 2 7 2" xfId="15939" xr:uid="{00000000-0005-0000-0000-0000D1070000}"/>
    <cellStyle name="20% - Accent2 3 3 2 8" xfId="9333" xr:uid="{00000000-0005-0000-0000-0000D2070000}"/>
    <cellStyle name="20% - Accent2 3 3 3" xfId="618" xr:uid="{00000000-0005-0000-0000-0000D3070000}"/>
    <cellStyle name="20% - Accent2 3 3 3 2" xfId="970" xr:uid="{00000000-0005-0000-0000-0000D4070000}"/>
    <cellStyle name="20% - Accent2 3 3 3 2 2" xfId="1674" xr:uid="{00000000-0005-0000-0000-0000D5070000}"/>
    <cellStyle name="20% - Accent2 3 3 3 2 2 2" xfId="3876" xr:uid="{00000000-0005-0000-0000-0000D6070000}"/>
    <cellStyle name="20% - Accent2 3 3 3 2 2 2 2" xfId="12708" xr:uid="{00000000-0005-0000-0000-0000D7070000}"/>
    <cellStyle name="20% - Accent2 3 3 3 2 2 3" xfId="6078" xr:uid="{00000000-0005-0000-0000-0000D8070000}"/>
    <cellStyle name="20% - Accent2 3 3 3 2 2 3 2" xfId="14910" xr:uid="{00000000-0005-0000-0000-0000D9070000}"/>
    <cellStyle name="20% - Accent2 3 3 3 2 2 4" xfId="8280" xr:uid="{00000000-0005-0000-0000-0000DA070000}"/>
    <cellStyle name="20% - Accent2 3 3 3 2 2 4 2" xfId="17112" xr:uid="{00000000-0005-0000-0000-0000DB070000}"/>
    <cellStyle name="20% - Accent2 3 3 3 2 2 5" xfId="10506" xr:uid="{00000000-0005-0000-0000-0000DC070000}"/>
    <cellStyle name="20% - Accent2 3 3 3 2 3" xfId="2378" xr:uid="{00000000-0005-0000-0000-0000DD070000}"/>
    <cellStyle name="20% - Accent2 3 3 3 2 3 2" xfId="4580" xr:uid="{00000000-0005-0000-0000-0000DE070000}"/>
    <cellStyle name="20% - Accent2 3 3 3 2 3 2 2" xfId="13412" xr:uid="{00000000-0005-0000-0000-0000DF070000}"/>
    <cellStyle name="20% - Accent2 3 3 3 2 3 3" xfId="6782" xr:uid="{00000000-0005-0000-0000-0000E0070000}"/>
    <cellStyle name="20% - Accent2 3 3 3 2 3 3 2" xfId="15614" xr:uid="{00000000-0005-0000-0000-0000E1070000}"/>
    <cellStyle name="20% - Accent2 3 3 3 2 3 4" xfId="8984" xr:uid="{00000000-0005-0000-0000-0000E2070000}"/>
    <cellStyle name="20% - Accent2 3 3 3 2 3 4 2" xfId="17816" xr:uid="{00000000-0005-0000-0000-0000E3070000}"/>
    <cellStyle name="20% - Accent2 3 3 3 2 3 5" xfId="11210" xr:uid="{00000000-0005-0000-0000-0000E4070000}"/>
    <cellStyle name="20% - Accent2 3 3 3 2 4" xfId="3172" xr:uid="{00000000-0005-0000-0000-0000E5070000}"/>
    <cellStyle name="20% - Accent2 3 3 3 2 4 2" xfId="12004" xr:uid="{00000000-0005-0000-0000-0000E6070000}"/>
    <cellStyle name="20% - Accent2 3 3 3 2 5" xfId="5374" xr:uid="{00000000-0005-0000-0000-0000E7070000}"/>
    <cellStyle name="20% - Accent2 3 3 3 2 5 2" xfId="14206" xr:uid="{00000000-0005-0000-0000-0000E8070000}"/>
    <cellStyle name="20% - Accent2 3 3 3 2 6" xfId="7576" xr:uid="{00000000-0005-0000-0000-0000E9070000}"/>
    <cellStyle name="20% - Accent2 3 3 3 2 6 2" xfId="16408" xr:uid="{00000000-0005-0000-0000-0000EA070000}"/>
    <cellStyle name="20% - Accent2 3 3 3 2 7" xfId="9802" xr:uid="{00000000-0005-0000-0000-0000EB070000}"/>
    <cellStyle name="20% - Accent2 3 3 3 3" xfId="1322" xr:uid="{00000000-0005-0000-0000-0000EC070000}"/>
    <cellStyle name="20% - Accent2 3 3 3 3 2" xfId="3524" xr:uid="{00000000-0005-0000-0000-0000ED070000}"/>
    <cellStyle name="20% - Accent2 3 3 3 3 2 2" xfId="12356" xr:uid="{00000000-0005-0000-0000-0000EE070000}"/>
    <cellStyle name="20% - Accent2 3 3 3 3 3" xfId="5726" xr:uid="{00000000-0005-0000-0000-0000EF070000}"/>
    <cellStyle name="20% - Accent2 3 3 3 3 3 2" xfId="14558" xr:uid="{00000000-0005-0000-0000-0000F0070000}"/>
    <cellStyle name="20% - Accent2 3 3 3 3 4" xfId="7928" xr:uid="{00000000-0005-0000-0000-0000F1070000}"/>
    <cellStyle name="20% - Accent2 3 3 3 3 4 2" xfId="16760" xr:uid="{00000000-0005-0000-0000-0000F2070000}"/>
    <cellStyle name="20% - Accent2 3 3 3 3 5" xfId="10154" xr:uid="{00000000-0005-0000-0000-0000F3070000}"/>
    <cellStyle name="20% - Accent2 3 3 3 4" xfId="2026" xr:uid="{00000000-0005-0000-0000-0000F4070000}"/>
    <cellStyle name="20% - Accent2 3 3 3 4 2" xfId="4228" xr:uid="{00000000-0005-0000-0000-0000F5070000}"/>
    <cellStyle name="20% - Accent2 3 3 3 4 2 2" xfId="13060" xr:uid="{00000000-0005-0000-0000-0000F6070000}"/>
    <cellStyle name="20% - Accent2 3 3 3 4 3" xfId="6430" xr:uid="{00000000-0005-0000-0000-0000F7070000}"/>
    <cellStyle name="20% - Accent2 3 3 3 4 3 2" xfId="15262" xr:uid="{00000000-0005-0000-0000-0000F8070000}"/>
    <cellStyle name="20% - Accent2 3 3 3 4 4" xfId="8632" xr:uid="{00000000-0005-0000-0000-0000F9070000}"/>
    <cellStyle name="20% - Accent2 3 3 3 4 4 2" xfId="17464" xr:uid="{00000000-0005-0000-0000-0000FA070000}"/>
    <cellStyle name="20% - Accent2 3 3 3 4 5" xfId="10858" xr:uid="{00000000-0005-0000-0000-0000FB070000}"/>
    <cellStyle name="20% - Accent2 3 3 3 5" xfId="2820" xr:uid="{00000000-0005-0000-0000-0000FC070000}"/>
    <cellStyle name="20% - Accent2 3 3 3 5 2" xfId="11652" xr:uid="{00000000-0005-0000-0000-0000FD070000}"/>
    <cellStyle name="20% - Accent2 3 3 3 6" xfId="5022" xr:uid="{00000000-0005-0000-0000-0000FE070000}"/>
    <cellStyle name="20% - Accent2 3 3 3 6 2" xfId="13854" xr:uid="{00000000-0005-0000-0000-0000FF070000}"/>
    <cellStyle name="20% - Accent2 3 3 3 7" xfId="7224" xr:uid="{00000000-0005-0000-0000-000000080000}"/>
    <cellStyle name="20% - Accent2 3 3 3 7 2" xfId="16056" xr:uid="{00000000-0005-0000-0000-000001080000}"/>
    <cellStyle name="20% - Accent2 3 3 3 8" xfId="9450" xr:uid="{00000000-0005-0000-0000-000002080000}"/>
    <cellStyle name="20% - Accent2 3 3 4" xfId="736" xr:uid="{00000000-0005-0000-0000-000003080000}"/>
    <cellStyle name="20% - Accent2 3 3 4 2" xfId="1440" xr:uid="{00000000-0005-0000-0000-000004080000}"/>
    <cellStyle name="20% - Accent2 3 3 4 2 2" xfId="3642" xr:uid="{00000000-0005-0000-0000-000005080000}"/>
    <cellStyle name="20% - Accent2 3 3 4 2 2 2" xfId="12474" xr:uid="{00000000-0005-0000-0000-000006080000}"/>
    <cellStyle name="20% - Accent2 3 3 4 2 3" xfId="5844" xr:uid="{00000000-0005-0000-0000-000007080000}"/>
    <cellStyle name="20% - Accent2 3 3 4 2 3 2" xfId="14676" xr:uid="{00000000-0005-0000-0000-000008080000}"/>
    <cellStyle name="20% - Accent2 3 3 4 2 4" xfId="8046" xr:uid="{00000000-0005-0000-0000-000009080000}"/>
    <cellStyle name="20% - Accent2 3 3 4 2 4 2" xfId="16878" xr:uid="{00000000-0005-0000-0000-00000A080000}"/>
    <cellStyle name="20% - Accent2 3 3 4 2 5" xfId="10272" xr:uid="{00000000-0005-0000-0000-00000B080000}"/>
    <cellStyle name="20% - Accent2 3 3 4 3" xfId="2144" xr:uid="{00000000-0005-0000-0000-00000C080000}"/>
    <cellStyle name="20% - Accent2 3 3 4 3 2" xfId="4346" xr:uid="{00000000-0005-0000-0000-00000D080000}"/>
    <cellStyle name="20% - Accent2 3 3 4 3 2 2" xfId="13178" xr:uid="{00000000-0005-0000-0000-00000E080000}"/>
    <cellStyle name="20% - Accent2 3 3 4 3 3" xfId="6548" xr:uid="{00000000-0005-0000-0000-00000F080000}"/>
    <cellStyle name="20% - Accent2 3 3 4 3 3 2" xfId="15380" xr:uid="{00000000-0005-0000-0000-000010080000}"/>
    <cellStyle name="20% - Accent2 3 3 4 3 4" xfId="8750" xr:uid="{00000000-0005-0000-0000-000011080000}"/>
    <cellStyle name="20% - Accent2 3 3 4 3 4 2" xfId="17582" xr:uid="{00000000-0005-0000-0000-000012080000}"/>
    <cellStyle name="20% - Accent2 3 3 4 3 5" xfId="10976" xr:uid="{00000000-0005-0000-0000-000013080000}"/>
    <cellStyle name="20% - Accent2 3 3 4 4" xfId="2938" xr:uid="{00000000-0005-0000-0000-000014080000}"/>
    <cellStyle name="20% - Accent2 3 3 4 4 2" xfId="11770" xr:uid="{00000000-0005-0000-0000-000015080000}"/>
    <cellStyle name="20% - Accent2 3 3 4 5" xfId="5140" xr:uid="{00000000-0005-0000-0000-000016080000}"/>
    <cellStyle name="20% - Accent2 3 3 4 5 2" xfId="13972" xr:uid="{00000000-0005-0000-0000-000017080000}"/>
    <cellStyle name="20% - Accent2 3 3 4 6" xfId="7342" xr:uid="{00000000-0005-0000-0000-000018080000}"/>
    <cellStyle name="20% - Accent2 3 3 4 6 2" xfId="16174" xr:uid="{00000000-0005-0000-0000-000019080000}"/>
    <cellStyle name="20% - Accent2 3 3 4 7" xfId="9568" xr:uid="{00000000-0005-0000-0000-00001A080000}"/>
    <cellStyle name="20% - Accent2 3 3 5" xfId="1048" xr:uid="{00000000-0005-0000-0000-00001B080000}"/>
    <cellStyle name="20% - Accent2 3 3 5 2" xfId="3250" xr:uid="{00000000-0005-0000-0000-00001C080000}"/>
    <cellStyle name="20% - Accent2 3 3 5 2 2" xfId="12082" xr:uid="{00000000-0005-0000-0000-00001D080000}"/>
    <cellStyle name="20% - Accent2 3 3 5 3" xfId="5452" xr:uid="{00000000-0005-0000-0000-00001E080000}"/>
    <cellStyle name="20% - Accent2 3 3 5 3 2" xfId="14284" xr:uid="{00000000-0005-0000-0000-00001F080000}"/>
    <cellStyle name="20% - Accent2 3 3 5 4" xfId="7654" xr:uid="{00000000-0005-0000-0000-000020080000}"/>
    <cellStyle name="20% - Accent2 3 3 5 4 2" xfId="16486" xr:uid="{00000000-0005-0000-0000-000021080000}"/>
    <cellStyle name="20% - Accent2 3 3 5 5" xfId="9880" xr:uid="{00000000-0005-0000-0000-000022080000}"/>
    <cellStyle name="20% - Accent2 3 3 6" xfId="1792" xr:uid="{00000000-0005-0000-0000-000023080000}"/>
    <cellStyle name="20% - Accent2 3 3 6 2" xfId="3994" xr:uid="{00000000-0005-0000-0000-000024080000}"/>
    <cellStyle name="20% - Accent2 3 3 6 2 2" xfId="12826" xr:uid="{00000000-0005-0000-0000-000025080000}"/>
    <cellStyle name="20% - Accent2 3 3 6 3" xfId="6196" xr:uid="{00000000-0005-0000-0000-000026080000}"/>
    <cellStyle name="20% - Accent2 3 3 6 3 2" xfId="15028" xr:uid="{00000000-0005-0000-0000-000027080000}"/>
    <cellStyle name="20% - Accent2 3 3 6 4" xfId="8398" xr:uid="{00000000-0005-0000-0000-000028080000}"/>
    <cellStyle name="20% - Accent2 3 3 6 4 2" xfId="17230" xr:uid="{00000000-0005-0000-0000-000029080000}"/>
    <cellStyle name="20% - Accent2 3 3 6 5" xfId="10624" xr:uid="{00000000-0005-0000-0000-00002A080000}"/>
    <cellStyle name="20% - Accent2 3 3 7" xfId="2546" xr:uid="{00000000-0005-0000-0000-00002B080000}"/>
    <cellStyle name="20% - Accent2 3 3 7 2" xfId="11378" xr:uid="{00000000-0005-0000-0000-00002C080000}"/>
    <cellStyle name="20% - Accent2 3 3 8" xfId="4748" xr:uid="{00000000-0005-0000-0000-00002D080000}"/>
    <cellStyle name="20% - Accent2 3 3 8 2" xfId="13580" xr:uid="{00000000-0005-0000-0000-00002E080000}"/>
    <cellStyle name="20% - Accent2 3 3 9" xfId="6950" xr:uid="{00000000-0005-0000-0000-00002F080000}"/>
    <cellStyle name="20% - Accent2 3 3 9 2" xfId="15782" xr:uid="{00000000-0005-0000-0000-000030080000}"/>
    <cellStyle name="20% - Accent2 3 4" xfId="449" xr:uid="{00000000-0005-0000-0000-000031080000}"/>
    <cellStyle name="20% - Accent2 3 4 2" xfId="787" xr:uid="{00000000-0005-0000-0000-000032080000}"/>
    <cellStyle name="20% - Accent2 3 4 2 2" xfId="1491" xr:uid="{00000000-0005-0000-0000-000033080000}"/>
    <cellStyle name="20% - Accent2 3 4 2 2 2" xfId="3693" xr:uid="{00000000-0005-0000-0000-000034080000}"/>
    <cellStyle name="20% - Accent2 3 4 2 2 2 2" xfId="12525" xr:uid="{00000000-0005-0000-0000-000035080000}"/>
    <cellStyle name="20% - Accent2 3 4 2 2 3" xfId="5895" xr:uid="{00000000-0005-0000-0000-000036080000}"/>
    <cellStyle name="20% - Accent2 3 4 2 2 3 2" xfId="14727" xr:uid="{00000000-0005-0000-0000-000037080000}"/>
    <cellStyle name="20% - Accent2 3 4 2 2 4" xfId="8097" xr:uid="{00000000-0005-0000-0000-000038080000}"/>
    <cellStyle name="20% - Accent2 3 4 2 2 4 2" xfId="16929" xr:uid="{00000000-0005-0000-0000-000039080000}"/>
    <cellStyle name="20% - Accent2 3 4 2 2 5" xfId="10323" xr:uid="{00000000-0005-0000-0000-00003A080000}"/>
    <cellStyle name="20% - Accent2 3 4 2 3" xfId="2195" xr:uid="{00000000-0005-0000-0000-00003B080000}"/>
    <cellStyle name="20% - Accent2 3 4 2 3 2" xfId="4397" xr:uid="{00000000-0005-0000-0000-00003C080000}"/>
    <cellStyle name="20% - Accent2 3 4 2 3 2 2" xfId="13229" xr:uid="{00000000-0005-0000-0000-00003D080000}"/>
    <cellStyle name="20% - Accent2 3 4 2 3 3" xfId="6599" xr:uid="{00000000-0005-0000-0000-00003E080000}"/>
    <cellStyle name="20% - Accent2 3 4 2 3 3 2" xfId="15431" xr:uid="{00000000-0005-0000-0000-00003F080000}"/>
    <cellStyle name="20% - Accent2 3 4 2 3 4" xfId="8801" xr:uid="{00000000-0005-0000-0000-000040080000}"/>
    <cellStyle name="20% - Accent2 3 4 2 3 4 2" xfId="17633" xr:uid="{00000000-0005-0000-0000-000041080000}"/>
    <cellStyle name="20% - Accent2 3 4 2 3 5" xfId="11027" xr:uid="{00000000-0005-0000-0000-000042080000}"/>
    <cellStyle name="20% - Accent2 3 4 2 4" xfId="2989" xr:uid="{00000000-0005-0000-0000-000043080000}"/>
    <cellStyle name="20% - Accent2 3 4 2 4 2" xfId="11821" xr:uid="{00000000-0005-0000-0000-000044080000}"/>
    <cellStyle name="20% - Accent2 3 4 2 5" xfId="5191" xr:uid="{00000000-0005-0000-0000-000045080000}"/>
    <cellStyle name="20% - Accent2 3 4 2 5 2" xfId="14023" xr:uid="{00000000-0005-0000-0000-000046080000}"/>
    <cellStyle name="20% - Accent2 3 4 2 6" xfId="7393" xr:uid="{00000000-0005-0000-0000-000047080000}"/>
    <cellStyle name="20% - Accent2 3 4 2 6 2" xfId="16225" xr:uid="{00000000-0005-0000-0000-000048080000}"/>
    <cellStyle name="20% - Accent2 3 4 2 7" xfId="9619" xr:uid="{00000000-0005-0000-0000-000049080000}"/>
    <cellStyle name="20% - Accent2 3 4 3" xfId="1153" xr:uid="{00000000-0005-0000-0000-00004A080000}"/>
    <cellStyle name="20% - Accent2 3 4 3 2" xfId="3355" xr:uid="{00000000-0005-0000-0000-00004B080000}"/>
    <cellStyle name="20% - Accent2 3 4 3 2 2" xfId="12187" xr:uid="{00000000-0005-0000-0000-00004C080000}"/>
    <cellStyle name="20% - Accent2 3 4 3 3" xfId="5557" xr:uid="{00000000-0005-0000-0000-00004D080000}"/>
    <cellStyle name="20% - Accent2 3 4 3 3 2" xfId="14389" xr:uid="{00000000-0005-0000-0000-00004E080000}"/>
    <cellStyle name="20% - Accent2 3 4 3 4" xfId="7759" xr:uid="{00000000-0005-0000-0000-00004F080000}"/>
    <cellStyle name="20% - Accent2 3 4 3 4 2" xfId="16591" xr:uid="{00000000-0005-0000-0000-000050080000}"/>
    <cellStyle name="20% - Accent2 3 4 3 5" xfId="9985" xr:uid="{00000000-0005-0000-0000-000051080000}"/>
    <cellStyle name="20% - Accent2 3 4 4" xfId="1843" xr:uid="{00000000-0005-0000-0000-000052080000}"/>
    <cellStyle name="20% - Accent2 3 4 4 2" xfId="4045" xr:uid="{00000000-0005-0000-0000-000053080000}"/>
    <cellStyle name="20% - Accent2 3 4 4 2 2" xfId="12877" xr:uid="{00000000-0005-0000-0000-000054080000}"/>
    <cellStyle name="20% - Accent2 3 4 4 3" xfId="6247" xr:uid="{00000000-0005-0000-0000-000055080000}"/>
    <cellStyle name="20% - Accent2 3 4 4 3 2" xfId="15079" xr:uid="{00000000-0005-0000-0000-000056080000}"/>
    <cellStyle name="20% - Accent2 3 4 4 4" xfId="8449" xr:uid="{00000000-0005-0000-0000-000057080000}"/>
    <cellStyle name="20% - Accent2 3 4 4 4 2" xfId="17281" xr:uid="{00000000-0005-0000-0000-000058080000}"/>
    <cellStyle name="20% - Accent2 3 4 4 5" xfId="10675" xr:uid="{00000000-0005-0000-0000-000059080000}"/>
    <cellStyle name="20% - Accent2 3 4 5" xfId="2651" xr:uid="{00000000-0005-0000-0000-00005A080000}"/>
    <cellStyle name="20% - Accent2 3 4 5 2" xfId="11483" xr:uid="{00000000-0005-0000-0000-00005B080000}"/>
    <cellStyle name="20% - Accent2 3 4 6" xfId="4853" xr:uid="{00000000-0005-0000-0000-00005C080000}"/>
    <cellStyle name="20% - Accent2 3 4 6 2" xfId="13685" xr:uid="{00000000-0005-0000-0000-00005D080000}"/>
    <cellStyle name="20% - Accent2 3 4 7" xfId="7055" xr:uid="{00000000-0005-0000-0000-00005E080000}"/>
    <cellStyle name="20% - Accent2 3 4 7 2" xfId="15887" xr:uid="{00000000-0005-0000-0000-00005F080000}"/>
    <cellStyle name="20% - Accent2 3 4 8" xfId="9281" xr:uid="{00000000-0005-0000-0000-000060080000}"/>
    <cellStyle name="20% - Accent2 3 5" xfId="552" xr:uid="{00000000-0005-0000-0000-000061080000}"/>
    <cellStyle name="20% - Accent2 3 5 2" xfId="904" xr:uid="{00000000-0005-0000-0000-000062080000}"/>
    <cellStyle name="20% - Accent2 3 5 2 2" xfId="1608" xr:uid="{00000000-0005-0000-0000-000063080000}"/>
    <cellStyle name="20% - Accent2 3 5 2 2 2" xfId="3810" xr:uid="{00000000-0005-0000-0000-000064080000}"/>
    <cellStyle name="20% - Accent2 3 5 2 2 2 2" xfId="12642" xr:uid="{00000000-0005-0000-0000-000065080000}"/>
    <cellStyle name="20% - Accent2 3 5 2 2 3" xfId="6012" xr:uid="{00000000-0005-0000-0000-000066080000}"/>
    <cellStyle name="20% - Accent2 3 5 2 2 3 2" xfId="14844" xr:uid="{00000000-0005-0000-0000-000067080000}"/>
    <cellStyle name="20% - Accent2 3 5 2 2 4" xfId="8214" xr:uid="{00000000-0005-0000-0000-000068080000}"/>
    <cellStyle name="20% - Accent2 3 5 2 2 4 2" xfId="17046" xr:uid="{00000000-0005-0000-0000-000069080000}"/>
    <cellStyle name="20% - Accent2 3 5 2 2 5" xfId="10440" xr:uid="{00000000-0005-0000-0000-00006A080000}"/>
    <cellStyle name="20% - Accent2 3 5 2 3" xfId="2312" xr:uid="{00000000-0005-0000-0000-00006B080000}"/>
    <cellStyle name="20% - Accent2 3 5 2 3 2" xfId="4514" xr:uid="{00000000-0005-0000-0000-00006C080000}"/>
    <cellStyle name="20% - Accent2 3 5 2 3 2 2" xfId="13346" xr:uid="{00000000-0005-0000-0000-00006D080000}"/>
    <cellStyle name="20% - Accent2 3 5 2 3 3" xfId="6716" xr:uid="{00000000-0005-0000-0000-00006E080000}"/>
    <cellStyle name="20% - Accent2 3 5 2 3 3 2" xfId="15548" xr:uid="{00000000-0005-0000-0000-00006F080000}"/>
    <cellStyle name="20% - Accent2 3 5 2 3 4" xfId="8918" xr:uid="{00000000-0005-0000-0000-000070080000}"/>
    <cellStyle name="20% - Accent2 3 5 2 3 4 2" xfId="17750" xr:uid="{00000000-0005-0000-0000-000071080000}"/>
    <cellStyle name="20% - Accent2 3 5 2 3 5" xfId="11144" xr:uid="{00000000-0005-0000-0000-000072080000}"/>
    <cellStyle name="20% - Accent2 3 5 2 4" xfId="3106" xr:uid="{00000000-0005-0000-0000-000073080000}"/>
    <cellStyle name="20% - Accent2 3 5 2 4 2" xfId="11938" xr:uid="{00000000-0005-0000-0000-000074080000}"/>
    <cellStyle name="20% - Accent2 3 5 2 5" xfId="5308" xr:uid="{00000000-0005-0000-0000-000075080000}"/>
    <cellStyle name="20% - Accent2 3 5 2 5 2" xfId="14140" xr:uid="{00000000-0005-0000-0000-000076080000}"/>
    <cellStyle name="20% - Accent2 3 5 2 6" xfId="7510" xr:uid="{00000000-0005-0000-0000-000077080000}"/>
    <cellStyle name="20% - Accent2 3 5 2 6 2" xfId="16342" xr:uid="{00000000-0005-0000-0000-000078080000}"/>
    <cellStyle name="20% - Accent2 3 5 2 7" xfId="9736" xr:uid="{00000000-0005-0000-0000-000079080000}"/>
    <cellStyle name="20% - Accent2 3 5 3" xfId="1256" xr:uid="{00000000-0005-0000-0000-00007A080000}"/>
    <cellStyle name="20% - Accent2 3 5 3 2" xfId="3458" xr:uid="{00000000-0005-0000-0000-00007B080000}"/>
    <cellStyle name="20% - Accent2 3 5 3 2 2" xfId="12290" xr:uid="{00000000-0005-0000-0000-00007C080000}"/>
    <cellStyle name="20% - Accent2 3 5 3 3" xfId="5660" xr:uid="{00000000-0005-0000-0000-00007D080000}"/>
    <cellStyle name="20% - Accent2 3 5 3 3 2" xfId="14492" xr:uid="{00000000-0005-0000-0000-00007E080000}"/>
    <cellStyle name="20% - Accent2 3 5 3 4" xfId="7862" xr:uid="{00000000-0005-0000-0000-00007F080000}"/>
    <cellStyle name="20% - Accent2 3 5 3 4 2" xfId="16694" xr:uid="{00000000-0005-0000-0000-000080080000}"/>
    <cellStyle name="20% - Accent2 3 5 3 5" xfId="10088" xr:uid="{00000000-0005-0000-0000-000081080000}"/>
    <cellStyle name="20% - Accent2 3 5 4" xfId="1960" xr:uid="{00000000-0005-0000-0000-000082080000}"/>
    <cellStyle name="20% - Accent2 3 5 4 2" xfId="4162" xr:uid="{00000000-0005-0000-0000-000083080000}"/>
    <cellStyle name="20% - Accent2 3 5 4 2 2" xfId="12994" xr:uid="{00000000-0005-0000-0000-000084080000}"/>
    <cellStyle name="20% - Accent2 3 5 4 3" xfId="6364" xr:uid="{00000000-0005-0000-0000-000085080000}"/>
    <cellStyle name="20% - Accent2 3 5 4 3 2" xfId="15196" xr:uid="{00000000-0005-0000-0000-000086080000}"/>
    <cellStyle name="20% - Accent2 3 5 4 4" xfId="8566" xr:uid="{00000000-0005-0000-0000-000087080000}"/>
    <cellStyle name="20% - Accent2 3 5 4 4 2" xfId="17398" xr:uid="{00000000-0005-0000-0000-000088080000}"/>
    <cellStyle name="20% - Accent2 3 5 4 5" xfId="10792" xr:uid="{00000000-0005-0000-0000-000089080000}"/>
    <cellStyle name="20% - Accent2 3 5 5" xfId="2754" xr:uid="{00000000-0005-0000-0000-00008A080000}"/>
    <cellStyle name="20% - Accent2 3 5 5 2" xfId="11586" xr:uid="{00000000-0005-0000-0000-00008B080000}"/>
    <cellStyle name="20% - Accent2 3 5 6" xfId="4956" xr:uid="{00000000-0005-0000-0000-00008C080000}"/>
    <cellStyle name="20% - Accent2 3 5 6 2" xfId="13788" xr:uid="{00000000-0005-0000-0000-00008D080000}"/>
    <cellStyle name="20% - Accent2 3 5 7" xfId="7158" xr:uid="{00000000-0005-0000-0000-00008E080000}"/>
    <cellStyle name="20% - Accent2 3 5 7 2" xfId="15990" xr:uid="{00000000-0005-0000-0000-00008F080000}"/>
    <cellStyle name="20% - Accent2 3 5 8" xfId="9384" xr:uid="{00000000-0005-0000-0000-000090080000}"/>
    <cellStyle name="20% - Accent2 3 6" xfId="670" xr:uid="{00000000-0005-0000-0000-000091080000}"/>
    <cellStyle name="20% - Accent2 3 6 2" xfId="1374" xr:uid="{00000000-0005-0000-0000-000092080000}"/>
    <cellStyle name="20% - Accent2 3 6 2 2" xfId="3576" xr:uid="{00000000-0005-0000-0000-000093080000}"/>
    <cellStyle name="20% - Accent2 3 6 2 2 2" xfId="12408" xr:uid="{00000000-0005-0000-0000-000094080000}"/>
    <cellStyle name="20% - Accent2 3 6 2 3" xfId="5778" xr:uid="{00000000-0005-0000-0000-000095080000}"/>
    <cellStyle name="20% - Accent2 3 6 2 3 2" xfId="14610" xr:uid="{00000000-0005-0000-0000-000096080000}"/>
    <cellStyle name="20% - Accent2 3 6 2 4" xfId="7980" xr:uid="{00000000-0005-0000-0000-000097080000}"/>
    <cellStyle name="20% - Accent2 3 6 2 4 2" xfId="16812" xr:uid="{00000000-0005-0000-0000-000098080000}"/>
    <cellStyle name="20% - Accent2 3 6 2 5" xfId="10206" xr:uid="{00000000-0005-0000-0000-000099080000}"/>
    <cellStyle name="20% - Accent2 3 6 3" xfId="2078" xr:uid="{00000000-0005-0000-0000-00009A080000}"/>
    <cellStyle name="20% - Accent2 3 6 3 2" xfId="4280" xr:uid="{00000000-0005-0000-0000-00009B080000}"/>
    <cellStyle name="20% - Accent2 3 6 3 2 2" xfId="13112" xr:uid="{00000000-0005-0000-0000-00009C080000}"/>
    <cellStyle name="20% - Accent2 3 6 3 3" xfId="6482" xr:uid="{00000000-0005-0000-0000-00009D080000}"/>
    <cellStyle name="20% - Accent2 3 6 3 3 2" xfId="15314" xr:uid="{00000000-0005-0000-0000-00009E080000}"/>
    <cellStyle name="20% - Accent2 3 6 3 4" xfId="8684" xr:uid="{00000000-0005-0000-0000-00009F080000}"/>
    <cellStyle name="20% - Accent2 3 6 3 4 2" xfId="17516" xr:uid="{00000000-0005-0000-0000-0000A0080000}"/>
    <cellStyle name="20% - Accent2 3 6 3 5" xfId="10910" xr:uid="{00000000-0005-0000-0000-0000A1080000}"/>
    <cellStyle name="20% - Accent2 3 6 4" xfId="2872" xr:uid="{00000000-0005-0000-0000-0000A2080000}"/>
    <cellStyle name="20% - Accent2 3 6 4 2" xfId="11704" xr:uid="{00000000-0005-0000-0000-0000A3080000}"/>
    <cellStyle name="20% - Accent2 3 6 5" xfId="5074" xr:uid="{00000000-0005-0000-0000-0000A4080000}"/>
    <cellStyle name="20% - Accent2 3 6 5 2" xfId="13906" xr:uid="{00000000-0005-0000-0000-0000A5080000}"/>
    <cellStyle name="20% - Accent2 3 6 6" xfId="7276" xr:uid="{00000000-0005-0000-0000-0000A6080000}"/>
    <cellStyle name="20% - Accent2 3 6 6 2" xfId="16108" xr:uid="{00000000-0005-0000-0000-0000A7080000}"/>
    <cellStyle name="20% - Accent2 3 6 7" xfId="9502" xr:uid="{00000000-0005-0000-0000-0000A8080000}"/>
    <cellStyle name="20% - Accent2 3 7" xfId="1010" xr:uid="{00000000-0005-0000-0000-0000A9080000}"/>
    <cellStyle name="20% - Accent2 3 7 2" xfId="3212" xr:uid="{00000000-0005-0000-0000-0000AA080000}"/>
    <cellStyle name="20% - Accent2 3 7 2 2" xfId="12044" xr:uid="{00000000-0005-0000-0000-0000AB080000}"/>
    <cellStyle name="20% - Accent2 3 7 3" xfId="5414" xr:uid="{00000000-0005-0000-0000-0000AC080000}"/>
    <cellStyle name="20% - Accent2 3 7 3 2" xfId="14246" xr:uid="{00000000-0005-0000-0000-0000AD080000}"/>
    <cellStyle name="20% - Accent2 3 7 4" xfId="7616" xr:uid="{00000000-0005-0000-0000-0000AE080000}"/>
    <cellStyle name="20% - Accent2 3 7 4 2" xfId="16448" xr:uid="{00000000-0005-0000-0000-0000AF080000}"/>
    <cellStyle name="20% - Accent2 3 7 5" xfId="9842" xr:uid="{00000000-0005-0000-0000-0000B0080000}"/>
    <cellStyle name="20% - Accent2 3 8" xfId="1726" xr:uid="{00000000-0005-0000-0000-0000B1080000}"/>
    <cellStyle name="20% - Accent2 3 8 2" xfId="3928" xr:uid="{00000000-0005-0000-0000-0000B2080000}"/>
    <cellStyle name="20% - Accent2 3 8 2 2" xfId="12760" xr:uid="{00000000-0005-0000-0000-0000B3080000}"/>
    <cellStyle name="20% - Accent2 3 8 3" xfId="6130" xr:uid="{00000000-0005-0000-0000-0000B4080000}"/>
    <cellStyle name="20% - Accent2 3 8 3 2" xfId="14962" xr:uid="{00000000-0005-0000-0000-0000B5080000}"/>
    <cellStyle name="20% - Accent2 3 8 4" xfId="8332" xr:uid="{00000000-0005-0000-0000-0000B6080000}"/>
    <cellStyle name="20% - Accent2 3 8 4 2" xfId="17164" xr:uid="{00000000-0005-0000-0000-0000B7080000}"/>
    <cellStyle name="20% - Accent2 3 8 5" xfId="10558" xr:uid="{00000000-0005-0000-0000-0000B8080000}"/>
    <cellStyle name="20% - Accent2 3 9" xfId="314" xr:uid="{00000000-0005-0000-0000-0000B9080000}"/>
    <cellStyle name="20% - Accent2 3 9 2" xfId="2520" xr:uid="{00000000-0005-0000-0000-0000BA080000}"/>
    <cellStyle name="20% - Accent2 3 9 2 2" xfId="11352" xr:uid="{00000000-0005-0000-0000-0000BB080000}"/>
    <cellStyle name="20% - Accent2 3 9 3" xfId="4722" xr:uid="{00000000-0005-0000-0000-0000BC080000}"/>
    <cellStyle name="20% - Accent2 3 9 3 2" xfId="13554" xr:uid="{00000000-0005-0000-0000-0000BD080000}"/>
    <cellStyle name="20% - Accent2 3 9 4" xfId="6924" xr:uid="{00000000-0005-0000-0000-0000BE080000}"/>
    <cellStyle name="20% - Accent2 3 9 4 2" xfId="15756" xr:uid="{00000000-0005-0000-0000-0000BF080000}"/>
    <cellStyle name="20% - Accent2 3 9 5" xfId="9150" xr:uid="{00000000-0005-0000-0000-0000C0080000}"/>
    <cellStyle name="20% - Accent2 4" xfId="119" xr:uid="{00000000-0005-0000-0000-0000C1080000}"/>
    <cellStyle name="20% - Accent2 4 2" xfId="423" xr:uid="{00000000-0005-0000-0000-0000C2080000}"/>
    <cellStyle name="20% - Accent2 4 2 2" xfId="840" xr:uid="{00000000-0005-0000-0000-0000C3080000}"/>
    <cellStyle name="20% - Accent2 4 2 2 2" xfId="1544" xr:uid="{00000000-0005-0000-0000-0000C4080000}"/>
    <cellStyle name="20% - Accent2 4 2 2 2 2" xfId="3746" xr:uid="{00000000-0005-0000-0000-0000C5080000}"/>
    <cellStyle name="20% - Accent2 4 2 2 2 2 2" xfId="12578" xr:uid="{00000000-0005-0000-0000-0000C6080000}"/>
    <cellStyle name="20% - Accent2 4 2 2 2 3" xfId="5948" xr:uid="{00000000-0005-0000-0000-0000C7080000}"/>
    <cellStyle name="20% - Accent2 4 2 2 2 3 2" xfId="14780" xr:uid="{00000000-0005-0000-0000-0000C8080000}"/>
    <cellStyle name="20% - Accent2 4 2 2 2 4" xfId="8150" xr:uid="{00000000-0005-0000-0000-0000C9080000}"/>
    <cellStyle name="20% - Accent2 4 2 2 2 4 2" xfId="16982" xr:uid="{00000000-0005-0000-0000-0000CA080000}"/>
    <cellStyle name="20% - Accent2 4 2 2 2 5" xfId="10376" xr:uid="{00000000-0005-0000-0000-0000CB080000}"/>
    <cellStyle name="20% - Accent2 4 2 2 3" xfId="2248" xr:uid="{00000000-0005-0000-0000-0000CC080000}"/>
    <cellStyle name="20% - Accent2 4 2 2 3 2" xfId="4450" xr:uid="{00000000-0005-0000-0000-0000CD080000}"/>
    <cellStyle name="20% - Accent2 4 2 2 3 2 2" xfId="13282" xr:uid="{00000000-0005-0000-0000-0000CE080000}"/>
    <cellStyle name="20% - Accent2 4 2 2 3 3" xfId="6652" xr:uid="{00000000-0005-0000-0000-0000CF080000}"/>
    <cellStyle name="20% - Accent2 4 2 2 3 3 2" xfId="15484" xr:uid="{00000000-0005-0000-0000-0000D0080000}"/>
    <cellStyle name="20% - Accent2 4 2 2 3 4" xfId="8854" xr:uid="{00000000-0005-0000-0000-0000D1080000}"/>
    <cellStyle name="20% - Accent2 4 2 2 3 4 2" xfId="17686" xr:uid="{00000000-0005-0000-0000-0000D2080000}"/>
    <cellStyle name="20% - Accent2 4 2 2 3 5" xfId="11080" xr:uid="{00000000-0005-0000-0000-0000D3080000}"/>
    <cellStyle name="20% - Accent2 4 2 2 4" xfId="3042" xr:uid="{00000000-0005-0000-0000-0000D4080000}"/>
    <cellStyle name="20% - Accent2 4 2 2 4 2" xfId="11874" xr:uid="{00000000-0005-0000-0000-0000D5080000}"/>
    <cellStyle name="20% - Accent2 4 2 2 5" xfId="5244" xr:uid="{00000000-0005-0000-0000-0000D6080000}"/>
    <cellStyle name="20% - Accent2 4 2 2 5 2" xfId="14076" xr:uid="{00000000-0005-0000-0000-0000D7080000}"/>
    <cellStyle name="20% - Accent2 4 2 2 6" xfId="7446" xr:uid="{00000000-0005-0000-0000-0000D8080000}"/>
    <cellStyle name="20% - Accent2 4 2 2 6 2" xfId="16278" xr:uid="{00000000-0005-0000-0000-0000D9080000}"/>
    <cellStyle name="20% - Accent2 4 2 2 7" xfId="9672" xr:uid="{00000000-0005-0000-0000-0000DA080000}"/>
    <cellStyle name="20% - Accent2 4 2 3" xfId="1127" xr:uid="{00000000-0005-0000-0000-0000DB080000}"/>
    <cellStyle name="20% - Accent2 4 2 3 2" xfId="3329" xr:uid="{00000000-0005-0000-0000-0000DC080000}"/>
    <cellStyle name="20% - Accent2 4 2 3 2 2" xfId="12161" xr:uid="{00000000-0005-0000-0000-0000DD080000}"/>
    <cellStyle name="20% - Accent2 4 2 3 3" xfId="5531" xr:uid="{00000000-0005-0000-0000-0000DE080000}"/>
    <cellStyle name="20% - Accent2 4 2 3 3 2" xfId="14363" xr:uid="{00000000-0005-0000-0000-0000DF080000}"/>
    <cellStyle name="20% - Accent2 4 2 3 4" xfId="7733" xr:uid="{00000000-0005-0000-0000-0000E0080000}"/>
    <cellStyle name="20% - Accent2 4 2 3 4 2" xfId="16565" xr:uid="{00000000-0005-0000-0000-0000E1080000}"/>
    <cellStyle name="20% - Accent2 4 2 3 5" xfId="9959" xr:uid="{00000000-0005-0000-0000-0000E2080000}"/>
    <cellStyle name="20% - Accent2 4 2 4" xfId="1896" xr:uid="{00000000-0005-0000-0000-0000E3080000}"/>
    <cellStyle name="20% - Accent2 4 2 4 2" xfId="4098" xr:uid="{00000000-0005-0000-0000-0000E4080000}"/>
    <cellStyle name="20% - Accent2 4 2 4 2 2" xfId="12930" xr:uid="{00000000-0005-0000-0000-0000E5080000}"/>
    <cellStyle name="20% - Accent2 4 2 4 3" xfId="6300" xr:uid="{00000000-0005-0000-0000-0000E6080000}"/>
    <cellStyle name="20% - Accent2 4 2 4 3 2" xfId="15132" xr:uid="{00000000-0005-0000-0000-0000E7080000}"/>
    <cellStyle name="20% - Accent2 4 2 4 4" xfId="8502" xr:uid="{00000000-0005-0000-0000-0000E8080000}"/>
    <cellStyle name="20% - Accent2 4 2 4 4 2" xfId="17334" xr:uid="{00000000-0005-0000-0000-0000E9080000}"/>
    <cellStyle name="20% - Accent2 4 2 4 5" xfId="10728" xr:uid="{00000000-0005-0000-0000-0000EA080000}"/>
    <cellStyle name="20% - Accent2 4 2 5" xfId="2625" xr:uid="{00000000-0005-0000-0000-0000EB080000}"/>
    <cellStyle name="20% - Accent2 4 2 5 2" xfId="11457" xr:uid="{00000000-0005-0000-0000-0000EC080000}"/>
    <cellStyle name="20% - Accent2 4 2 6" xfId="4827" xr:uid="{00000000-0005-0000-0000-0000ED080000}"/>
    <cellStyle name="20% - Accent2 4 2 6 2" xfId="13659" xr:uid="{00000000-0005-0000-0000-0000EE080000}"/>
    <cellStyle name="20% - Accent2 4 2 7" xfId="7029" xr:uid="{00000000-0005-0000-0000-0000EF080000}"/>
    <cellStyle name="20% - Accent2 4 2 7 2" xfId="15861" xr:uid="{00000000-0005-0000-0000-0000F0080000}"/>
    <cellStyle name="20% - Accent2 4 2 8" xfId="9255" xr:uid="{00000000-0005-0000-0000-0000F1080000}"/>
    <cellStyle name="20% - Accent2 4 3" xfId="605" xr:uid="{00000000-0005-0000-0000-0000F2080000}"/>
    <cellStyle name="20% - Accent2 4 3 2" xfId="957" xr:uid="{00000000-0005-0000-0000-0000F3080000}"/>
    <cellStyle name="20% - Accent2 4 3 2 2" xfId="1661" xr:uid="{00000000-0005-0000-0000-0000F4080000}"/>
    <cellStyle name="20% - Accent2 4 3 2 2 2" xfId="3863" xr:uid="{00000000-0005-0000-0000-0000F5080000}"/>
    <cellStyle name="20% - Accent2 4 3 2 2 2 2" xfId="12695" xr:uid="{00000000-0005-0000-0000-0000F6080000}"/>
    <cellStyle name="20% - Accent2 4 3 2 2 3" xfId="6065" xr:uid="{00000000-0005-0000-0000-0000F7080000}"/>
    <cellStyle name="20% - Accent2 4 3 2 2 3 2" xfId="14897" xr:uid="{00000000-0005-0000-0000-0000F8080000}"/>
    <cellStyle name="20% - Accent2 4 3 2 2 4" xfId="8267" xr:uid="{00000000-0005-0000-0000-0000F9080000}"/>
    <cellStyle name="20% - Accent2 4 3 2 2 4 2" xfId="17099" xr:uid="{00000000-0005-0000-0000-0000FA080000}"/>
    <cellStyle name="20% - Accent2 4 3 2 2 5" xfId="10493" xr:uid="{00000000-0005-0000-0000-0000FB080000}"/>
    <cellStyle name="20% - Accent2 4 3 2 3" xfId="2365" xr:uid="{00000000-0005-0000-0000-0000FC080000}"/>
    <cellStyle name="20% - Accent2 4 3 2 3 2" xfId="4567" xr:uid="{00000000-0005-0000-0000-0000FD080000}"/>
    <cellStyle name="20% - Accent2 4 3 2 3 2 2" xfId="13399" xr:uid="{00000000-0005-0000-0000-0000FE080000}"/>
    <cellStyle name="20% - Accent2 4 3 2 3 3" xfId="6769" xr:uid="{00000000-0005-0000-0000-0000FF080000}"/>
    <cellStyle name="20% - Accent2 4 3 2 3 3 2" xfId="15601" xr:uid="{00000000-0005-0000-0000-000000090000}"/>
    <cellStyle name="20% - Accent2 4 3 2 3 4" xfId="8971" xr:uid="{00000000-0005-0000-0000-000001090000}"/>
    <cellStyle name="20% - Accent2 4 3 2 3 4 2" xfId="17803" xr:uid="{00000000-0005-0000-0000-000002090000}"/>
    <cellStyle name="20% - Accent2 4 3 2 3 5" xfId="11197" xr:uid="{00000000-0005-0000-0000-000003090000}"/>
    <cellStyle name="20% - Accent2 4 3 2 4" xfId="3159" xr:uid="{00000000-0005-0000-0000-000004090000}"/>
    <cellStyle name="20% - Accent2 4 3 2 4 2" xfId="11991" xr:uid="{00000000-0005-0000-0000-000005090000}"/>
    <cellStyle name="20% - Accent2 4 3 2 5" xfId="5361" xr:uid="{00000000-0005-0000-0000-000006090000}"/>
    <cellStyle name="20% - Accent2 4 3 2 5 2" xfId="14193" xr:uid="{00000000-0005-0000-0000-000007090000}"/>
    <cellStyle name="20% - Accent2 4 3 2 6" xfId="7563" xr:uid="{00000000-0005-0000-0000-000008090000}"/>
    <cellStyle name="20% - Accent2 4 3 2 6 2" xfId="16395" xr:uid="{00000000-0005-0000-0000-000009090000}"/>
    <cellStyle name="20% - Accent2 4 3 2 7" xfId="9789" xr:uid="{00000000-0005-0000-0000-00000A090000}"/>
    <cellStyle name="20% - Accent2 4 3 3" xfId="1309" xr:uid="{00000000-0005-0000-0000-00000B090000}"/>
    <cellStyle name="20% - Accent2 4 3 3 2" xfId="3511" xr:uid="{00000000-0005-0000-0000-00000C090000}"/>
    <cellStyle name="20% - Accent2 4 3 3 2 2" xfId="12343" xr:uid="{00000000-0005-0000-0000-00000D090000}"/>
    <cellStyle name="20% - Accent2 4 3 3 3" xfId="5713" xr:uid="{00000000-0005-0000-0000-00000E090000}"/>
    <cellStyle name="20% - Accent2 4 3 3 3 2" xfId="14545" xr:uid="{00000000-0005-0000-0000-00000F090000}"/>
    <cellStyle name="20% - Accent2 4 3 3 4" xfId="7915" xr:uid="{00000000-0005-0000-0000-000010090000}"/>
    <cellStyle name="20% - Accent2 4 3 3 4 2" xfId="16747" xr:uid="{00000000-0005-0000-0000-000011090000}"/>
    <cellStyle name="20% - Accent2 4 3 3 5" xfId="10141" xr:uid="{00000000-0005-0000-0000-000012090000}"/>
    <cellStyle name="20% - Accent2 4 3 4" xfId="2013" xr:uid="{00000000-0005-0000-0000-000013090000}"/>
    <cellStyle name="20% - Accent2 4 3 4 2" xfId="4215" xr:uid="{00000000-0005-0000-0000-000014090000}"/>
    <cellStyle name="20% - Accent2 4 3 4 2 2" xfId="13047" xr:uid="{00000000-0005-0000-0000-000015090000}"/>
    <cellStyle name="20% - Accent2 4 3 4 3" xfId="6417" xr:uid="{00000000-0005-0000-0000-000016090000}"/>
    <cellStyle name="20% - Accent2 4 3 4 3 2" xfId="15249" xr:uid="{00000000-0005-0000-0000-000017090000}"/>
    <cellStyle name="20% - Accent2 4 3 4 4" xfId="8619" xr:uid="{00000000-0005-0000-0000-000018090000}"/>
    <cellStyle name="20% - Accent2 4 3 4 4 2" xfId="17451" xr:uid="{00000000-0005-0000-0000-000019090000}"/>
    <cellStyle name="20% - Accent2 4 3 4 5" xfId="10845" xr:uid="{00000000-0005-0000-0000-00001A090000}"/>
    <cellStyle name="20% - Accent2 4 3 5" xfId="2807" xr:uid="{00000000-0005-0000-0000-00001B090000}"/>
    <cellStyle name="20% - Accent2 4 3 5 2" xfId="11639" xr:uid="{00000000-0005-0000-0000-00001C090000}"/>
    <cellStyle name="20% - Accent2 4 3 6" xfId="5009" xr:uid="{00000000-0005-0000-0000-00001D090000}"/>
    <cellStyle name="20% - Accent2 4 3 6 2" xfId="13841" xr:uid="{00000000-0005-0000-0000-00001E090000}"/>
    <cellStyle name="20% - Accent2 4 3 7" xfId="7211" xr:uid="{00000000-0005-0000-0000-00001F090000}"/>
    <cellStyle name="20% - Accent2 4 3 7 2" xfId="16043" xr:uid="{00000000-0005-0000-0000-000020090000}"/>
    <cellStyle name="20% - Accent2 4 3 8" xfId="9437" xr:uid="{00000000-0005-0000-0000-000021090000}"/>
    <cellStyle name="20% - Accent2 4 4" xfId="723" xr:uid="{00000000-0005-0000-0000-000022090000}"/>
    <cellStyle name="20% - Accent2 4 4 2" xfId="1427" xr:uid="{00000000-0005-0000-0000-000023090000}"/>
    <cellStyle name="20% - Accent2 4 4 2 2" xfId="3629" xr:uid="{00000000-0005-0000-0000-000024090000}"/>
    <cellStyle name="20% - Accent2 4 4 2 2 2" xfId="12461" xr:uid="{00000000-0005-0000-0000-000025090000}"/>
    <cellStyle name="20% - Accent2 4 4 2 3" xfId="5831" xr:uid="{00000000-0005-0000-0000-000026090000}"/>
    <cellStyle name="20% - Accent2 4 4 2 3 2" xfId="14663" xr:uid="{00000000-0005-0000-0000-000027090000}"/>
    <cellStyle name="20% - Accent2 4 4 2 4" xfId="8033" xr:uid="{00000000-0005-0000-0000-000028090000}"/>
    <cellStyle name="20% - Accent2 4 4 2 4 2" xfId="16865" xr:uid="{00000000-0005-0000-0000-000029090000}"/>
    <cellStyle name="20% - Accent2 4 4 2 5" xfId="10259" xr:uid="{00000000-0005-0000-0000-00002A090000}"/>
    <cellStyle name="20% - Accent2 4 4 3" xfId="2131" xr:uid="{00000000-0005-0000-0000-00002B090000}"/>
    <cellStyle name="20% - Accent2 4 4 3 2" xfId="4333" xr:uid="{00000000-0005-0000-0000-00002C090000}"/>
    <cellStyle name="20% - Accent2 4 4 3 2 2" xfId="13165" xr:uid="{00000000-0005-0000-0000-00002D090000}"/>
    <cellStyle name="20% - Accent2 4 4 3 3" xfId="6535" xr:uid="{00000000-0005-0000-0000-00002E090000}"/>
    <cellStyle name="20% - Accent2 4 4 3 3 2" xfId="15367" xr:uid="{00000000-0005-0000-0000-00002F090000}"/>
    <cellStyle name="20% - Accent2 4 4 3 4" xfId="8737" xr:uid="{00000000-0005-0000-0000-000030090000}"/>
    <cellStyle name="20% - Accent2 4 4 3 4 2" xfId="17569" xr:uid="{00000000-0005-0000-0000-000031090000}"/>
    <cellStyle name="20% - Accent2 4 4 3 5" xfId="10963" xr:uid="{00000000-0005-0000-0000-000032090000}"/>
    <cellStyle name="20% - Accent2 4 4 4" xfId="2925" xr:uid="{00000000-0005-0000-0000-000033090000}"/>
    <cellStyle name="20% - Accent2 4 4 4 2" xfId="11757" xr:uid="{00000000-0005-0000-0000-000034090000}"/>
    <cellStyle name="20% - Accent2 4 4 5" xfId="5127" xr:uid="{00000000-0005-0000-0000-000035090000}"/>
    <cellStyle name="20% - Accent2 4 4 5 2" xfId="13959" xr:uid="{00000000-0005-0000-0000-000036090000}"/>
    <cellStyle name="20% - Accent2 4 4 6" xfId="7329" xr:uid="{00000000-0005-0000-0000-000037090000}"/>
    <cellStyle name="20% - Accent2 4 4 6 2" xfId="16161" xr:uid="{00000000-0005-0000-0000-000038090000}"/>
    <cellStyle name="20% - Accent2 4 4 7" xfId="9555" xr:uid="{00000000-0005-0000-0000-000039090000}"/>
    <cellStyle name="20% - Accent2 4 5" xfId="1075" xr:uid="{00000000-0005-0000-0000-00003A090000}"/>
    <cellStyle name="20% - Accent2 4 5 2" xfId="3277" xr:uid="{00000000-0005-0000-0000-00003B090000}"/>
    <cellStyle name="20% - Accent2 4 5 2 2" xfId="12109" xr:uid="{00000000-0005-0000-0000-00003C090000}"/>
    <cellStyle name="20% - Accent2 4 5 3" xfId="5479" xr:uid="{00000000-0005-0000-0000-00003D090000}"/>
    <cellStyle name="20% - Accent2 4 5 3 2" xfId="14311" xr:uid="{00000000-0005-0000-0000-00003E090000}"/>
    <cellStyle name="20% - Accent2 4 5 4" xfId="7681" xr:uid="{00000000-0005-0000-0000-00003F090000}"/>
    <cellStyle name="20% - Accent2 4 5 4 2" xfId="16513" xr:uid="{00000000-0005-0000-0000-000040090000}"/>
    <cellStyle name="20% - Accent2 4 5 5" xfId="9907" xr:uid="{00000000-0005-0000-0000-000041090000}"/>
    <cellStyle name="20% - Accent2 4 6" xfId="1779" xr:uid="{00000000-0005-0000-0000-000042090000}"/>
    <cellStyle name="20% - Accent2 4 6 2" xfId="3981" xr:uid="{00000000-0005-0000-0000-000043090000}"/>
    <cellStyle name="20% - Accent2 4 6 2 2" xfId="12813" xr:uid="{00000000-0005-0000-0000-000044090000}"/>
    <cellStyle name="20% - Accent2 4 6 3" xfId="6183" xr:uid="{00000000-0005-0000-0000-000045090000}"/>
    <cellStyle name="20% - Accent2 4 6 3 2" xfId="15015" xr:uid="{00000000-0005-0000-0000-000046090000}"/>
    <cellStyle name="20% - Accent2 4 6 4" xfId="8385" xr:uid="{00000000-0005-0000-0000-000047090000}"/>
    <cellStyle name="20% - Accent2 4 6 4 2" xfId="17217" xr:uid="{00000000-0005-0000-0000-000048090000}"/>
    <cellStyle name="20% - Accent2 4 6 5" xfId="10611" xr:uid="{00000000-0005-0000-0000-000049090000}"/>
    <cellStyle name="20% - Accent2 4 7" xfId="371" xr:uid="{00000000-0005-0000-0000-00004A090000}"/>
    <cellStyle name="20% - Accent2 4 7 2" xfId="2573" xr:uid="{00000000-0005-0000-0000-00004B090000}"/>
    <cellStyle name="20% - Accent2 4 7 2 2" xfId="11405" xr:uid="{00000000-0005-0000-0000-00004C090000}"/>
    <cellStyle name="20% - Accent2 4 7 3" xfId="4775" xr:uid="{00000000-0005-0000-0000-00004D090000}"/>
    <cellStyle name="20% - Accent2 4 7 3 2" xfId="13607" xr:uid="{00000000-0005-0000-0000-00004E090000}"/>
    <cellStyle name="20% - Accent2 4 7 4" xfId="6977" xr:uid="{00000000-0005-0000-0000-00004F090000}"/>
    <cellStyle name="20% - Accent2 4 7 4 2" xfId="15809" xr:uid="{00000000-0005-0000-0000-000050090000}"/>
    <cellStyle name="20% - Accent2 4 7 5" xfId="9203" xr:uid="{00000000-0005-0000-0000-000051090000}"/>
    <cellStyle name="20% - Accent2 5" xfId="410" xr:uid="{00000000-0005-0000-0000-000052090000}"/>
    <cellStyle name="20% - Accent2 5 10" xfId="9242" xr:uid="{00000000-0005-0000-0000-000053090000}"/>
    <cellStyle name="20% - Accent2 5 2" xfId="527" xr:uid="{00000000-0005-0000-0000-000054090000}"/>
    <cellStyle name="20% - Accent2 5 2 2" xfId="879" xr:uid="{00000000-0005-0000-0000-000055090000}"/>
    <cellStyle name="20% - Accent2 5 2 2 2" xfId="1583" xr:uid="{00000000-0005-0000-0000-000056090000}"/>
    <cellStyle name="20% - Accent2 5 2 2 2 2" xfId="3785" xr:uid="{00000000-0005-0000-0000-000057090000}"/>
    <cellStyle name="20% - Accent2 5 2 2 2 2 2" xfId="12617" xr:uid="{00000000-0005-0000-0000-000058090000}"/>
    <cellStyle name="20% - Accent2 5 2 2 2 3" xfId="5987" xr:uid="{00000000-0005-0000-0000-000059090000}"/>
    <cellStyle name="20% - Accent2 5 2 2 2 3 2" xfId="14819" xr:uid="{00000000-0005-0000-0000-00005A090000}"/>
    <cellStyle name="20% - Accent2 5 2 2 2 4" xfId="8189" xr:uid="{00000000-0005-0000-0000-00005B090000}"/>
    <cellStyle name="20% - Accent2 5 2 2 2 4 2" xfId="17021" xr:uid="{00000000-0005-0000-0000-00005C090000}"/>
    <cellStyle name="20% - Accent2 5 2 2 2 5" xfId="10415" xr:uid="{00000000-0005-0000-0000-00005D090000}"/>
    <cellStyle name="20% - Accent2 5 2 2 3" xfId="2287" xr:uid="{00000000-0005-0000-0000-00005E090000}"/>
    <cellStyle name="20% - Accent2 5 2 2 3 2" xfId="4489" xr:uid="{00000000-0005-0000-0000-00005F090000}"/>
    <cellStyle name="20% - Accent2 5 2 2 3 2 2" xfId="13321" xr:uid="{00000000-0005-0000-0000-000060090000}"/>
    <cellStyle name="20% - Accent2 5 2 2 3 3" xfId="6691" xr:uid="{00000000-0005-0000-0000-000061090000}"/>
    <cellStyle name="20% - Accent2 5 2 2 3 3 2" xfId="15523" xr:uid="{00000000-0005-0000-0000-000062090000}"/>
    <cellStyle name="20% - Accent2 5 2 2 3 4" xfId="8893" xr:uid="{00000000-0005-0000-0000-000063090000}"/>
    <cellStyle name="20% - Accent2 5 2 2 3 4 2" xfId="17725" xr:uid="{00000000-0005-0000-0000-000064090000}"/>
    <cellStyle name="20% - Accent2 5 2 2 3 5" xfId="11119" xr:uid="{00000000-0005-0000-0000-000065090000}"/>
    <cellStyle name="20% - Accent2 5 2 2 4" xfId="3081" xr:uid="{00000000-0005-0000-0000-000066090000}"/>
    <cellStyle name="20% - Accent2 5 2 2 4 2" xfId="11913" xr:uid="{00000000-0005-0000-0000-000067090000}"/>
    <cellStyle name="20% - Accent2 5 2 2 5" xfId="5283" xr:uid="{00000000-0005-0000-0000-000068090000}"/>
    <cellStyle name="20% - Accent2 5 2 2 5 2" xfId="14115" xr:uid="{00000000-0005-0000-0000-000069090000}"/>
    <cellStyle name="20% - Accent2 5 2 2 6" xfId="7485" xr:uid="{00000000-0005-0000-0000-00006A090000}"/>
    <cellStyle name="20% - Accent2 5 2 2 6 2" xfId="16317" xr:uid="{00000000-0005-0000-0000-00006B090000}"/>
    <cellStyle name="20% - Accent2 5 2 2 7" xfId="9711" xr:uid="{00000000-0005-0000-0000-00006C090000}"/>
    <cellStyle name="20% - Accent2 5 2 3" xfId="1231" xr:uid="{00000000-0005-0000-0000-00006D090000}"/>
    <cellStyle name="20% - Accent2 5 2 3 2" xfId="3433" xr:uid="{00000000-0005-0000-0000-00006E090000}"/>
    <cellStyle name="20% - Accent2 5 2 3 2 2" xfId="12265" xr:uid="{00000000-0005-0000-0000-00006F090000}"/>
    <cellStyle name="20% - Accent2 5 2 3 3" xfId="5635" xr:uid="{00000000-0005-0000-0000-000070090000}"/>
    <cellStyle name="20% - Accent2 5 2 3 3 2" xfId="14467" xr:uid="{00000000-0005-0000-0000-000071090000}"/>
    <cellStyle name="20% - Accent2 5 2 3 4" xfId="7837" xr:uid="{00000000-0005-0000-0000-000072090000}"/>
    <cellStyle name="20% - Accent2 5 2 3 4 2" xfId="16669" xr:uid="{00000000-0005-0000-0000-000073090000}"/>
    <cellStyle name="20% - Accent2 5 2 3 5" xfId="10063" xr:uid="{00000000-0005-0000-0000-000074090000}"/>
    <cellStyle name="20% - Accent2 5 2 4" xfId="1935" xr:uid="{00000000-0005-0000-0000-000075090000}"/>
    <cellStyle name="20% - Accent2 5 2 4 2" xfId="4137" xr:uid="{00000000-0005-0000-0000-000076090000}"/>
    <cellStyle name="20% - Accent2 5 2 4 2 2" xfId="12969" xr:uid="{00000000-0005-0000-0000-000077090000}"/>
    <cellStyle name="20% - Accent2 5 2 4 3" xfId="6339" xr:uid="{00000000-0005-0000-0000-000078090000}"/>
    <cellStyle name="20% - Accent2 5 2 4 3 2" xfId="15171" xr:uid="{00000000-0005-0000-0000-000079090000}"/>
    <cellStyle name="20% - Accent2 5 2 4 4" xfId="8541" xr:uid="{00000000-0005-0000-0000-00007A090000}"/>
    <cellStyle name="20% - Accent2 5 2 4 4 2" xfId="17373" xr:uid="{00000000-0005-0000-0000-00007B090000}"/>
    <cellStyle name="20% - Accent2 5 2 4 5" xfId="10767" xr:uid="{00000000-0005-0000-0000-00007C090000}"/>
    <cellStyle name="20% - Accent2 5 2 5" xfId="2729" xr:uid="{00000000-0005-0000-0000-00007D090000}"/>
    <cellStyle name="20% - Accent2 5 2 5 2" xfId="11561" xr:uid="{00000000-0005-0000-0000-00007E090000}"/>
    <cellStyle name="20% - Accent2 5 2 6" xfId="4931" xr:uid="{00000000-0005-0000-0000-00007F090000}"/>
    <cellStyle name="20% - Accent2 5 2 6 2" xfId="13763" xr:uid="{00000000-0005-0000-0000-000080090000}"/>
    <cellStyle name="20% - Accent2 5 2 7" xfId="7133" xr:uid="{00000000-0005-0000-0000-000081090000}"/>
    <cellStyle name="20% - Accent2 5 2 7 2" xfId="15965" xr:uid="{00000000-0005-0000-0000-000082090000}"/>
    <cellStyle name="20% - Accent2 5 2 8" xfId="9359" xr:uid="{00000000-0005-0000-0000-000083090000}"/>
    <cellStyle name="20% - Accent2 5 3" xfId="644" xr:uid="{00000000-0005-0000-0000-000084090000}"/>
    <cellStyle name="20% - Accent2 5 3 2" xfId="996" xr:uid="{00000000-0005-0000-0000-000085090000}"/>
    <cellStyle name="20% - Accent2 5 3 2 2" xfId="1700" xr:uid="{00000000-0005-0000-0000-000086090000}"/>
    <cellStyle name="20% - Accent2 5 3 2 2 2" xfId="3902" xr:uid="{00000000-0005-0000-0000-000087090000}"/>
    <cellStyle name="20% - Accent2 5 3 2 2 2 2" xfId="12734" xr:uid="{00000000-0005-0000-0000-000088090000}"/>
    <cellStyle name="20% - Accent2 5 3 2 2 3" xfId="6104" xr:uid="{00000000-0005-0000-0000-000089090000}"/>
    <cellStyle name="20% - Accent2 5 3 2 2 3 2" xfId="14936" xr:uid="{00000000-0005-0000-0000-00008A090000}"/>
    <cellStyle name="20% - Accent2 5 3 2 2 4" xfId="8306" xr:uid="{00000000-0005-0000-0000-00008B090000}"/>
    <cellStyle name="20% - Accent2 5 3 2 2 4 2" xfId="17138" xr:uid="{00000000-0005-0000-0000-00008C090000}"/>
    <cellStyle name="20% - Accent2 5 3 2 2 5" xfId="10532" xr:uid="{00000000-0005-0000-0000-00008D090000}"/>
    <cellStyle name="20% - Accent2 5 3 2 3" xfId="2404" xr:uid="{00000000-0005-0000-0000-00008E090000}"/>
    <cellStyle name="20% - Accent2 5 3 2 3 2" xfId="4606" xr:uid="{00000000-0005-0000-0000-00008F090000}"/>
    <cellStyle name="20% - Accent2 5 3 2 3 2 2" xfId="13438" xr:uid="{00000000-0005-0000-0000-000090090000}"/>
    <cellStyle name="20% - Accent2 5 3 2 3 3" xfId="6808" xr:uid="{00000000-0005-0000-0000-000091090000}"/>
    <cellStyle name="20% - Accent2 5 3 2 3 3 2" xfId="15640" xr:uid="{00000000-0005-0000-0000-000092090000}"/>
    <cellStyle name="20% - Accent2 5 3 2 3 4" xfId="9010" xr:uid="{00000000-0005-0000-0000-000093090000}"/>
    <cellStyle name="20% - Accent2 5 3 2 3 4 2" xfId="17842" xr:uid="{00000000-0005-0000-0000-000094090000}"/>
    <cellStyle name="20% - Accent2 5 3 2 3 5" xfId="11236" xr:uid="{00000000-0005-0000-0000-000095090000}"/>
    <cellStyle name="20% - Accent2 5 3 2 4" xfId="3198" xr:uid="{00000000-0005-0000-0000-000096090000}"/>
    <cellStyle name="20% - Accent2 5 3 2 4 2" xfId="12030" xr:uid="{00000000-0005-0000-0000-000097090000}"/>
    <cellStyle name="20% - Accent2 5 3 2 5" xfId="5400" xr:uid="{00000000-0005-0000-0000-000098090000}"/>
    <cellStyle name="20% - Accent2 5 3 2 5 2" xfId="14232" xr:uid="{00000000-0005-0000-0000-000099090000}"/>
    <cellStyle name="20% - Accent2 5 3 2 6" xfId="7602" xr:uid="{00000000-0005-0000-0000-00009A090000}"/>
    <cellStyle name="20% - Accent2 5 3 2 6 2" xfId="16434" xr:uid="{00000000-0005-0000-0000-00009B090000}"/>
    <cellStyle name="20% - Accent2 5 3 2 7" xfId="9828" xr:uid="{00000000-0005-0000-0000-00009C090000}"/>
    <cellStyle name="20% - Accent2 5 3 3" xfId="1348" xr:uid="{00000000-0005-0000-0000-00009D090000}"/>
    <cellStyle name="20% - Accent2 5 3 3 2" xfId="3550" xr:uid="{00000000-0005-0000-0000-00009E090000}"/>
    <cellStyle name="20% - Accent2 5 3 3 2 2" xfId="12382" xr:uid="{00000000-0005-0000-0000-00009F090000}"/>
    <cellStyle name="20% - Accent2 5 3 3 3" xfId="5752" xr:uid="{00000000-0005-0000-0000-0000A0090000}"/>
    <cellStyle name="20% - Accent2 5 3 3 3 2" xfId="14584" xr:uid="{00000000-0005-0000-0000-0000A1090000}"/>
    <cellStyle name="20% - Accent2 5 3 3 4" xfId="7954" xr:uid="{00000000-0005-0000-0000-0000A2090000}"/>
    <cellStyle name="20% - Accent2 5 3 3 4 2" xfId="16786" xr:uid="{00000000-0005-0000-0000-0000A3090000}"/>
    <cellStyle name="20% - Accent2 5 3 3 5" xfId="10180" xr:uid="{00000000-0005-0000-0000-0000A4090000}"/>
    <cellStyle name="20% - Accent2 5 3 4" xfId="2052" xr:uid="{00000000-0005-0000-0000-0000A5090000}"/>
    <cellStyle name="20% - Accent2 5 3 4 2" xfId="4254" xr:uid="{00000000-0005-0000-0000-0000A6090000}"/>
    <cellStyle name="20% - Accent2 5 3 4 2 2" xfId="13086" xr:uid="{00000000-0005-0000-0000-0000A7090000}"/>
    <cellStyle name="20% - Accent2 5 3 4 3" xfId="6456" xr:uid="{00000000-0005-0000-0000-0000A8090000}"/>
    <cellStyle name="20% - Accent2 5 3 4 3 2" xfId="15288" xr:uid="{00000000-0005-0000-0000-0000A9090000}"/>
    <cellStyle name="20% - Accent2 5 3 4 4" xfId="8658" xr:uid="{00000000-0005-0000-0000-0000AA090000}"/>
    <cellStyle name="20% - Accent2 5 3 4 4 2" xfId="17490" xr:uid="{00000000-0005-0000-0000-0000AB090000}"/>
    <cellStyle name="20% - Accent2 5 3 4 5" xfId="10884" xr:uid="{00000000-0005-0000-0000-0000AC090000}"/>
    <cellStyle name="20% - Accent2 5 3 5" xfId="2846" xr:uid="{00000000-0005-0000-0000-0000AD090000}"/>
    <cellStyle name="20% - Accent2 5 3 5 2" xfId="11678" xr:uid="{00000000-0005-0000-0000-0000AE090000}"/>
    <cellStyle name="20% - Accent2 5 3 6" xfId="5048" xr:uid="{00000000-0005-0000-0000-0000AF090000}"/>
    <cellStyle name="20% - Accent2 5 3 6 2" xfId="13880" xr:uid="{00000000-0005-0000-0000-0000B0090000}"/>
    <cellStyle name="20% - Accent2 5 3 7" xfId="7250" xr:uid="{00000000-0005-0000-0000-0000B1090000}"/>
    <cellStyle name="20% - Accent2 5 3 7 2" xfId="16082" xr:uid="{00000000-0005-0000-0000-0000B2090000}"/>
    <cellStyle name="20% - Accent2 5 3 8" xfId="9476" xr:uid="{00000000-0005-0000-0000-0000B3090000}"/>
    <cellStyle name="20% - Accent2 5 4" xfId="762" xr:uid="{00000000-0005-0000-0000-0000B4090000}"/>
    <cellStyle name="20% - Accent2 5 4 2" xfId="1466" xr:uid="{00000000-0005-0000-0000-0000B5090000}"/>
    <cellStyle name="20% - Accent2 5 4 2 2" xfId="3668" xr:uid="{00000000-0005-0000-0000-0000B6090000}"/>
    <cellStyle name="20% - Accent2 5 4 2 2 2" xfId="12500" xr:uid="{00000000-0005-0000-0000-0000B7090000}"/>
    <cellStyle name="20% - Accent2 5 4 2 3" xfId="5870" xr:uid="{00000000-0005-0000-0000-0000B8090000}"/>
    <cellStyle name="20% - Accent2 5 4 2 3 2" xfId="14702" xr:uid="{00000000-0005-0000-0000-0000B9090000}"/>
    <cellStyle name="20% - Accent2 5 4 2 4" xfId="8072" xr:uid="{00000000-0005-0000-0000-0000BA090000}"/>
    <cellStyle name="20% - Accent2 5 4 2 4 2" xfId="16904" xr:uid="{00000000-0005-0000-0000-0000BB090000}"/>
    <cellStyle name="20% - Accent2 5 4 2 5" xfId="10298" xr:uid="{00000000-0005-0000-0000-0000BC090000}"/>
    <cellStyle name="20% - Accent2 5 4 3" xfId="2170" xr:uid="{00000000-0005-0000-0000-0000BD090000}"/>
    <cellStyle name="20% - Accent2 5 4 3 2" xfId="4372" xr:uid="{00000000-0005-0000-0000-0000BE090000}"/>
    <cellStyle name="20% - Accent2 5 4 3 2 2" xfId="13204" xr:uid="{00000000-0005-0000-0000-0000BF090000}"/>
    <cellStyle name="20% - Accent2 5 4 3 3" xfId="6574" xr:uid="{00000000-0005-0000-0000-0000C0090000}"/>
    <cellStyle name="20% - Accent2 5 4 3 3 2" xfId="15406" xr:uid="{00000000-0005-0000-0000-0000C1090000}"/>
    <cellStyle name="20% - Accent2 5 4 3 4" xfId="8776" xr:uid="{00000000-0005-0000-0000-0000C2090000}"/>
    <cellStyle name="20% - Accent2 5 4 3 4 2" xfId="17608" xr:uid="{00000000-0005-0000-0000-0000C3090000}"/>
    <cellStyle name="20% - Accent2 5 4 3 5" xfId="11002" xr:uid="{00000000-0005-0000-0000-0000C4090000}"/>
    <cellStyle name="20% - Accent2 5 4 4" xfId="2964" xr:uid="{00000000-0005-0000-0000-0000C5090000}"/>
    <cellStyle name="20% - Accent2 5 4 4 2" xfId="11796" xr:uid="{00000000-0005-0000-0000-0000C6090000}"/>
    <cellStyle name="20% - Accent2 5 4 5" xfId="5166" xr:uid="{00000000-0005-0000-0000-0000C7090000}"/>
    <cellStyle name="20% - Accent2 5 4 5 2" xfId="13998" xr:uid="{00000000-0005-0000-0000-0000C8090000}"/>
    <cellStyle name="20% - Accent2 5 4 6" xfId="7368" xr:uid="{00000000-0005-0000-0000-0000C9090000}"/>
    <cellStyle name="20% - Accent2 5 4 6 2" xfId="16200" xr:uid="{00000000-0005-0000-0000-0000CA090000}"/>
    <cellStyle name="20% - Accent2 5 4 7" xfId="9594" xr:uid="{00000000-0005-0000-0000-0000CB090000}"/>
    <cellStyle name="20% - Accent2 5 5" xfId="1114" xr:uid="{00000000-0005-0000-0000-0000CC090000}"/>
    <cellStyle name="20% - Accent2 5 5 2" xfId="3316" xr:uid="{00000000-0005-0000-0000-0000CD090000}"/>
    <cellStyle name="20% - Accent2 5 5 2 2" xfId="12148" xr:uid="{00000000-0005-0000-0000-0000CE090000}"/>
    <cellStyle name="20% - Accent2 5 5 3" xfId="5518" xr:uid="{00000000-0005-0000-0000-0000CF090000}"/>
    <cellStyle name="20% - Accent2 5 5 3 2" xfId="14350" xr:uid="{00000000-0005-0000-0000-0000D0090000}"/>
    <cellStyle name="20% - Accent2 5 5 4" xfId="7720" xr:uid="{00000000-0005-0000-0000-0000D1090000}"/>
    <cellStyle name="20% - Accent2 5 5 4 2" xfId="16552" xr:uid="{00000000-0005-0000-0000-0000D2090000}"/>
    <cellStyle name="20% - Accent2 5 5 5" xfId="9946" xr:uid="{00000000-0005-0000-0000-0000D3090000}"/>
    <cellStyle name="20% - Accent2 5 6" xfId="1818" xr:uid="{00000000-0005-0000-0000-0000D4090000}"/>
    <cellStyle name="20% - Accent2 5 6 2" xfId="4020" xr:uid="{00000000-0005-0000-0000-0000D5090000}"/>
    <cellStyle name="20% - Accent2 5 6 2 2" xfId="12852" xr:uid="{00000000-0005-0000-0000-0000D6090000}"/>
    <cellStyle name="20% - Accent2 5 6 3" xfId="6222" xr:uid="{00000000-0005-0000-0000-0000D7090000}"/>
    <cellStyle name="20% - Accent2 5 6 3 2" xfId="15054" xr:uid="{00000000-0005-0000-0000-0000D8090000}"/>
    <cellStyle name="20% - Accent2 5 6 4" xfId="8424" xr:uid="{00000000-0005-0000-0000-0000D9090000}"/>
    <cellStyle name="20% - Accent2 5 6 4 2" xfId="17256" xr:uid="{00000000-0005-0000-0000-0000DA090000}"/>
    <cellStyle name="20% - Accent2 5 6 5" xfId="10650" xr:uid="{00000000-0005-0000-0000-0000DB090000}"/>
    <cellStyle name="20% - Accent2 5 7" xfId="2612" xr:uid="{00000000-0005-0000-0000-0000DC090000}"/>
    <cellStyle name="20% - Accent2 5 7 2" xfId="11444" xr:uid="{00000000-0005-0000-0000-0000DD090000}"/>
    <cellStyle name="20% - Accent2 5 8" xfId="4814" xr:uid="{00000000-0005-0000-0000-0000DE090000}"/>
    <cellStyle name="20% - Accent2 5 8 2" xfId="13646" xr:uid="{00000000-0005-0000-0000-0000DF090000}"/>
    <cellStyle name="20% - Accent2 5 9" xfId="7016" xr:uid="{00000000-0005-0000-0000-0000E0090000}"/>
    <cellStyle name="20% - Accent2 5 9 2" xfId="15848" xr:uid="{00000000-0005-0000-0000-0000E1090000}"/>
    <cellStyle name="20% - Accent2 6" xfId="437" xr:uid="{00000000-0005-0000-0000-0000E2090000}"/>
    <cellStyle name="20% - Accent2 6 2" xfId="775" xr:uid="{00000000-0005-0000-0000-0000E3090000}"/>
    <cellStyle name="20% - Accent2 6 2 2" xfId="1479" xr:uid="{00000000-0005-0000-0000-0000E4090000}"/>
    <cellStyle name="20% - Accent2 6 2 2 2" xfId="3681" xr:uid="{00000000-0005-0000-0000-0000E5090000}"/>
    <cellStyle name="20% - Accent2 6 2 2 2 2" xfId="12513" xr:uid="{00000000-0005-0000-0000-0000E6090000}"/>
    <cellStyle name="20% - Accent2 6 2 2 3" xfId="5883" xr:uid="{00000000-0005-0000-0000-0000E7090000}"/>
    <cellStyle name="20% - Accent2 6 2 2 3 2" xfId="14715" xr:uid="{00000000-0005-0000-0000-0000E8090000}"/>
    <cellStyle name="20% - Accent2 6 2 2 4" xfId="8085" xr:uid="{00000000-0005-0000-0000-0000E9090000}"/>
    <cellStyle name="20% - Accent2 6 2 2 4 2" xfId="16917" xr:uid="{00000000-0005-0000-0000-0000EA090000}"/>
    <cellStyle name="20% - Accent2 6 2 2 5" xfId="10311" xr:uid="{00000000-0005-0000-0000-0000EB090000}"/>
    <cellStyle name="20% - Accent2 6 2 3" xfId="2183" xr:uid="{00000000-0005-0000-0000-0000EC090000}"/>
    <cellStyle name="20% - Accent2 6 2 3 2" xfId="4385" xr:uid="{00000000-0005-0000-0000-0000ED090000}"/>
    <cellStyle name="20% - Accent2 6 2 3 2 2" xfId="13217" xr:uid="{00000000-0005-0000-0000-0000EE090000}"/>
    <cellStyle name="20% - Accent2 6 2 3 3" xfId="6587" xr:uid="{00000000-0005-0000-0000-0000EF090000}"/>
    <cellStyle name="20% - Accent2 6 2 3 3 2" xfId="15419" xr:uid="{00000000-0005-0000-0000-0000F0090000}"/>
    <cellStyle name="20% - Accent2 6 2 3 4" xfId="8789" xr:uid="{00000000-0005-0000-0000-0000F1090000}"/>
    <cellStyle name="20% - Accent2 6 2 3 4 2" xfId="17621" xr:uid="{00000000-0005-0000-0000-0000F2090000}"/>
    <cellStyle name="20% - Accent2 6 2 3 5" xfId="11015" xr:uid="{00000000-0005-0000-0000-0000F3090000}"/>
    <cellStyle name="20% - Accent2 6 2 4" xfId="2977" xr:uid="{00000000-0005-0000-0000-0000F4090000}"/>
    <cellStyle name="20% - Accent2 6 2 4 2" xfId="11809" xr:uid="{00000000-0005-0000-0000-0000F5090000}"/>
    <cellStyle name="20% - Accent2 6 2 5" xfId="5179" xr:uid="{00000000-0005-0000-0000-0000F6090000}"/>
    <cellStyle name="20% - Accent2 6 2 5 2" xfId="14011" xr:uid="{00000000-0005-0000-0000-0000F7090000}"/>
    <cellStyle name="20% - Accent2 6 2 6" xfId="7381" xr:uid="{00000000-0005-0000-0000-0000F8090000}"/>
    <cellStyle name="20% - Accent2 6 2 6 2" xfId="16213" xr:uid="{00000000-0005-0000-0000-0000F9090000}"/>
    <cellStyle name="20% - Accent2 6 2 7" xfId="9607" xr:uid="{00000000-0005-0000-0000-0000FA090000}"/>
    <cellStyle name="20% - Accent2 6 3" xfId="1141" xr:uid="{00000000-0005-0000-0000-0000FB090000}"/>
    <cellStyle name="20% - Accent2 6 3 2" xfId="3343" xr:uid="{00000000-0005-0000-0000-0000FC090000}"/>
    <cellStyle name="20% - Accent2 6 3 2 2" xfId="12175" xr:uid="{00000000-0005-0000-0000-0000FD090000}"/>
    <cellStyle name="20% - Accent2 6 3 3" xfId="5545" xr:uid="{00000000-0005-0000-0000-0000FE090000}"/>
    <cellStyle name="20% - Accent2 6 3 3 2" xfId="14377" xr:uid="{00000000-0005-0000-0000-0000FF090000}"/>
    <cellStyle name="20% - Accent2 6 3 4" xfId="7747" xr:uid="{00000000-0005-0000-0000-0000000A0000}"/>
    <cellStyle name="20% - Accent2 6 3 4 2" xfId="16579" xr:uid="{00000000-0005-0000-0000-0000010A0000}"/>
    <cellStyle name="20% - Accent2 6 3 5" xfId="9973" xr:uid="{00000000-0005-0000-0000-0000020A0000}"/>
    <cellStyle name="20% - Accent2 6 4" xfId="1831" xr:uid="{00000000-0005-0000-0000-0000030A0000}"/>
    <cellStyle name="20% - Accent2 6 4 2" xfId="4033" xr:uid="{00000000-0005-0000-0000-0000040A0000}"/>
    <cellStyle name="20% - Accent2 6 4 2 2" xfId="12865" xr:uid="{00000000-0005-0000-0000-0000050A0000}"/>
    <cellStyle name="20% - Accent2 6 4 3" xfId="6235" xr:uid="{00000000-0005-0000-0000-0000060A0000}"/>
    <cellStyle name="20% - Accent2 6 4 3 2" xfId="15067" xr:uid="{00000000-0005-0000-0000-0000070A0000}"/>
    <cellStyle name="20% - Accent2 6 4 4" xfId="8437" xr:uid="{00000000-0005-0000-0000-0000080A0000}"/>
    <cellStyle name="20% - Accent2 6 4 4 2" xfId="17269" xr:uid="{00000000-0005-0000-0000-0000090A0000}"/>
    <cellStyle name="20% - Accent2 6 4 5" xfId="10663" xr:uid="{00000000-0005-0000-0000-00000A0A0000}"/>
    <cellStyle name="20% - Accent2 6 5" xfId="2639" xr:uid="{00000000-0005-0000-0000-00000B0A0000}"/>
    <cellStyle name="20% - Accent2 6 5 2" xfId="11471" xr:uid="{00000000-0005-0000-0000-00000C0A0000}"/>
    <cellStyle name="20% - Accent2 6 6" xfId="4841" xr:uid="{00000000-0005-0000-0000-00000D0A0000}"/>
    <cellStyle name="20% - Accent2 6 6 2" xfId="13673" xr:uid="{00000000-0005-0000-0000-00000E0A0000}"/>
    <cellStyle name="20% - Accent2 6 7" xfId="7043" xr:uid="{00000000-0005-0000-0000-00000F0A0000}"/>
    <cellStyle name="20% - Accent2 6 7 2" xfId="15875" xr:uid="{00000000-0005-0000-0000-0000100A0000}"/>
    <cellStyle name="20% - Accent2 6 8" xfId="9269" xr:uid="{00000000-0005-0000-0000-0000110A0000}"/>
    <cellStyle name="20% - Accent2 7" xfId="540" xr:uid="{00000000-0005-0000-0000-0000120A0000}"/>
    <cellStyle name="20% - Accent2 7 2" xfId="892" xr:uid="{00000000-0005-0000-0000-0000130A0000}"/>
    <cellStyle name="20% - Accent2 7 2 2" xfId="1596" xr:uid="{00000000-0005-0000-0000-0000140A0000}"/>
    <cellStyle name="20% - Accent2 7 2 2 2" xfId="3798" xr:uid="{00000000-0005-0000-0000-0000150A0000}"/>
    <cellStyle name="20% - Accent2 7 2 2 2 2" xfId="12630" xr:uid="{00000000-0005-0000-0000-0000160A0000}"/>
    <cellStyle name="20% - Accent2 7 2 2 3" xfId="6000" xr:uid="{00000000-0005-0000-0000-0000170A0000}"/>
    <cellStyle name="20% - Accent2 7 2 2 3 2" xfId="14832" xr:uid="{00000000-0005-0000-0000-0000180A0000}"/>
    <cellStyle name="20% - Accent2 7 2 2 4" xfId="8202" xr:uid="{00000000-0005-0000-0000-0000190A0000}"/>
    <cellStyle name="20% - Accent2 7 2 2 4 2" xfId="17034" xr:uid="{00000000-0005-0000-0000-00001A0A0000}"/>
    <cellStyle name="20% - Accent2 7 2 2 5" xfId="10428" xr:uid="{00000000-0005-0000-0000-00001B0A0000}"/>
    <cellStyle name="20% - Accent2 7 2 3" xfId="2300" xr:uid="{00000000-0005-0000-0000-00001C0A0000}"/>
    <cellStyle name="20% - Accent2 7 2 3 2" xfId="4502" xr:uid="{00000000-0005-0000-0000-00001D0A0000}"/>
    <cellStyle name="20% - Accent2 7 2 3 2 2" xfId="13334" xr:uid="{00000000-0005-0000-0000-00001E0A0000}"/>
    <cellStyle name="20% - Accent2 7 2 3 3" xfId="6704" xr:uid="{00000000-0005-0000-0000-00001F0A0000}"/>
    <cellStyle name="20% - Accent2 7 2 3 3 2" xfId="15536" xr:uid="{00000000-0005-0000-0000-0000200A0000}"/>
    <cellStyle name="20% - Accent2 7 2 3 4" xfId="8906" xr:uid="{00000000-0005-0000-0000-0000210A0000}"/>
    <cellStyle name="20% - Accent2 7 2 3 4 2" xfId="17738" xr:uid="{00000000-0005-0000-0000-0000220A0000}"/>
    <cellStyle name="20% - Accent2 7 2 3 5" xfId="11132" xr:uid="{00000000-0005-0000-0000-0000230A0000}"/>
    <cellStyle name="20% - Accent2 7 2 4" xfId="3094" xr:uid="{00000000-0005-0000-0000-0000240A0000}"/>
    <cellStyle name="20% - Accent2 7 2 4 2" xfId="11926" xr:uid="{00000000-0005-0000-0000-0000250A0000}"/>
    <cellStyle name="20% - Accent2 7 2 5" xfId="5296" xr:uid="{00000000-0005-0000-0000-0000260A0000}"/>
    <cellStyle name="20% - Accent2 7 2 5 2" xfId="14128" xr:uid="{00000000-0005-0000-0000-0000270A0000}"/>
    <cellStyle name="20% - Accent2 7 2 6" xfId="7498" xr:uid="{00000000-0005-0000-0000-0000280A0000}"/>
    <cellStyle name="20% - Accent2 7 2 6 2" xfId="16330" xr:uid="{00000000-0005-0000-0000-0000290A0000}"/>
    <cellStyle name="20% - Accent2 7 2 7" xfId="9724" xr:uid="{00000000-0005-0000-0000-00002A0A0000}"/>
    <cellStyle name="20% - Accent2 7 3" xfId="1244" xr:uid="{00000000-0005-0000-0000-00002B0A0000}"/>
    <cellStyle name="20% - Accent2 7 3 2" xfId="3446" xr:uid="{00000000-0005-0000-0000-00002C0A0000}"/>
    <cellStyle name="20% - Accent2 7 3 2 2" xfId="12278" xr:uid="{00000000-0005-0000-0000-00002D0A0000}"/>
    <cellStyle name="20% - Accent2 7 3 3" xfId="5648" xr:uid="{00000000-0005-0000-0000-00002E0A0000}"/>
    <cellStyle name="20% - Accent2 7 3 3 2" xfId="14480" xr:uid="{00000000-0005-0000-0000-00002F0A0000}"/>
    <cellStyle name="20% - Accent2 7 3 4" xfId="7850" xr:uid="{00000000-0005-0000-0000-0000300A0000}"/>
    <cellStyle name="20% - Accent2 7 3 4 2" xfId="16682" xr:uid="{00000000-0005-0000-0000-0000310A0000}"/>
    <cellStyle name="20% - Accent2 7 3 5" xfId="10076" xr:uid="{00000000-0005-0000-0000-0000320A0000}"/>
    <cellStyle name="20% - Accent2 7 4" xfId="1948" xr:uid="{00000000-0005-0000-0000-0000330A0000}"/>
    <cellStyle name="20% - Accent2 7 4 2" xfId="4150" xr:uid="{00000000-0005-0000-0000-0000340A0000}"/>
    <cellStyle name="20% - Accent2 7 4 2 2" xfId="12982" xr:uid="{00000000-0005-0000-0000-0000350A0000}"/>
    <cellStyle name="20% - Accent2 7 4 3" xfId="6352" xr:uid="{00000000-0005-0000-0000-0000360A0000}"/>
    <cellStyle name="20% - Accent2 7 4 3 2" xfId="15184" xr:uid="{00000000-0005-0000-0000-0000370A0000}"/>
    <cellStyle name="20% - Accent2 7 4 4" xfId="8554" xr:uid="{00000000-0005-0000-0000-0000380A0000}"/>
    <cellStyle name="20% - Accent2 7 4 4 2" xfId="17386" xr:uid="{00000000-0005-0000-0000-0000390A0000}"/>
    <cellStyle name="20% - Accent2 7 4 5" xfId="10780" xr:uid="{00000000-0005-0000-0000-00003A0A0000}"/>
    <cellStyle name="20% - Accent2 7 5" xfId="2742" xr:uid="{00000000-0005-0000-0000-00003B0A0000}"/>
    <cellStyle name="20% - Accent2 7 5 2" xfId="11574" xr:uid="{00000000-0005-0000-0000-00003C0A0000}"/>
    <cellStyle name="20% - Accent2 7 6" xfId="4944" xr:uid="{00000000-0005-0000-0000-00003D0A0000}"/>
    <cellStyle name="20% - Accent2 7 6 2" xfId="13776" xr:uid="{00000000-0005-0000-0000-00003E0A0000}"/>
    <cellStyle name="20% - Accent2 7 7" xfId="7146" xr:uid="{00000000-0005-0000-0000-00003F0A0000}"/>
    <cellStyle name="20% - Accent2 7 7 2" xfId="15978" xr:uid="{00000000-0005-0000-0000-0000400A0000}"/>
    <cellStyle name="20% - Accent2 7 8" xfId="9372" xr:uid="{00000000-0005-0000-0000-0000410A0000}"/>
    <cellStyle name="20% - Accent2 8" xfId="658" xr:uid="{00000000-0005-0000-0000-0000420A0000}"/>
    <cellStyle name="20% - Accent2 8 2" xfId="1362" xr:uid="{00000000-0005-0000-0000-0000430A0000}"/>
    <cellStyle name="20% - Accent2 8 2 2" xfId="3564" xr:uid="{00000000-0005-0000-0000-0000440A0000}"/>
    <cellStyle name="20% - Accent2 8 2 2 2" xfId="12396" xr:uid="{00000000-0005-0000-0000-0000450A0000}"/>
    <cellStyle name="20% - Accent2 8 2 3" xfId="5766" xr:uid="{00000000-0005-0000-0000-0000460A0000}"/>
    <cellStyle name="20% - Accent2 8 2 3 2" xfId="14598" xr:uid="{00000000-0005-0000-0000-0000470A0000}"/>
    <cellStyle name="20% - Accent2 8 2 4" xfId="7968" xr:uid="{00000000-0005-0000-0000-0000480A0000}"/>
    <cellStyle name="20% - Accent2 8 2 4 2" xfId="16800" xr:uid="{00000000-0005-0000-0000-0000490A0000}"/>
    <cellStyle name="20% - Accent2 8 2 5" xfId="10194" xr:uid="{00000000-0005-0000-0000-00004A0A0000}"/>
    <cellStyle name="20% - Accent2 8 3" xfId="2066" xr:uid="{00000000-0005-0000-0000-00004B0A0000}"/>
    <cellStyle name="20% - Accent2 8 3 2" xfId="4268" xr:uid="{00000000-0005-0000-0000-00004C0A0000}"/>
    <cellStyle name="20% - Accent2 8 3 2 2" xfId="13100" xr:uid="{00000000-0005-0000-0000-00004D0A0000}"/>
    <cellStyle name="20% - Accent2 8 3 3" xfId="6470" xr:uid="{00000000-0005-0000-0000-00004E0A0000}"/>
    <cellStyle name="20% - Accent2 8 3 3 2" xfId="15302" xr:uid="{00000000-0005-0000-0000-00004F0A0000}"/>
    <cellStyle name="20% - Accent2 8 3 4" xfId="8672" xr:uid="{00000000-0005-0000-0000-0000500A0000}"/>
    <cellStyle name="20% - Accent2 8 3 4 2" xfId="17504" xr:uid="{00000000-0005-0000-0000-0000510A0000}"/>
    <cellStyle name="20% - Accent2 8 3 5" xfId="10898" xr:uid="{00000000-0005-0000-0000-0000520A0000}"/>
    <cellStyle name="20% - Accent2 8 4" xfId="2860" xr:uid="{00000000-0005-0000-0000-0000530A0000}"/>
    <cellStyle name="20% - Accent2 8 4 2" xfId="11692" xr:uid="{00000000-0005-0000-0000-0000540A0000}"/>
    <cellStyle name="20% - Accent2 8 5" xfId="5062" xr:uid="{00000000-0005-0000-0000-0000550A0000}"/>
    <cellStyle name="20% - Accent2 8 5 2" xfId="13894" xr:uid="{00000000-0005-0000-0000-0000560A0000}"/>
    <cellStyle name="20% - Accent2 8 6" xfId="7264" xr:uid="{00000000-0005-0000-0000-0000570A0000}"/>
    <cellStyle name="20% - Accent2 8 6 2" xfId="16096" xr:uid="{00000000-0005-0000-0000-0000580A0000}"/>
    <cellStyle name="20% - Accent2 8 7" xfId="9490" xr:uid="{00000000-0005-0000-0000-0000590A0000}"/>
    <cellStyle name="20% - Accent2 9" xfId="1036" xr:uid="{00000000-0005-0000-0000-00005A0A0000}"/>
    <cellStyle name="20% - Accent2 9 2" xfId="3238" xr:uid="{00000000-0005-0000-0000-00005B0A0000}"/>
    <cellStyle name="20% - Accent2 9 2 2" xfId="12070" xr:uid="{00000000-0005-0000-0000-00005C0A0000}"/>
    <cellStyle name="20% - Accent2 9 3" xfId="5440" xr:uid="{00000000-0005-0000-0000-00005D0A0000}"/>
    <cellStyle name="20% - Accent2 9 3 2" xfId="14272" xr:uid="{00000000-0005-0000-0000-00005E0A0000}"/>
    <cellStyle name="20% - Accent2 9 4" xfId="7642" xr:uid="{00000000-0005-0000-0000-00005F0A0000}"/>
    <cellStyle name="20% - Accent2 9 4 2" xfId="16474" xr:uid="{00000000-0005-0000-0000-0000600A0000}"/>
    <cellStyle name="20% - Accent2 9 5" xfId="9868" xr:uid="{00000000-0005-0000-0000-0000610A0000}"/>
    <cellStyle name="20% - Accent3" xfId="51" builtinId="38" customBuiltin="1"/>
    <cellStyle name="20% - Accent3 10" xfId="1716" xr:uid="{00000000-0005-0000-0000-0000630A0000}"/>
    <cellStyle name="20% - Accent3 10 2" xfId="3918" xr:uid="{00000000-0005-0000-0000-0000640A0000}"/>
    <cellStyle name="20% - Accent3 10 2 2" xfId="12750" xr:uid="{00000000-0005-0000-0000-0000650A0000}"/>
    <cellStyle name="20% - Accent3 10 3" xfId="6120" xr:uid="{00000000-0005-0000-0000-0000660A0000}"/>
    <cellStyle name="20% - Accent3 10 3 2" xfId="14952" xr:uid="{00000000-0005-0000-0000-0000670A0000}"/>
    <cellStyle name="20% - Accent3 10 4" xfId="8322" xr:uid="{00000000-0005-0000-0000-0000680A0000}"/>
    <cellStyle name="20% - Accent3 10 4 2" xfId="17154" xr:uid="{00000000-0005-0000-0000-0000690A0000}"/>
    <cellStyle name="20% - Accent3 10 5" xfId="10548" xr:uid="{00000000-0005-0000-0000-00006A0A0000}"/>
    <cellStyle name="20% - Accent3 11" xfId="2427" xr:uid="{00000000-0005-0000-0000-00006B0A0000}"/>
    <cellStyle name="20% - Accent3 11 2" xfId="11259" xr:uid="{00000000-0005-0000-0000-00006C0A0000}"/>
    <cellStyle name="20% - Accent3 12" xfId="4629" xr:uid="{00000000-0005-0000-0000-00006D0A0000}"/>
    <cellStyle name="20% - Accent3 12 2" xfId="13461" xr:uid="{00000000-0005-0000-0000-00006E0A0000}"/>
    <cellStyle name="20% - Accent3 13" xfId="6831" xr:uid="{00000000-0005-0000-0000-00006F0A0000}"/>
    <cellStyle name="20% - Accent3 13 2" xfId="15663" xr:uid="{00000000-0005-0000-0000-0000700A0000}"/>
    <cellStyle name="20% - Accent3 14" xfId="9054" xr:uid="{00000000-0005-0000-0000-0000710A0000}"/>
    <cellStyle name="20% - Accent3 2" xfId="120" xr:uid="{00000000-0005-0000-0000-0000720A0000}"/>
    <cellStyle name="20% - Accent3 2 10" xfId="2445" xr:uid="{00000000-0005-0000-0000-0000730A0000}"/>
    <cellStyle name="20% - Accent3 2 10 2" xfId="11277" xr:uid="{00000000-0005-0000-0000-0000740A0000}"/>
    <cellStyle name="20% - Accent3 2 11" xfId="4647" xr:uid="{00000000-0005-0000-0000-0000750A0000}"/>
    <cellStyle name="20% - Accent3 2 11 2" xfId="13479" xr:uid="{00000000-0005-0000-0000-0000760A0000}"/>
    <cellStyle name="20% - Accent3 2 12" xfId="6849" xr:uid="{00000000-0005-0000-0000-0000770A0000}"/>
    <cellStyle name="20% - Accent3 2 12 2" xfId="15681" xr:uid="{00000000-0005-0000-0000-0000780A0000}"/>
    <cellStyle name="20% - Accent3 2 13" xfId="9075" xr:uid="{00000000-0005-0000-0000-0000790A0000}"/>
    <cellStyle name="20% - Accent3 2 2" xfId="121" xr:uid="{00000000-0005-0000-0000-00007A0A0000}"/>
    <cellStyle name="20% - Accent3 2 2 10" xfId="6850" xr:uid="{00000000-0005-0000-0000-00007B0A0000}"/>
    <cellStyle name="20% - Accent3 2 2 10 2" xfId="15682" xr:uid="{00000000-0005-0000-0000-00007C0A0000}"/>
    <cellStyle name="20% - Accent3 2 2 11" xfId="9076" xr:uid="{00000000-0005-0000-0000-00007D0A0000}"/>
    <cellStyle name="20% - Accent3 2 2 2" xfId="489" xr:uid="{00000000-0005-0000-0000-00007E0A0000}"/>
    <cellStyle name="20% - Accent3 2 2 2 2" xfId="829" xr:uid="{00000000-0005-0000-0000-00007F0A0000}"/>
    <cellStyle name="20% - Accent3 2 2 2 2 2" xfId="1533" xr:uid="{00000000-0005-0000-0000-0000800A0000}"/>
    <cellStyle name="20% - Accent3 2 2 2 2 2 2" xfId="3735" xr:uid="{00000000-0005-0000-0000-0000810A0000}"/>
    <cellStyle name="20% - Accent3 2 2 2 2 2 2 2" xfId="12567" xr:uid="{00000000-0005-0000-0000-0000820A0000}"/>
    <cellStyle name="20% - Accent3 2 2 2 2 2 3" xfId="5937" xr:uid="{00000000-0005-0000-0000-0000830A0000}"/>
    <cellStyle name="20% - Accent3 2 2 2 2 2 3 2" xfId="14769" xr:uid="{00000000-0005-0000-0000-0000840A0000}"/>
    <cellStyle name="20% - Accent3 2 2 2 2 2 4" xfId="8139" xr:uid="{00000000-0005-0000-0000-0000850A0000}"/>
    <cellStyle name="20% - Accent3 2 2 2 2 2 4 2" xfId="16971" xr:uid="{00000000-0005-0000-0000-0000860A0000}"/>
    <cellStyle name="20% - Accent3 2 2 2 2 2 5" xfId="10365" xr:uid="{00000000-0005-0000-0000-0000870A0000}"/>
    <cellStyle name="20% - Accent3 2 2 2 2 3" xfId="2237" xr:uid="{00000000-0005-0000-0000-0000880A0000}"/>
    <cellStyle name="20% - Accent3 2 2 2 2 3 2" xfId="4439" xr:uid="{00000000-0005-0000-0000-0000890A0000}"/>
    <cellStyle name="20% - Accent3 2 2 2 2 3 2 2" xfId="13271" xr:uid="{00000000-0005-0000-0000-00008A0A0000}"/>
    <cellStyle name="20% - Accent3 2 2 2 2 3 3" xfId="6641" xr:uid="{00000000-0005-0000-0000-00008B0A0000}"/>
    <cellStyle name="20% - Accent3 2 2 2 2 3 3 2" xfId="15473" xr:uid="{00000000-0005-0000-0000-00008C0A0000}"/>
    <cellStyle name="20% - Accent3 2 2 2 2 3 4" xfId="8843" xr:uid="{00000000-0005-0000-0000-00008D0A0000}"/>
    <cellStyle name="20% - Accent3 2 2 2 2 3 4 2" xfId="17675" xr:uid="{00000000-0005-0000-0000-00008E0A0000}"/>
    <cellStyle name="20% - Accent3 2 2 2 2 3 5" xfId="11069" xr:uid="{00000000-0005-0000-0000-00008F0A0000}"/>
    <cellStyle name="20% - Accent3 2 2 2 2 4" xfId="3031" xr:uid="{00000000-0005-0000-0000-0000900A0000}"/>
    <cellStyle name="20% - Accent3 2 2 2 2 4 2" xfId="11863" xr:uid="{00000000-0005-0000-0000-0000910A0000}"/>
    <cellStyle name="20% - Accent3 2 2 2 2 5" xfId="5233" xr:uid="{00000000-0005-0000-0000-0000920A0000}"/>
    <cellStyle name="20% - Accent3 2 2 2 2 5 2" xfId="14065" xr:uid="{00000000-0005-0000-0000-0000930A0000}"/>
    <cellStyle name="20% - Accent3 2 2 2 2 6" xfId="7435" xr:uid="{00000000-0005-0000-0000-0000940A0000}"/>
    <cellStyle name="20% - Accent3 2 2 2 2 6 2" xfId="16267" xr:uid="{00000000-0005-0000-0000-0000950A0000}"/>
    <cellStyle name="20% - Accent3 2 2 2 2 7" xfId="9661" xr:uid="{00000000-0005-0000-0000-0000960A0000}"/>
    <cellStyle name="20% - Accent3 2 2 2 3" xfId="1193" xr:uid="{00000000-0005-0000-0000-0000970A0000}"/>
    <cellStyle name="20% - Accent3 2 2 2 3 2" xfId="3395" xr:uid="{00000000-0005-0000-0000-0000980A0000}"/>
    <cellStyle name="20% - Accent3 2 2 2 3 2 2" xfId="12227" xr:uid="{00000000-0005-0000-0000-0000990A0000}"/>
    <cellStyle name="20% - Accent3 2 2 2 3 3" xfId="5597" xr:uid="{00000000-0005-0000-0000-00009A0A0000}"/>
    <cellStyle name="20% - Accent3 2 2 2 3 3 2" xfId="14429" xr:uid="{00000000-0005-0000-0000-00009B0A0000}"/>
    <cellStyle name="20% - Accent3 2 2 2 3 4" xfId="7799" xr:uid="{00000000-0005-0000-0000-00009C0A0000}"/>
    <cellStyle name="20% - Accent3 2 2 2 3 4 2" xfId="16631" xr:uid="{00000000-0005-0000-0000-00009D0A0000}"/>
    <cellStyle name="20% - Accent3 2 2 2 3 5" xfId="10025" xr:uid="{00000000-0005-0000-0000-00009E0A0000}"/>
    <cellStyle name="20% - Accent3 2 2 2 4" xfId="1885" xr:uid="{00000000-0005-0000-0000-00009F0A0000}"/>
    <cellStyle name="20% - Accent3 2 2 2 4 2" xfId="4087" xr:uid="{00000000-0005-0000-0000-0000A00A0000}"/>
    <cellStyle name="20% - Accent3 2 2 2 4 2 2" xfId="12919" xr:uid="{00000000-0005-0000-0000-0000A10A0000}"/>
    <cellStyle name="20% - Accent3 2 2 2 4 3" xfId="6289" xr:uid="{00000000-0005-0000-0000-0000A20A0000}"/>
    <cellStyle name="20% - Accent3 2 2 2 4 3 2" xfId="15121" xr:uid="{00000000-0005-0000-0000-0000A30A0000}"/>
    <cellStyle name="20% - Accent3 2 2 2 4 4" xfId="8491" xr:uid="{00000000-0005-0000-0000-0000A40A0000}"/>
    <cellStyle name="20% - Accent3 2 2 2 4 4 2" xfId="17323" xr:uid="{00000000-0005-0000-0000-0000A50A0000}"/>
    <cellStyle name="20% - Accent3 2 2 2 4 5" xfId="10717" xr:uid="{00000000-0005-0000-0000-0000A60A0000}"/>
    <cellStyle name="20% - Accent3 2 2 2 5" xfId="2691" xr:uid="{00000000-0005-0000-0000-0000A70A0000}"/>
    <cellStyle name="20% - Accent3 2 2 2 5 2" xfId="11523" xr:uid="{00000000-0005-0000-0000-0000A80A0000}"/>
    <cellStyle name="20% - Accent3 2 2 2 6" xfId="4893" xr:uid="{00000000-0005-0000-0000-0000A90A0000}"/>
    <cellStyle name="20% - Accent3 2 2 2 6 2" xfId="13725" xr:uid="{00000000-0005-0000-0000-0000AA0A0000}"/>
    <cellStyle name="20% - Accent3 2 2 2 7" xfId="7095" xr:uid="{00000000-0005-0000-0000-0000AB0A0000}"/>
    <cellStyle name="20% - Accent3 2 2 2 7 2" xfId="15927" xr:uid="{00000000-0005-0000-0000-0000AC0A0000}"/>
    <cellStyle name="20% - Accent3 2 2 2 8" xfId="9321" xr:uid="{00000000-0005-0000-0000-0000AD0A0000}"/>
    <cellStyle name="20% - Accent3 2 2 3" xfId="594" xr:uid="{00000000-0005-0000-0000-0000AE0A0000}"/>
    <cellStyle name="20% - Accent3 2 2 3 2" xfId="946" xr:uid="{00000000-0005-0000-0000-0000AF0A0000}"/>
    <cellStyle name="20% - Accent3 2 2 3 2 2" xfId="1650" xr:uid="{00000000-0005-0000-0000-0000B00A0000}"/>
    <cellStyle name="20% - Accent3 2 2 3 2 2 2" xfId="3852" xr:uid="{00000000-0005-0000-0000-0000B10A0000}"/>
    <cellStyle name="20% - Accent3 2 2 3 2 2 2 2" xfId="12684" xr:uid="{00000000-0005-0000-0000-0000B20A0000}"/>
    <cellStyle name="20% - Accent3 2 2 3 2 2 3" xfId="6054" xr:uid="{00000000-0005-0000-0000-0000B30A0000}"/>
    <cellStyle name="20% - Accent3 2 2 3 2 2 3 2" xfId="14886" xr:uid="{00000000-0005-0000-0000-0000B40A0000}"/>
    <cellStyle name="20% - Accent3 2 2 3 2 2 4" xfId="8256" xr:uid="{00000000-0005-0000-0000-0000B50A0000}"/>
    <cellStyle name="20% - Accent3 2 2 3 2 2 4 2" xfId="17088" xr:uid="{00000000-0005-0000-0000-0000B60A0000}"/>
    <cellStyle name="20% - Accent3 2 2 3 2 2 5" xfId="10482" xr:uid="{00000000-0005-0000-0000-0000B70A0000}"/>
    <cellStyle name="20% - Accent3 2 2 3 2 3" xfId="2354" xr:uid="{00000000-0005-0000-0000-0000B80A0000}"/>
    <cellStyle name="20% - Accent3 2 2 3 2 3 2" xfId="4556" xr:uid="{00000000-0005-0000-0000-0000B90A0000}"/>
    <cellStyle name="20% - Accent3 2 2 3 2 3 2 2" xfId="13388" xr:uid="{00000000-0005-0000-0000-0000BA0A0000}"/>
    <cellStyle name="20% - Accent3 2 2 3 2 3 3" xfId="6758" xr:uid="{00000000-0005-0000-0000-0000BB0A0000}"/>
    <cellStyle name="20% - Accent3 2 2 3 2 3 3 2" xfId="15590" xr:uid="{00000000-0005-0000-0000-0000BC0A0000}"/>
    <cellStyle name="20% - Accent3 2 2 3 2 3 4" xfId="8960" xr:uid="{00000000-0005-0000-0000-0000BD0A0000}"/>
    <cellStyle name="20% - Accent3 2 2 3 2 3 4 2" xfId="17792" xr:uid="{00000000-0005-0000-0000-0000BE0A0000}"/>
    <cellStyle name="20% - Accent3 2 2 3 2 3 5" xfId="11186" xr:uid="{00000000-0005-0000-0000-0000BF0A0000}"/>
    <cellStyle name="20% - Accent3 2 2 3 2 4" xfId="3148" xr:uid="{00000000-0005-0000-0000-0000C00A0000}"/>
    <cellStyle name="20% - Accent3 2 2 3 2 4 2" xfId="11980" xr:uid="{00000000-0005-0000-0000-0000C10A0000}"/>
    <cellStyle name="20% - Accent3 2 2 3 2 5" xfId="5350" xr:uid="{00000000-0005-0000-0000-0000C20A0000}"/>
    <cellStyle name="20% - Accent3 2 2 3 2 5 2" xfId="14182" xr:uid="{00000000-0005-0000-0000-0000C30A0000}"/>
    <cellStyle name="20% - Accent3 2 2 3 2 6" xfId="7552" xr:uid="{00000000-0005-0000-0000-0000C40A0000}"/>
    <cellStyle name="20% - Accent3 2 2 3 2 6 2" xfId="16384" xr:uid="{00000000-0005-0000-0000-0000C50A0000}"/>
    <cellStyle name="20% - Accent3 2 2 3 2 7" xfId="9778" xr:uid="{00000000-0005-0000-0000-0000C60A0000}"/>
    <cellStyle name="20% - Accent3 2 2 3 3" xfId="1298" xr:uid="{00000000-0005-0000-0000-0000C70A0000}"/>
    <cellStyle name="20% - Accent3 2 2 3 3 2" xfId="3500" xr:uid="{00000000-0005-0000-0000-0000C80A0000}"/>
    <cellStyle name="20% - Accent3 2 2 3 3 2 2" xfId="12332" xr:uid="{00000000-0005-0000-0000-0000C90A0000}"/>
    <cellStyle name="20% - Accent3 2 2 3 3 3" xfId="5702" xr:uid="{00000000-0005-0000-0000-0000CA0A0000}"/>
    <cellStyle name="20% - Accent3 2 2 3 3 3 2" xfId="14534" xr:uid="{00000000-0005-0000-0000-0000CB0A0000}"/>
    <cellStyle name="20% - Accent3 2 2 3 3 4" xfId="7904" xr:uid="{00000000-0005-0000-0000-0000CC0A0000}"/>
    <cellStyle name="20% - Accent3 2 2 3 3 4 2" xfId="16736" xr:uid="{00000000-0005-0000-0000-0000CD0A0000}"/>
    <cellStyle name="20% - Accent3 2 2 3 3 5" xfId="10130" xr:uid="{00000000-0005-0000-0000-0000CE0A0000}"/>
    <cellStyle name="20% - Accent3 2 2 3 4" xfId="2002" xr:uid="{00000000-0005-0000-0000-0000CF0A0000}"/>
    <cellStyle name="20% - Accent3 2 2 3 4 2" xfId="4204" xr:uid="{00000000-0005-0000-0000-0000D00A0000}"/>
    <cellStyle name="20% - Accent3 2 2 3 4 2 2" xfId="13036" xr:uid="{00000000-0005-0000-0000-0000D10A0000}"/>
    <cellStyle name="20% - Accent3 2 2 3 4 3" xfId="6406" xr:uid="{00000000-0005-0000-0000-0000D20A0000}"/>
    <cellStyle name="20% - Accent3 2 2 3 4 3 2" xfId="15238" xr:uid="{00000000-0005-0000-0000-0000D30A0000}"/>
    <cellStyle name="20% - Accent3 2 2 3 4 4" xfId="8608" xr:uid="{00000000-0005-0000-0000-0000D40A0000}"/>
    <cellStyle name="20% - Accent3 2 2 3 4 4 2" xfId="17440" xr:uid="{00000000-0005-0000-0000-0000D50A0000}"/>
    <cellStyle name="20% - Accent3 2 2 3 4 5" xfId="10834" xr:uid="{00000000-0005-0000-0000-0000D60A0000}"/>
    <cellStyle name="20% - Accent3 2 2 3 5" xfId="2796" xr:uid="{00000000-0005-0000-0000-0000D70A0000}"/>
    <cellStyle name="20% - Accent3 2 2 3 5 2" xfId="11628" xr:uid="{00000000-0005-0000-0000-0000D80A0000}"/>
    <cellStyle name="20% - Accent3 2 2 3 6" xfId="4998" xr:uid="{00000000-0005-0000-0000-0000D90A0000}"/>
    <cellStyle name="20% - Accent3 2 2 3 6 2" xfId="13830" xr:uid="{00000000-0005-0000-0000-0000DA0A0000}"/>
    <cellStyle name="20% - Accent3 2 2 3 7" xfId="7200" xr:uid="{00000000-0005-0000-0000-0000DB0A0000}"/>
    <cellStyle name="20% - Accent3 2 2 3 7 2" xfId="16032" xr:uid="{00000000-0005-0000-0000-0000DC0A0000}"/>
    <cellStyle name="20% - Accent3 2 2 3 8" xfId="9426" xr:uid="{00000000-0005-0000-0000-0000DD0A0000}"/>
    <cellStyle name="20% - Accent3 2 2 4" xfId="712" xr:uid="{00000000-0005-0000-0000-0000DE0A0000}"/>
    <cellStyle name="20% - Accent3 2 2 4 2" xfId="1416" xr:uid="{00000000-0005-0000-0000-0000DF0A0000}"/>
    <cellStyle name="20% - Accent3 2 2 4 2 2" xfId="3618" xr:uid="{00000000-0005-0000-0000-0000E00A0000}"/>
    <cellStyle name="20% - Accent3 2 2 4 2 2 2" xfId="12450" xr:uid="{00000000-0005-0000-0000-0000E10A0000}"/>
    <cellStyle name="20% - Accent3 2 2 4 2 3" xfId="5820" xr:uid="{00000000-0005-0000-0000-0000E20A0000}"/>
    <cellStyle name="20% - Accent3 2 2 4 2 3 2" xfId="14652" xr:uid="{00000000-0005-0000-0000-0000E30A0000}"/>
    <cellStyle name="20% - Accent3 2 2 4 2 4" xfId="8022" xr:uid="{00000000-0005-0000-0000-0000E40A0000}"/>
    <cellStyle name="20% - Accent3 2 2 4 2 4 2" xfId="16854" xr:uid="{00000000-0005-0000-0000-0000E50A0000}"/>
    <cellStyle name="20% - Accent3 2 2 4 2 5" xfId="10248" xr:uid="{00000000-0005-0000-0000-0000E60A0000}"/>
    <cellStyle name="20% - Accent3 2 2 4 3" xfId="2120" xr:uid="{00000000-0005-0000-0000-0000E70A0000}"/>
    <cellStyle name="20% - Accent3 2 2 4 3 2" xfId="4322" xr:uid="{00000000-0005-0000-0000-0000E80A0000}"/>
    <cellStyle name="20% - Accent3 2 2 4 3 2 2" xfId="13154" xr:uid="{00000000-0005-0000-0000-0000E90A0000}"/>
    <cellStyle name="20% - Accent3 2 2 4 3 3" xfId="6524" xr:uid="{00000000-0005-0000-0000-0000EA0A0000}"/>
    <cellStyle name="20% - Accent3 2 2 4 3 3 2" xfId="15356" xr:uid="{00000000-0005-0000-0000-0000EB0A0000}"/>
    <cellStyle name="20% - Accent3 2 2 4 3 4" xfId="8726" xr:uid="{00000000-0005-0000-0000-0000EC0A0000}"/>
    <cellStyle name="20% - Accent3 2 2 4 3 4 2" xfId="17558" xr:uid="{00000000-0005-0000-0000-0000ED0A0000}"/>
    <cellStyle name="20% - Accent3 2 2 4 3 5" xfId="10952" xr:uid="{00000000-0005-0000-0000-0000EE0A0000}"/>
    <cellStyle name="20% - Accent3 2 2 4 4" xfId="2914" xr:uid="{00000000-0005-0000-0000-0000EF0A0000}"/>
    <cellStyle name="20% - Accent3 2 2 4 4 2" xfId="11746" xr:uid="{00000000-0005-0000-0000-0000F00A0000}"/>
    <cellStyle name="20% - Accent3 2 2 4 5" xfId="5116" xr:uid="{00000000-0005-0000-0000-0000F10A0000}"/>
    <cellStyle name="20% - Accent3 2 2 4 5 2" xfId="13948" xr:uid="{00000000-0005-0000-0000-0000F20A0000}"/>
    <cellStyle name="20% - Accent3 2 2 4 6" xfId="7318" xr:uid="{00000000-0005-0000-0000-0000F30A0000}"/>
    <cellStyle name="20% - Accent3 2 2 4 6 2" xfId="16150" xr:uid="{00000000-0005-0000-0000-0000F40A0000}"/>
    <cellStyle name="20% - Accent3 2 2 4 7" xfId="9544" xr:uid="{00000000-0005-0000-0000-0000F50A0000}"/>
    <cellStyle name="20% - Accent3 2 2 5" xfId="1103" xr:uid="{00000000-0005-0000-0000-0000F60A0000}"/>
    <cellStyle name="20% - Accent3 2 2 5 2" xfId="3305" xr:uid="{00000000-0005-0000-0000-0000F70A0000}"/>
    <cellStyle name="20% - Accent3 2 2 5 2 2" xfId="12137" xr:uid="{00000000-0005-0000-0000-0000F80A0000}"/>
    <cellStyle name="20% - Accent3 2 2 5 3" xfId="5507" xr:uid="{00000000-0005-0000-0000-0000F90A0000}"/>
    <cellStyle name="20% - Accent3 2 2 5 3 2" xfId="14339" xr:uid="{00000000-0005-0000-0000-0000FA0A0000}"/>
    <cellStyle name="20% - Accent3 2 2 5 4" xfId="7709" xr:uid="{00000000-0005-0000-0000-0000FB0A0000}"/>
    <cellStyle name="20% - Accent3 2 2 5 4 2" xfId="16541" xr:uid="{00000000-0005-0000-0000-0000FC0A0000}"/>
    <cellStyle name="20% - Accent3 2 2 5 5" xfId="9935" xr:uid="{00000000-0005-0000-0000-0000FD0A0000}"/>
    <cellStyle name="20% - Accent3 2 2 6" xfId="1768" xr:uid="{00000000-0005-0000-0000-0000FE0A0000}"/>
    <cellStyle name="20% - Accent3 2 2 6 2" xfId="3970" xr:uid="{00000000-0005-0000-0000-0000FF0A0000}"/>
    <cellStyle name="20% - Accent3 2 2 6 2 2" xfId="12802" xr:uid="{00000000-0005-0000-0000-0000000B0000}"/>
    <cellStyle name="20% - Accent3 2 2 6 3" xfId="6172" xr:uid="{00000000-0005-0000-0000-0000010B0000}"/>
    <cellStyle name="20% - Accent3 2 2 6 3 2" xfId="15004" xr:uid="{00000000-0005-0000-0000-0000020B0000}"/>
    <cellStyle name="20% - Accent3 2 2 6 4" xfId="8374" xr:uid="{00000000-0005-0000-0000-0000030B0000}"/>
    <cellStyle name="20% - Accent3 2 2 6 4 2" xfId="17206" xr:uid="{00000000-0005-0000-0000-0000040B0000}"/>
    <cellStyle name="20% - Accent3 2 2 6 5" xfId="10600" xr:uid="{00000000-0005-0000-0000-0000050B0000}"/>
    <cellStyle name="20% - Accent3 2 2 7" xfId="399" xr:uid="{00000000-0005-0000-0000-0000060B0000}"/>
    <cellStyle name="20% - Accent3 2 2 7 2" xfId="2601" xr:uid="{00000000-0005-0000-0000-0000070B0000}"/>
    <cellStyle name="20% - Accent3 2 2 7 2 2" xfId="11433" xr:uid="{00000000-0005-0000-0000-0000080B0000}"/>
    <cellStyle name="20% - Accent3 2 2 7 3" xfId="4803" xr:uid="{00000000-0005-0000-0000-0000090B0000}"/>
    <cellStyle name="20% - Accent3 2 2 7 3 2" xfId="13635" xr:uid="{00000000-0005-0000-0000-00000A0B0000}"/>
    <cellStyle name="20% - Accent3 2 2 7 4" xfId="7005" xr:uid="{00000000-0005-0000-0000-00000B0B0000}"/>
    <cellStyle name="20% - Accent3 2 2 7 4 2" xfId="15837" xr:uid="{00000000-0005-0000-0000-00000C0B0000}"/>
    <cellStyle name="20% - Accent3 2 2 7 5" xfId="9231" xr:uid="{00000000-0005-0000-0000-00000D0B0000}"/>
    <cellStyle name="20% - Accent3 2 2 8" xfId="2446" xr:uid="{00000000-0005-0000-0000-00000E0B0000}"/>
    <cellStyle name="20% - Accent3 2 2 8 2" xfId="11278" xr:uid="{00000000-0005-0000-0000-00000F0B0000}"/>
    <cellStyle name="20% - Accent3 2 2 9" xfId="4648" xr:uid="{00000000-0005-0000-0000-0000100B0000}"/>
    <cellStyle name="20% - Accent3 2 2 9 2" xfId="13480" xr:uid="{00000000-0005-0000-0000-0000110B0000}"/>
    <cellStyle name="20% - Accent3 2 3" xfId="358" xr:uid="{00000000-0005-0000-0000-0000120B0000}"/>
    <cellStyle name="20% - Accent3 2 3 10" xfId="9191" xr:uid="{00000000-0005-0000-0000-0000130B0000}"/>
    <cellStyle name="20% - Accent3 2 3 2" xfId="516" xr:uid="{00000000-0005-0000-0000-0000140B0000}"/>
    <cellStyle name="20% - Accent3 2 3 2 2" xfId="868" xr:uid="{00000000-0005-0000-0000-0000150B0000}"/>
    <cellStyle name="20% - Accent3 2 3 2 2 2" xfId="1572" xr:uid="{00000000-0005-0000-0000-0000160B0000}"/>
    <cellStyle name="20% - Accent3 2 3 2 2 2 2" xfId="3774" xr:uid="{00000000-0005-0000-0000-0000170B0000}"/>
    <cellStyle name="20% - Accent3 2 3 2 2 2 2 2" xfId="12606" xr:uid="{00000000-0005-0000-0000-0000180B0000}"/>
    <cellStyle name="20% - Accent3 2 3 2 2 2 3" xfId="5976" xr:uid="{00000000-0005-0000-0000-0000190B0000}"/>
    <cellStyle name="20% - Accent3 2 3 2 2 2 3 2" xfId="14808" xr:uid="{00000000-0005-0000-0000-00001A0B0000}"/>
    <cellStyle name="20% - Accent3 2 3 2 2 2 4" xfId="8178" xr:uid="{00000000-0005-0000-0000-00001B0B0000}"/>
    <cellStyle name="20% - Accent3 2 3 2 2 2 4 2" xfId="17010" xr:uid="{00000000-0005-0000-0000-00001C0B0000}"/>
    <cellStyle name="20% - Accent3 2 3 2 2 2 5" xfId="10404" xr:uid="{00000000-0005-0000-0000-00001D0B0000}"/>
    <cellStyle name="20% - Accent3 2 3 2 2 3" xfId="2276" xr:uid="{00000000-0005-0000-0000-00001E0B0000}"/>
    <cellStyle name="20% - Accent3 2 3 2 2 3 2" xfId="4478" xr:uid="{00000000-0005-0000-0000-00001F0B0000}"/>
    <cellStyle name="20% - Accent3 2 3 2 2 3 2 2" xfId="13310" xr:uid="{00000000-0005-0000-0000-0000200B0000}"/>
    <cellStyle name="20% - Accent3 2 3 2 2 3 3" xfId="6680" xr:uid="{00000000-0005-0000-0000-0000210B0000}"/>
    <cellStyle name="20% - Accent3 2 3 2 2 3 3 2" xfId="15512" xr:uid="{00000000-0005-0000-0000-0000220B0000}"/>
    <cellStyle name="20% - Accent3 2 3 2 2 3 4" xfId="8882" xr:uid="{00000000-0005-0000-0000-0000230B0000}"/>
    <cellStyle name="20% - Accent3 2 3 2 2 3 4 2" xfId="17714" xr:uid="{00000000-0005-0000-0000-0000240B0000}"/>
    <cellStyle name="20% - Accent3 2 3 2 2 3 5" xfId="11108" xr:uid="{00000000-0005-0000-0000-0000250B0000}"/>
    <cellStyle name="20% - Accent3 2 3 2 2 4" xfId="3070" xr:uid="{00000000-0005-0000-0000-0000260B0000}"/>
    <cellStyle name="20% - Accent3 2 3 2 2 4 2" xfId="11902" xr:uid="{00000000-0005-0000-0000-0000270B0000}"/>
    <cellStyle name="20% - Accent3 2 3 2 2 5" xfId="5272" xr:uid="{00000000-0005-0000-0000-0000280B0000}"/>
    <cellStyle name="20% - Accent3 2 3 2 2 5 2" xfId="14104" xr:uid="{00000000-0005-0000-0000-0000290B0000}"/>
    <cellStyle name="20% - Accent3 2 3 2 2 6" xfId="7474" xr:uid="{00000000-0005-0000-0000-00002A0B0000}"/>
    <cellStyle name="20% - Accent3 2 3 2 2 6 2" xfId="16306" xr:uid="{00000000-0005-0000-0000-00002B0B0000}"/>
    <cellStyle name="20% - Accent3 2 3 2 2 7" xfId="9700" xr:uid="{00000000-0005-0000-0000-00002C0B0000}"/>
    <cellStyle name="20% - Accent3 2 3 2 3" xfId="1220" xr:uid="{00000000-0005-0000-0000-00002D0B0000}"/>
    <cellStyle name="20% - Accent3 2 3 2 3 2" xfId="3422" xr:uid="{00000000-0005-0000-0000-00002E0B0000}"/>
    <cellStyle name="20% - Accent3 2 3 2 3 2 2" xfId="12254" xr:uid="{00000000-0005-0000-0000-00002F0B0000}"/>
    <cellStyle name="20% - Accent3 2 3 2 3 3" xfId="5624" xr:uid="{00000000-0005-0000-0000-0000300B0000}"/>
    <cellStyle name="20% - Accent3 2 3 2 3 3 2" xfId="14456" xr:uid="{00000000-0005-0000-0000-0000310B0000}"/>
    <cellStyle name="20% - Accent3 2 3 2 3 4" xfId="7826" xr:uid="{00000000-0005-0000-0000-0000320B0000}"/>
    <cellStyle name="20% - Accent3 2 3 2 3 4 2" xfId="16658" xr:uid="{00000000-0005-0000-0000-0000330B0000}"/>
    <cellStyle name="20% - Accent3 2 3 2 3 5" xfId="10052" xr:uid="{00000000-0005-0000-0000-0000340B0000}"/>
    <cellStyle name="20% - Accent3 2 3 2 4" xfId="1924" xr:uid="{00000000-0005-0000-0000-0000350B0000}"/>
    <cellStyle name="20% - Accent3 2 3 2 4 2" xfId="4126" xr:uid="{00000000-0005-0000-0000-0000360B0000}"/>
    <cellStyle name="20% - Accent3 2 3 2 4 2 2" xfId="12958" xr:uid="{00000000-0005-0000-0000-0000370B0000}"/>
    <cellStyle name="20% - Accent3 2 3 2 4 3" xfId="6328" xr:uid="{00000000-0005-0000-0000-0000380B0000}"/>
    <cellStyle name="20% - Accent3 2 3 2 4 3 2" xfId="15160" xr:uid="{00000000-0005-0000-0000-0000390B0000}"/>
    <cellStyle name="20% - Accent3 2 3 2 4 4" xfId="8530" xr:uid="{00000000-0005-0000-0000-00003A0B0000}"/>
    <cellStyle name="20% - Accent3 2 3 2 4 4 2" xfId="17362" xr:uid="{00000000-0005-0000-0000-00003B0B0000}"/>
    <cellStyle name="20% - Accent3 2 3 2 4 5" xfId="10756" xr:uid="{00000000-0005-0000-0000-00003C0B0000}"/>
    <cellStyle name="20% - Accent3 2 3 2 5" xfId="2718" xr:uid="{00000000-0005-0000-0000-00003D0B0000}"/>
    <cellStyle name="20% - Accent3 2 3 2 5 2" xfId="11550" xr:uid="{00000000-0005-0000-0000-00003E0B0000}"/>
    <cellStyle name="20% - Accent3 2 3 2 6" xfId="4920" xr:uid="{00000000-0005-0000-0000-00003F0B0000}"/>
    <cellStyle name="20% - Accent3 2 3 2 6 2" xfId="13752" xr:uid="{00000000-0005-0000-0000-0000400B0000}"/>
    <cellStyle name="20% - Accent3 2 3 2 7" xfId="7122" xr:uid="{00000000-0005-0000-0000-0000410B0000}"/>
    <cellStyle name="20% - Accent3 2 3 2 7 2" xfId="15954" xr:uid="{00000000-0005-0000-0000-0000420B0000}"/>
    <cellStyle name="20% - Accent3 2 3 2 8" xfId="9348" xr:uid="{00000000-0005-0000-0000-0000430B0000}"/>
    <cellStyle name="20% - Accent3 2 3 3" xfId="633" xr:uid="{00000000-0005-0000-0000-0000440B0000}"/>
    <cellStyle name="20% - Accent3 2 3 3 2" xfId="985" xr:uid="{00000000-0005-0000-0000-0000450B0000}"/>
    <cellStyle name="20% - Accent3 2 3 3 2 2" xfId="1689" xr:uid="{00000000-0005-0000-0000-0000460B0000}"/>
    <cellStyle name="20% - Accent3 2 3 3 2 2 2" xfId="3891" xr:uid="{00000000-0005-0000-0000-0000470B0000}"/>
    <cellStyle name="20% - Accent3 2 3 3 2 2 2 2" xfId="12723" xr:uid="{00000000-0005-0000-0000-0000480B0000}"/>
    <cellStyle name="20% - Accent3 2 3 3 2 2 3" xfId="6093" xr:uid="{00000000-0005-0000-0000-0000490B0000}"/>
    <cellStyle name="20% - Accent3 2 3 3 2 2 3 2" xfId="14925" xr:uid="{00000000-0005-0000-0000-00004A0B0000}"/>
    <cellStyle name="20% - Accent3 2 3 3 2 2 4" xfId="8295" xr:uid="{00000000-0005-0000-0000-00004B0B0000}"/>
    <cellStyle name="20% - Accent3 2 3 3 2 2 4 2" xfId="17127" xr:uid="{00000000-0005-0000-0000-00004C0B0000}"/>
    <cellStyle name="20% - Accent3 2 3 3 2 2 5" xfId="10521" xr:uid="{00000000-0005-0000-0000-00004D0B0000}"/>
    <cellStyle name="20% - Accent3 2 3 3 2 3" xfId="2393" xr:uid="{00000000-0005-0000-0000-00004E0B0000}"/>
    <cellStyle name="20% - Accent3 2 3 3 2 3 2" xfId="4595" xr:uid="{00000000-0005-0000-0000-00004F0B0000}"/>
    <cellStyle name="20% - Accent3 2 3 3 2 3 2 2" xfId="13427" xr:uid="{00000000-0005-0000-0000-0000500B0000}"/>
    <cellStyle name="20% - Accent3 2 3 3 2 3 3" xfId="6797" xr:uid="{00000000-0005-0000-0000-0000510B0000}"/>
    <cellStyle name="20% - Accent3 2 3 3 2 3 3 2" xfId="15629" xr:uid="{00000000-0005-0000-0000-0000520B0000}"/>
    <cellStyle name="20% - Accent3 2 3 3 2 3 4" xfId="8999" xr:uid="{00000000-0005-0000-0000-0000530B0000}"/>
    <cellStyle name="20% - Accent3 2 3 3 2 3 4 2" xfId="17831" xr:uid="{00000000-0005-0000-0000-0000540B0000}"/>
    <cellStyle name="20% - Accent3 2 3 3 2 3 5" xfId="11225" xr:uid="{00000000-0005-0000-0000-0000550B0000}"/>
    <cellStyle name="20% - Accent3 2 3 3 2 4" xfId="3187" xr:uid="{00000000-0005-0000-0000-0000560B0000}"/>
    <cellStyle name="20% - Accent3 2 3 3 2 4 2" xfId="12019" xr:uid="{00000000-0005-0000-0000-0000570B0000}"/>
    <cellStyle name="20% - Accent3 2 3 3 2 5" xfId="5389" xr:uid="{00000000-0005-0000-0000-0000580B0000}"/>
    <cellStyle name="20% - Accent3 2 3 3 2 5 2" xfId="14221" xr:uid="{00000000-0005-0000-0000-0000590B0000}"/>
    <cellStyle name="20% - Accent3 2 3 3 2 6" xfId="7591" xr:uid="{00000000-0005-0000-0000-00005A0B0000}"/>
    <cellStyle name="20% - Accent3 2 3 3 2 6 2" xfId="16423" xr:uid="{00000000-0005-0000-0000-00005B0B0000}"/>
    <cellStyle name="20% - Accent3 2 3 3 2 7" xfId="9817" xr:uid="{00000000-0005-0000-0000-00005C0B0000}"/>
    <cellStyle name="20% - Accent3 2 3 3 3" xfId="1337" xr:uid="{00000000-0005-0000-0000-00005D0B0000}"/>
    <cellStyle name="20% - Accent3 2 3 3 3 2" xfId="3539" xr:uid="{00000000-0005-0000-0000-00005E0B0000}"/>
    <cellStyle name="20% - Accent3 2 3 3 3 2 2" xfId="12371" xr:uid="{00000000-0005-0000-0000-00005F0B0000}"/>
    <cellStyle name="20% - Accent3 2 3 3 3 3" xfId="5741" xr:uid="{00000000-0005-0000-0000-0000600B0000}"/>
    <cellStyle name="20% - Accent3 2 3 3 3 3 2" xfId="14573" xr:uid="{00000000-0005-0000-0000-0000610B0000}"/>
    <cellStyle name="20% - Accent3 2 3 3 3 4" xfId="7943" xr:uid="{00000000-0005-0000-0000-0000620B0000}"/>
    <cellStyle name="20% - Accent3 2 3 3 3 4 2" xfId="16775" xr:uid="{00000000-0005-0000-0000-0000630B0000}"/>
    <cellStyle name="20% - Accent3 2 3 3 3 5" xfId="10169" xr:uid="{00000000-0005-0000-0000-0000640B0000}"/>
    <cellStyle name="20% - Accent3 2 3 3 4" xfId="2041" xr:uid="{00000000-0005-0000-0000-0000650B0000}"/>
    <cellStyle name="20% - Accent3 2 3 3 4 2" xfId="4243" xr:uid="{00000000-0005-0000-0000-0000660B0000}"/>
    <cellStyle name="20% - Accent3 2 3 3 4 2 2" xfId="13075" xr:uid="{00000000-0005-0000-0000-0000670B0000}"/>
    <cellStyle name="20% - Accent3 2 3 3 4 3" xfId="6445" xr:uid="{00000000-0005-0000-0000-0000680B0000}"/>
    <cellStyle name="20% - Accent3 2 3 3 4 3 2" xfId="15277" xr:uid="{00000000-0005-0000-0000-0000690B0000}"/>
    <cellStyle name="20% - Accent3 2 3 3 4 4" xfId="8647" xr:uid="{00000000-0005-0000-0000-00006A0B0000}"/>
    <cellStyle name="20% - Accent3 2 3 3 4 4 2" xfId="17479" xr:uid="{00000000-0005-0000-0000-00006B0B0000}"/>
    <cellStyle name="20% - Accent3 2 3 3 4 5" xfId="10873" xr:uid="{00000000-0005-0000-0000-00006C0B0000}"/>
    <cellStyle name="20% - Accent3 2 3 3 5" xfId="2835" xr:uid="{00000000-0005-0000-0000-00006D0B0000}"/>
    <cellStyle name="20% - Accent3 2 3 3 5 2" xfId="11667" xr:uid="{00000000-0005-0000-0000-00006E0B0000}"/>
    <cellStyle name="20% - Accent3 2 3 3 6" xfId="5037" xr:uid="{00000000-0005-0000-0000-00006F0B0000}"/>
    <cellStyle name="20% - Accent3 2 3 3 6 2" xfId="13869" xr:uid="{00000000-0005-0000-0000-0000700B0000}"/>
    <cellStyle name="20% - Accent3 2 3 3 7" xfId="7239" xr:uid="{00000000-0005-0000-0000-0000710B0000}"/>
    <cellStyle name="20% - Accent3 2 3 3 7 2" xfId="16071" xr:uid="{00000000-0005-0000-0000-0000720B0000}"/>
    <cellStyle name="20% - Accent3 2 3 3 8" xfId="9465" xr:uid="{00000000-0005-0000-0000-0000730B0000}"/>
    <cellStyle name="20% - Accent3 2 3 4" xfId="751" xr:uid="{00000000-0005-0000-0000-0000740B0000}"/>
    <cellStyle name="20% - Accent3 2 3 4 2" xfId="1455" xr:uid="{00000000-0005-0000-0000-0000750B0000}"/>
    <cellStyle name="20% - Accent3 2 3 4 2 2" xfId="3657" xr:uid="{00000000-0005-0000-0000-0000760B0000}"/>
    <cellStyle name="20% - Accent3 2 3 4 2 2 2" xfId="12489" xr:uid="{00000000-0005-0000-0000-0000770B0000}"/>
    <cellStyle name="20% - Accent3 2 3 4 2 3" xfId="5859" xr:uid="{00000000-0005-0000-0000-0000780B0000}"/>
    <cellStyle name="20% - Accent3 2 3 4 2 3 2" xfId="14691" xr:uid="{00000000-0005-0000-0000-0000790B0000}"/>
    <cellStyle name="20% - Accent3 2 3 4 2 4" xfId="8061" xr:uid="{00000000-0005-0000-0000-00007A0B0000}"/>
    <cellStyle name="20% - Accent3 2 3 4 2 4 2" xfId="16893" xr:uid="{00000000-0005-0000-0000-00007B0B0000}"/>
    <cellStyle name="20% - Accent3 2 3 4 2 5" xfId="10287" xr:uid="{00000000-0005-0000-0000-00007C0B0000}"/>
    <cellStyle name="20% - Accent3 2 3 4 3" xfId="2159" xr:uid="{00000000-0005-0000-0000-00007D0B0000}"/>
    <cellStyle name="20% - Accent3 2 3 4 3 2" xfId="4361" xr:uid="{00000000-0005-0000-0000-00007E0B0000}"/>
    <cellStyle name="20% - Accent3 2 3 4 3 2 2" xfId="13193" xr:uid="{00000000-0005-0000-0000-00007F0B0000}"/>
    <cellStyle name="20% - Accent3 2 3 4 3 3" xfId="6563" xr:uid="{00000000-0005-0000-0000-0000800B0000}"/>
    <cellStyle name="20% - Accent3 2 3 4 3 3 2" xfId="15395" xr:uid="{00000000-0005-0000-0000-0000810B0000}"/>
    <cellStyle name="20% - Accent3 2 3 4 3 4" xfId="8765" xr:uid="{00000000-0005-0000-0000-0000820B0000}"/>
    <cellStyle name="20% - Accent3 2 3 4 3 4 2" xfId="17597" xr:uid="{00000000-0005-0000-0000-0000830B0000}"/>
    <cellStyle name="20% - Accent3 2 3 4 3 5" xfId="10991" xr:uid="{00000000-0005-0000-0000-0000840B0000}"/>
    <cellStyle name="20% - Accent3 2 3 4 4" xfId="2953" xr:uid="{00000000-0005-0000-0000-0000850B0000}"/>
    <cellStyle name="20% - Accent3 2 3 4 4 2" xfId="11785" xr:uid="{00000000-0005-0000-0000-0000860B0000}"/>
    <cellStyle name="20% - Accent3 2 3 4 5" xfId="5155" xr:uid="{00000000-0005-0000-0000-0000870B0000}"/>
    <cellStyle name="20% - Accent3 2 3 4 5 2" xfId="13987" xr:uid="{00000000-0005-0000-0000-0000880B0000}"/>
    <cellStyle name="20% - Accent3 2 3 4 6" xfId="7357" xr:uid="{00000000-0005-0000-0000-0000890B0000}"/>
    <cellStyle name="20% - Accent3 2 3 4 6 2" xfId="16189" xr:uid="{00000000-0005-0000-0000-00008A0B0000}"/>
    <cellStyle name="20% - Accent3 2 3 4 7" xfId="9583" xr:uid="{00000000-0005-0000-0000-00008B0B0000}"/>
    <cellStyle name="20% - Accent3 2 3 5" xfId="1063" xr:uid="{00000000-0005-0000-0000-00008C0B0000}"/>
    <cellStyle name="20% - Accent3 2 3 5 2" xfId="3265" xr:uid="{00000000-0005-0000-0000-00008D0B0000}"/>
    <cellStyle name="20% - Accent3 2 3 5 2 2" xfId="12097" xr:uid="{00000000-0005-0000-0000-00008E0B0000}"/>
    <cellStyle name="20% - Accent3 2 3 5 3" xfId="5467" xr:uid="{00000000-0005-0000-0000-00008F0B0000}"/>
    <cellStyle name="20% - Accent3 2 3 5 3 2" xfId="14299" xr:uid="{00000000-0005-0000-0000-0000900B0000}"/>
    <cellStyle name="20% - Accent3 2 3 5 4" xfId="7669" xr:uid="{00000000-0005-0000-0000-0000910B0000}"/>
    <cellStyle name="20% - Accent3 2 3 5 4 2" xfId="16501" xr:uid="{00000000-0005-0000-0000-0000920B0000}"/>
    <cellStyle name="20% - Accent3 2 3 5 5" xfId="9895" xr:uid="{00000000-0005-0000-0000-0000930B0000}"/>
    <cellStyle name="20% - Accent3 2 3 6" xfId="1807" xr:uid="{00000000-0005-0000-0000-0000940B0000}"/>
    <cellStyle name="20% - Accent3 2 3 6 2" xfId="4009" xr:uid="{00000000-0005-0000-0000-0000950B0000}"/>
    <cellStyle name="20% - Accent3 2 3 6 2 2" xfId="12841" xr:uid="{00000000-0005-0000-0000-0000960B0000}"/>
    <cellStyle name="20% - Accent3 2 3 6 3" xfId="6211" xr:uid="{00000000-0005-0000-0000-0000970B0000}"/>
    <cellStyle name="20% - Accent3 2 3 6 3 2" xfId="15043" xr:uid="{00000000-0005-0000-0000-0000980B0000}"/>
    <cellStyle name="20% - Accent3 2 3 6 4" xfId="8413" xr:uid="{00000000-0005-0000-0000-0000990B0000}"/>
    <cellStyle name="20% - Accent3 2 3 6 4 2" xfId="17245" xr:uid="{00000000-0005-0000-0000-00009A0B0000}"/>
    <cellStyle name="20% - Accent3 2 3 6 5" xfId="10639" xr:uid="{00000000-0005-0000-0000-00009B0B0000}"/>
    <cellStyle name="20% - Accent3 2 3 7" xfId="2561" xr:uid="{00000000-0005-0000-0000-00009C0B0000}"/>
    <cellStyle name="20% - Accent3 2 3 7 2" xfId="11393" xr:uid="{00000000-0005-0000-0000-00009D0B0000}"/>
    <cellStyle name="20% - Accent3 2 3 8" xfId="4763" xr:uid="{00000000-0005-0000-0000-00009E0B0000}"/>
    <cellStyle name="20% - Accent3 2 3 8 2" xfId="13595" xr:uid="{00000000-0005-0000-0000-00009F0B0000}"/>
    <cellStyle name="20% - Accent3 2 3 9" xfId="6965" xr:uid="{00000000-0005-0000-0000-0000A00B0000}"/>
    <cellStyle name="20% - Accent3 2 3 9 2" xfId="15797" xr:uid="{00000000-0005-0000-0000-0000A10B0000}"/>
    <cellStyle name="20% - Accent3 2 4" xfId="463" xr:uid="{00000000-0005-0000-0000-0000A20B0000}"/>
    <cellStyle name="20% - Accent3 2 4 2" xfId="802" xr:uid="{00000000-0005-0000-0000-0000A30B0000}"/>
    <cellStyle name="20% - Accent3 2 4 2 2" xfId="1506" xr:uid="{00000000-0005-0000-0000-0000A40B0000}"/>
    <cellStyle name="20% - Accent3 2 4 2 2 2" xfId="3708" xr:uid="{00000000-0005-0000-0000-0000A50B0000}"/>
    <cellStyle name="20% - Accent3 2 4 2 2 2 2" xfId="12540" xr:uid="{00000000-0005-0000-0000-0000A60B0000}"/>
    <cellStyle name="20% - Accent3 2 4 2 2 3" xfId="5910" xr:uid="{00000000-0005-0000-0000-0000A70B0000}"/>
    <cellStyle name="20% - Accent3 2 4 2 2 3 2" xfId="14742" xr:uid="{00000000-0005-0000-0000-0000A80B0000}"/>
    <cellStyle name="20% - Accent3 2 4 2 2 4" xfId="8112" xr:uid="{00000000-0005-0000-0000-0000A90B0000}"/>
    <cellStyle name="20% - Accent3 2 4 2 2 4 2" xfId="16944" xr:uid="{00000000-0005-0000-0000-0000AA0B0000}"/>
    <cellStyle name="20% - Accent3 2 4 2 2 5" xfId="10338" xr:uid="{00000000-0005-0000-0000-0000AB0B0000}"/>
    <cellStyle name="20% - Accent3 2 4 2 3" xfId="2210" xr:uid="{00000000-0005-0000-0000-0000AC0B0000}"/>
    <cellStyle name="20% - Accent3 2 4 2 3 2" xfId="4412" xr:uid="{00000000-0005-0000-0000-0000AD0B0000}"/>
    <cellStyle name="20% - Accent3 2 4 2 3 2 2" xfId="13244" xr:uid="{00000000-0005-0000-0000-0000AE0B0000}"/>
    <cellStyle name="20% - Accent3 2 4 2 3 3" xfId="6614" xr:uid="{00000000-0005-0000-0000-0000AF0B0000}"/>
    <cellStyle name="20% - Accent3 2 4 2 3 3 2" xfId="15446" xr:uid="{00000000-0005-0000-0000-0000B00B0000}"/>
    <cellStyle name="20% - Accent3 2 4 2 3 4" xfId="8816" xr:uid="{00000000-0005-0000-0000-0000B10B0000}"/>
    <cellStyle name="20% - Accent3 2 4 2 3 4 2" xfId="17648" xr:uid="{00000000-0005-0000-0000-0000B20B0000}"/>
    <cellStyle name="20% - Accent3 2 4 2 3 5" xfId="11042" xr:uid="{00000000-0005-0000-0000-0000B30B0000}"/>
    <cellStyle name="20% - Accent3 2 4 2 4" xfId="3004" xr:uid="{00000000-0005-0000-0000-0000B40B0000}"/>
    <cellStyle name="20% - Accent3 2 4 2 4 2" xfId="11836" xr:uid="{00000000-0005-0000-0000-0000B50B0000}"/>
    <cellStyle name="20% - Accent3 2 4 2 5" xfId="5206" xr:uid="{00000000-0005-0000-0000-0000B60B0000}"/>
    <cellStyle name="20% - Accent3 2 4 2 5 2" xfId="14038" xr:uid="{00000000-0005-0000-0000-0000B70B0000}"/>
    <cellStyle name="20% - Accent3 2 4 2 6" xfId="7408" xr:uid="{00000000-0005-0000-0000-0000B80B0000}"/>
    <cellStyle name="20% - Accent3 2 4 2 6 2" xfId="16240" xr:uid="{00000000-0005-0000-0000-0000B90B0000}"/>
    <cellStyle name="20% - Accent3 2 4 2 7" xfId="9634" xr:uid="{00000000-0005-0000-0000-0000BA0B0000}"/>
    <cellStyle name="20% - Accent3 2 4 3" xfId="1167" xr:uid="{00000000-0005-0000-0000-0000BB0B0000}"/>
    <cellStyle name="20% - Accent3 2 4 3 2" xfId="3369" xr:uid="{00000000-0005-0000-0000-0000BC0B0000}"/>
    <cellStyle name="20% - Accent3 2 4 3 2 2" xfId="12201" xr:uid="{00000000-0005-0000-0000-0000BD0B0000}"/>
    <cellStyle name="20% - Accent3 2 4 3 3" xfId="5571" xr:uid="{00000000-0005-0000-0000-0000BE0B0000}"/>
    <cellStyle name="20% - Accent3 2 4 3 3 2" xfId="14403" xr:uid="{00000000-0005-0000-0000-0000BF0B0000}"/>
    <cellStyle name="20% - Accent3 2 4 3 4" xfId="7773" xr:uid="{00000000-0005-0000-0000-0000C00B0000}"/>
    <cellStyle name="20% - Accent3 2 4 3 4 2" xfId="16605" xr:uid="{00000000-0005-0000-0000-0000C10B0000}"/>
    <cellStyle name="20% - Accent3 2 4 3 5" xfId="9999" xr:uid="{00000000-0005-0000-0000-0000C20B0000}"/>
    <cellStyle name="20% - Accent3 2 4 4" xfId="1858" xr:uid="{00000000-0005-0000-0000-0000C30B0000}"/>
    <cellStyle name="20% - Accent3 2 4 4 2" xfId="4060" xr:uid="{00000000-0005-0000-0000-0000C40B0000}"/>
    <cellStyle name="20% - Accent3 2 4 4 2 2" xfId="12892" xr:uid="{00000000-0005-0000-0000-0000C50B0000}"/>
    <cellStyle name="20% - Accent3 2 4 4 3" xfId="6262" xr:uid="{00000000-0005-0000-0000-0000C60B0000}"/>
    <cellStyle name="20% - Accent3 2 4 4 3 2" xfId="15094" xr:uid="{00000000-0005-0000-0000-0000C70B0000}"/>
    <cellStyle name="20% - Accent3 2 4 4 4" xfId="8464" xr:uid="{00000000-0005-0000-0000-0000C80B0000}"/>
    <cellStyle name="20% - Accent3 2 4 4 4 2" xfId="17296" xr:uid="{00000000-0005-0000-0000-0000C90B0000}"/>
    <cellStyle name="20% - Accent3 2 4 4 5" xfId="10690" xr:uid="{00000000-0005-0000-0000-0000CA0B0000}"/>
    <cellStyle name="20% - Accent3 2 4 5" xfId="2665" xr:uid="{00000000-0005-0000-0000-0000CB0B0000}"/>
    <cellStyle name="20% - Accent3 2 4 5 2" xfId="11497" xr:uid="{00000000-0005-0000-0000-0000CC0B0000}"/>
    <cellStyle name="20% - Accent3 2 4 6" xfId="4867" xr:uid="{00000000-0005-0000-0000-0000CD0B0000}"/>
    <cellStyle name="20% - Accent3 2 4 6 2" xfId="13699" xr:uid="{00000000-0005-0000-0000-0000CE0B0000}"/>
    <cellStyle name="20% - Accent3 2 4 7" xfId="7069" xr:uid="{00000000-0005-0000-0000-0000CF0B0000}"/>
    <cellStyle name="20% - Accent3 2 4 7 2" xfId="15901" xr:uid="{00000000-0005-0000-0000-0000D00B0000}"/>
    <cellStyle name="20% - Accent3 2 4 8" xfId="9295" xr:uid="{00000000-0005-0000-0000-0000D10B0000}"/>
    <cellStyle name="20% - Accent3 2 5" xfId="567" xr:uid="{00000000-0005-0000-0000-0000D20B0000}"/>
    <cellStyle name="20% - Accent3 2 5 2" xfId="919" xr:uid="{00000000-0005-0000-0000-0000D30B0000}"/>
    <cellStyle name="20% - Accent3 2 5 2 2" xfId="1623" xr:uid="{00000000-0005-0000-0000-0000D40B0000}"/>
    <cellStyle name="20% - Accent3 2 5 2 2 2" xfId="3825" xr:uid="{00000000-0005-0000-0000-0000D50B0000}"/>
    <cellStyle name="20% - Accent3 2 5 2 2 2 2" xfId="12657" xr:uid="{00000000-0005-0000-0000-0000D60B0000}"/>
    <cellStyle name="20% - Accent3 2 5 2 2 3" xfId="6027" xr:uid="{00000000-0005-0000-0000-0000D70B0000}"/>
    <cellStyle name="20% - Accent3 2 5 2 2 3 2" xfId="14859" xr:uid="{00000000-0005-0000-0000-0000D80B0000}"/>
    <cellStyle name="20% - Accent3 2 5 2 2 4" xfId="8229" xr:uid="{00000000-0005-0000-0000-0000D90B0000}"/>
    <cellStyle name="20% - Accent3 2 5 2 2 4 2" xfId="17061" xr:uid="{00000000-0005-0000-0000-0000DA0B0000}"/>
    <cellStyle name="20% - Accent3 2 5 2 2 5" xfId="10455" xr:uid="{00000000-0005-0000-0000-0000DB0B0000}"/>
    <cellStyle name="20% - Accent3 2 5 2 3" xfId="2327" xr:uid="{00000000-0005-0000-0000-0000DC0B0000}"/>
    <cellStyle name="20% - Accent3 2 5 2 3 2" xfId="4529" xr:uid="{00000000-0005-0000-0000-0000DD0B0000}"/>
    <cellStyle name="20% - Accent3 2 5 2 3 2 2" xfId="13361" xr:uid="{00000000-0005-0000-0000-0000DE0B0000}"/>
    <cellStyle name="20% - Accent3 2 5 2 3 3" xfId="6731" xr:uid="{00000000-0005-0000-0000-0000DF0B0000}"/>
    <cellStyle name="20% - Accent3 2 5 2 3 3 2" xfId="15563" xr:uid="{00000000-0005-0000-0000-0000E00B0000}"/>
    <cellStyle name="20% - Accent3 2 5 2 3 4" xfId="8933" xr:uid="{00000000-0005-0000-0000-0000E10B0000}"/>
    <cellStyle name="20% - Accent3 2 5 2 3 4 2" xfId="17765" xr:uid="{00000000-0005-0000-0000-0000E20B0000}"/>
    <cellStyle name="20% - Accent3 2 5 2 3 5" xfId="11159" xr:uid="{00000000-0005-0000-0000-0000E30B0000}"/>
    <cellStyle name="20% - Accent3 2 5 2 4" xfId="3121" xr:uid="{00000000-0005-0000-0000-0000E40B0000}"/>
    <cellStyle name="20% - Accent3 2 5 2 4 2" xfId="11953" xr:uid="{00000000-0005-0000-0000-0000E50B0000}"/>
    <cellStyle name="20% - Accent3 2 5 2 5" xfId="5323" xr:uid="{00000000-0005-0000-0000-0000E60B0000}"/>
    <cellStyle name="20% - Accent3 2 5 2 5 2" xfId="14155" xr:uid="{00000000-0005-0000-0000-0000E70B0000}"/>
    <cellStyle name="20% - Accent3 2 5 2 6" xfId="7525" xr:uid="{00000000-0005-0000-0000-0000E80B0000}"/>
    <cellStyle name="20% - Accent3 2 5 2 6 2" xfId="16357" xr:uid="{00000000-0005-0000-0000-0000E90B0000}"/>
    <cellStyle name="20% - Accent3 2 5 2 7" xfId="9751" xr:uid="{00000000-0005-0000-0000-0000EA0B0000}"/>
    <cellStyle name="20% - Accent3 2 5 3" xfId="1271" xr:uid="{00000000-0005-0000-0000-0000EB0B0000}"/>
    <cellStyle name="20% - Accent3 2 5 3 2" xfId="3473" xr:uid="{00000000-0005-0000-0000-0000EC0B0000}"/>
    <cellStyle name="20% - Accent3 2 5 3 2 2" xfId="12305" xr:uid="{00000000-0005-0000-0000-0000ED0B0000}"/>
    <cellStyle name="20% - Accent3 2 5 3 3" xfId="5675" xr:uid="{00000000-0005-0000-0000-0000EE0B0000}"/>
    <cellStyle name="20% - Accent3 2 5 3 3 2" xfId="14507" xr:uid="{00000000-0005-0000-0000-0000EF0B0000}"/>
    <cellStyle name="20% - Accent3 2 5 3 4" xfId="7877" xr:uid="{00000000-0005-0000-0000-0000F00B0000}"/>
    <cellStyle name="20% - Accent3 2 5 3 4 2" xfId="16709" xr:uid="{00000000-0005-0000-0000-0000F10B0000}"/>
    <cellStyle name="20% - Accent3 2 5 3 5" xfId="10103" xr:uid="{00000000-0005-0000-0000-0000F20B0000}"/>
    <cellStyle name="20% - Accent3 2 5 4" xfId="1975" xr:uid="{00000000-0005-0000-0000-0000F30B0000}"/>
    <cellStyle name="20% - Accent3 2 5 4 2" xfId="4177" xr:uid="{00000000-0005-0000-0000-0000F40B0000}"/>
    <cellStyle name="20% - Accent3 2 5 4 2 2" xfId="13009" xr:uid="{00000000-0005-0000-0000-0000F50B0000}"/>
    <cellStyle name="20% - Accent3 2 5 4 3" xfId="6379" xr:uid="{00000000-0005-0000-0000-0000F60B0000}"/>
    <cellStyle name="20% - Accent3 2 5 4 3 2" xfId="15211" xr:uid="{00000000-0005-0000-0000-0000F70B0000}"/>
    <cellStyle name="20% - Accent3 2 5 4 4" xfId="8581" xr:uid="{00000000-0005-0000-0000-0000F80B0000}"/>
    <cellStyle name="20% - Accent3 2 5 4 4 2" xfId="17413" xr:uid="{00000000-0005-0000-0000-0000F90B0000}"/>
    <cellStyle name="20% - Accent3 2 5 4 5" xfId="10807" xr:uid="{00000000-0005-0000-0000-0000FA0B0000}"/>
    <cellStyle name="20% - Accent3 2 5 5" xfId="2769" xr:uid="{00000000-0005-0000-0000-0000FB0B0000}"/>
    <cellStyle name="20% - Accent3 2 5 5 2" xfId="11601" xr:uid="{00000000-0005-0000-0000-0000FC0B0000}"/>
    <cellStyle name="20% - Accent3 2 5 6" xfId="4971" xr:uid="{00000000-0005-0000-0000-0000FD0B0000}"/>
    <cellStyle name="20% - Accent3 2 5 6 2" xfId="13803" xr:uid="{00000000-0005-0000-0000-0000FE0B0000}"/>
    <cellStyle name="20% - Accent3 2 5 7" xfId="7173" xr:uid="{00000000-0005-0000-0000-0000FF0B0000}"/>
    <cellStyle name="20% - Accent3 2 5 7 2" xfId="16005" xr:uid="{00000000-0005-0000-0000-0000000C0000}"/>
    <cellStyle name="20% - Accent3 2 5 8" xfId="9399" xr:uid="{00000000-0005-0000-0000-0000010C0000}"/>
    <cellStyle name="20% - Accent3 2 6" xfId="685" xr:uid="{00000000-0005-0000-0000-0000020C0000}"/>
    <cellStyle name="20% - Accent3 2 6 2" xfId="1389" xr:uid="{00000000-0005-0000-0000-0000030C0000}"/>
    <cellStyle name="20% - Accent3 2 6 2 2" xfId="3591" xr:uid="{00000000-0005-0000-0000-0000040C0000}"/>
    <cellStyle name="20% - Accent3 2 6 2 2 2" xfId="12423" xr:uid="{00000000-0005-0000-0000-0000050C0000}"/>
    <cellStyle name="20% - Accent3 2 6 2 3" xfId="5793" xr:uid="{00000000-0005-0000-0000-0000060C0000}"/>
    <cellStyle name="20% - Accent3 2 6 2 3 2" xfId="14625" xr:uid="{00000000-0005-0000-0000-0000070C0000}"/>
    <cellStyle name="20% - Accent3 2 6 2 4" xfId="7995" xr:uid="{00000000-0005-0000-0000-0000080C0000}"/>
    <cellStyle name="20% - Accent3 2 6 2 4 2" xfId="16827" xr:uid="{00000000-0005-0000-0000-0000090C0000}"/>
    <cellStyle name="20% - Accent3 2 6 2 5" xfId="10221" xr:uid="{00000000-0005-0000-0000-00000A0C0000}"/>
    <cellStyle name="20% - Accent3 2 6 3" xfId="2093" xr:uid="{00000000-0005-0000-0000-00000B0C0000}"/>
    <cellStyle name="20% - Accent3 2 6 3 2" xfId="4295" xr:uid="{00000000-0005-0000-0000-00000C0C0000}"/>
    <cellStyle name="20% - Accent3 2 6 3 2 2" xfId="13127" xr:uid="{00000000-0005-0000-0000-00000D0C0000}"/>
    <cellStyle name="20% - Accent3 2 6 3 3" xfId="6497" xr:uid="{00000000-0005-0000-0000-00000E0C0000}"/>
    <cellStyle name="20% - Accent3 2 6 3 3 2" xfId="15329" xr:uid="{00000000-0005-0000-0000-00000F0C0000}"/>
    <cellStyle name="20% - Accent3 2 6 3 4" xfId="8699" xr:uid="{00000000-0005-0000-0000-0000100C0000}"/>
    <cellStyle name="20% - Accent3 2 6 3 4 2" xfId="17531" xr:uid="{00000000-0005-0000-0000-0000110C0000}"/>
    <cellStyle name="20% - Accent3 2 6 3 5" xfId="10925" xr:uid="{00000000-0005-0000-0000-0000120C0000}"/>
    <cellStyle name="20% - Accent3 2 6 4" xfId="2887" xr:uid="{00000000-0005-0000-0000-0000130C0000}"/>
    <cellStyle name="20% - Accent3 2 6 4 2" xfId="11719" xr:uid="{00000000-0005-0000-0000-0000140C0000}"/>
    <cellStyle name="20% - Accent3 2 6 5" xfId="5089" xr:uid="{00000000-0005-0000-0000-0000150C0000}"/>
    <cellStyle name="20% - Accent3 2 6 5 2" xfId="13921" xr:uid="{00000000-0005-0000-0000-0000160C0000}"/>
    <cellStyle name="20% - Accent3 2 6 6" xfId="7291" xr:uid="{00000000-0005-0000-0000-0000170C0000}"/>
    <cellStyle name="20% - Accent3 2 6 6 2" xfId="16123" xr:uid="{00000000-0005-0000-0000-0000180C0000}"/>
    <cellStyle name="20% - Accent3 2 6 7" xfId="9517" xr:uid="{00000000-0005-0000-0000-0000190C0000}"/>
    <cellStyle name="20% - Accent3 2 7" xfId="1025" xr:uid="{00000000-0005-0000-0000-00001A0C0000}"/>
    <cellStyle name="20% - Accent3 2 7 2" xfId="3227" xr:uid="{00000000-0005-0000-0000-00001B0C0000}"/>
    <cellStyle name="20% - Accent3 2 7 2 2" xfId="12059" xr:uid="{00000000-0005-0000-0000-00001C0C0000}"/>
    <cellStyle name="20% - Accent3 2 7 3" xfId="5429" xr:uid="{00000000-0005-0000-0000-00001D0C0000}"/>
    <cellStyle name="20% - Accent3 2 7 3 2" xfId="14261" xr:uid="{00000000-0005-0000-0000-00001E0C0000}"/>
    <cellStyle name="20% - Accent3 2 7 4" xfId="7631" xr:uid="{00000000-0005-0000-0000-00001F0C0000}"/>
    <cellStyle name="20% - Accent3 2 7 4 2" xfId="16463" xr:uid="{00000000-0005-0000-0000-0000200C0000}"/>
    <cellStyle name="20% - Accent3 2 7 5" xfId="9857" xr:uid="{00000000-0005-0000-0000-0000210C0000}"/>
    <cellStyle name="20% - Accent3 2 8" xfId="1741" xr:uid="{00000000-0005-0000-0000-0000220C0000}"/>
    <cellStyle name="20% - Accent3 2 8 2" xfId="3943" xr:uid="{00000000-0005-0000-0000-0000230C0000}"/>
    <cellStyle name="20% - Accent3 2 8 2 2" xfId="12775" xr:uid="{00000000-0005-0000-0000-0000240C0000}"/>
    <cellStyle name="20% - Accent3 2 8 3" xfId="6145" xr:uid="{00000000-0005-0000-0000-0000250C0000}"/>
    <cellStyle name="20% - Accent3 2 8 3 2" xfId="14977" xr:uid="{00000000-0005-0000-0000-0000260C0000}"/>
    <cellStyle name="20% - Accent3 2 8 4" xfId="8347" xr:uid="{00000000-0005-0000-0000-0000270C0000}"/>
    <cellStyle name="20% - Accent3 2 8 4 2" xfId="17179" xr:uid="{00000000-0005-0000-0000-0000280C0000}"/>
    <cellStyle name="20% - Accent3 2 8 5" xfId="10573" xr:uid="{00000000-0005-0000-0000-0000290C0000}"/>
    <cellStyle name="20% - Accent3 2 9" xfId="329" xr:uid="{00000000-0005-0000-0000-00002A0C0000}"/>
    <cellStyle name="20% - Accent3 2 9 2" xfId="2535" xr:uid="{00000000-0005-0000-0000-00002B0C0000}"/>
    <cellStyle name="20% - Accent3 2 9 2 2" xfId="11367" xr:uid="{00000000-0005-0000-0000-00002C0C0000}"/>
    <cellStyle name="20% - Accent3 2 9 3" xfId="4737" xr:uid="{00000000-0005-0000-0000-00002D0C0000}"/>
    <cellStyle name="20% - Accent3 2 9 3 2" xfId="13569" xr:uid="{00000000-0005-0000-0000-00002E0C0000}"/>
    <cellStyle name="20% - Accent3 2 9 4" xfId="6939" xr:uid="{00000000-0005-0000-0000-00002F0C0000}"/>
    <cellStyle name="20% - Accent3 2 9 4 2" xfId="15771" xr:uid="{00000000-0005-0000-0000-0000300C0000}"/>
    <cellStyle name="20% - Accent3 2 9 5" xfId="9165" xr:uid="{00000000-0005-0000-0000-0000310C0000}"/>
    <cellStyle name="20% - Accent3 3" xfId="122" xr:uid="{00000000-0005-0000-0000-0000320C0000}"/>
    <cellStyle name="20% - Accent3 3 10" xfId="2447" xr:uid="{00000000-0005-0000-0000-0000330C0000}"/>
    <cellStyle name="20% - Accent3 3 10 2" xfId="11279" xr:uid="{00000000-0005-0000-0000-0000340C0000}"/>
    <cellStyle name="20% - Accent3 3 11" xfId="4649" xr:uid="{00000000-0005-0000-0000-0000350C0000}"/>
    <cellStyle name="20% - Accent3 3 11 2" xfId="13481" xr:uid="{00000000-0005-0000-0000-0000360C0000}"/>
    <cellStyle name="20% - Accent3 3 12" xfId="6851" xr:uid="{00000000-0005-0000-0000-0000370C0000}"/>
    <cellStyle name="20% - Accent3 3 12 2" xfId="15683" xr:uid="{00000000-0005-0000-0000-0000380C0000}"/>
    <cellStyle name="20% - Accent3 3 13" xfId="9077" xr:uid="{00000000-0005-0000-0000-0000390C0000}"/>
    <cellStyle name="20% - Accent3 3 2" xfId="123" xr:uid="{00000000-0005-0000-0000-00003A0C0000}"/>
    <cellStyle name="20% - Accent3 3 2 10" xfId="6852" xr:uid="{00000000-0005-0000-0000-00003B0C0000}"/>
    <cellStyle name="20% - Accent3 3 2 10 2" xfId="15684" xr:uid="{00000000-0005-0000-0000-00003C0C0000}"/>
    <cellStyle name="20% - Accent3 3 2 11" xfId="9078" xr:uid="{00000000-0005-0000-0000-00003D0C0000}"/>
    <cellStyle name="20% - Accent3 3 2 2" xfId="477" xr:uid="{00000000-0005-0000-0000-00003E0C0000}"/>
    <cellStyle name="20% - Accent3 3 2 2 2" xfId="816" xr:uid="{00000000-0005-0000-0000-00003F0C0000}"/>
    <cellStyle name="20% - Accent3 3 2 2 2 2" xfId="1520" xr:uid="{00000000-0005-0000-0000-0000400C0000}"/>
    <cellStyle name="20% - Accent3 3 2 2 2 2 2" xfId="3722" xr:uid="{00000000-0005-0000-0000-0000410C0000}"/>
    <cellStyle name="20% - Accent3 3 2 2 2 2 2 2" xfId="12554" xr:uid="{00000000-0005-0000-0000-0000420C0000}"/>
    <cellStyle name="20% - Accent3 3 2 2 2 2 3" xfId="5924" xr:uid="{00000000-0005-0000-0000-0000430C0000}"/>
    <cellStyle name="20% - Accent3 3 2 2 2 2 3 2" xfId="14756" xr:uid="{00000000-0005-0000-0000-0000440C0000}"/>
    <cellStyle name="20% - Accent3 3 2 2 2 2 4" xfId="8126" xr:uid="{00000000-0005-0000-0000-0000450C0000}"/>
    <cellStyle name="20% - Accent3 3 2 2 2 2 4 2" xfId="16958" xr:uid="{00000000-0005-0000-0000-0000460C0000}"/>
    <cellStyle name="20% - Accent3 3 2 2 2 2 5" xfId="10352" xr:uid="{00000000-0005-0000-0000-0000470C0000}"/>
    <cellStyle name="20% - Accent3 3 2 2 2 3" xfId="2224" xr:uid="{00000000-0005-0000-0000-0000480C0000}"/>
    <cellStyle name="20% - Accent3 3 2 2 2 3 2" xfId="4426" xr:uid="{00000000-0005-0000-0000-0000490C0000}"/>
    <cellStyle name="20% - Accent3 3 2 2 2 3 2 2" xfId="13258" xr:uid="{00000000-0005-0000-0000-00004A0C0000}"/>
    <cellStyle name="20% - Accent3 3 2 2 2 3 3" xfId="6628" xr:uid="{00000000-0005-0000-0000-00004B0C0000}"/>
    <cellStyle name="20% - Accent3 3 2 2 2 3 3 2" xfId="15460" xr:uid="{00000000-0005-0000-0000-00004C0C0000}"/>
    <cellStyle name="20% - Accent3 3 2 2 2 3 4" xfId="8830" xr:uid="{00000000-0005-0000-0000-00004D0C0000}"/>
    <cellStyle name="20% - Accent3 3 2 2 2 3 4 2" xfId="17662" xr:uid="{00000000-0005-0000-0000-00004E0C0000}"/>
    <cellStyle name="20% - Accent3 3 2 2 2 3 5" xfId="11056" xr:uid="{00000000-0005-0000-0000-00004F0C0000}"/>
    <cellStyle name="20% - Accent3 3 2 2 2 4" xfId="3018" xr:uid="{00000000-0005-0000-0000-0000500C0000}"/>
    <cellStyle name="20% - Accent3 3 2 2 2 4 2" xfId="11850" xr:uid="{00000000-0005-0000-0000-0000510C0000}"/>
    <cellStyle name="20% - Accent3 3 2 2 2 5" xfId="5220" xr:uid="{00000000-0005-0000-0000-0000520C0000}"/>
    <cellStyle name="20% - Accent3 3 2 2 2 5 2" xfId="14052" xr:uid="{00000000-0005-0000-0000-0000530C0000}"/>
    <cellStyle name="20% - Accent3 3 2 2 2 6" xfId="7422" xr:uid="{00000000-0005-0000-0000-0000540C0000}"/>
    <cellStyle name="20% - Accent3 3 2 2 2 6 2" xfId="16254" xr:uid="{00000000-0005-0000-0000-0000550C0000}"/>
    <cellStyle name="20% - Accent3 3 2 2 2 7" xfId="9648" xr:uid="{00000000-0005-0000-0000-0000560C0000}"/>
    <cellStyle name="20% - Accent3 3 2 2 3" xfId="1181" xr:uid="{00000000-0005-0000-0000-0000570C0000}"/>
    <cellStyle name="20% - Accent3 3 2 2 3 2" xfId="3383" xr:uid="{00000000-0005-0000-0000-0000580C0000}"/>
    <cellStyle name="20% - Accent3 3 2 2 3 2 2" xfId="12215" xr:uid="{00000000-0005-0000-0000-0000590C0000}"/>
    <cellStyle name="20% - Accent3 3 2 2 3 3" xfId="5585" xr:uid="{00000000-0005-0000-0000-00005A0C0000}"/>
    <cellStyle name="20% - Accent3 3 2 2 3 3 2" xfId="14417" xr:uid="{00000000-0005-0000-0000-00005B0C0000}"/>
    <cellStyle name="20% - Accent3 3 2 2 3 4" xfId="7787" xr:uid="{00000000-0005-0000-0000-00005C0C0000}"/>
    <cellStyle name="20% - Accent3 3 2 2 3 4 2" xfId="16619" xr:uid="{00000000-0005-0000-0000-00005D0C0000}"/>
    <cellStyle name="20% - Accent3 3 2 2 3 5" xfId="10013" xr:uid="{00000000-0005-0000-0000-00005E0C0000}"/>
    <cellStyle name="20% - Accent3 3 2 2 4" xfId="1872" xr:uid="{00000000-0005-0000-0000-00005F0C0000}"/>
    <cellStyle name="20% - Accent3 3 2 2 4 2" xfId="4074" xr:uid="{00000000-0005-0000-0000-0000600C0000}"/>
    <cellStyle name="20% - Accent3 3 2 2 4 2 2" xfId="12906" xr:uid="{00000000-0005-0000-0000-0000610C0000}"/>
    <cellStyle name="20% - Accent3 3 2 2 4 3" xfId="6276" xr:uid="{00000000-0005-0000-0000-0000620C0000}"/>
    <cellStyle name="20% - Accent3 3 2 2 4 3 2" xfId="15108" xr:uid="{00000000-0005-0000-0000-0000630C0000}"/>
    <cellStyle name="20% - Accent3 3 2 2 4 4" xfId="8478" xr:uid="{00000000-0005-0000-0000-0000640C0000}"/>
    <cellStyle name="20% - Accent3 3 2 2 4 4 2" xfId="17310" xr:uid="{00000000-0005-0000-0000-0000650C0000}"/>
    <cellStyle name="20% - Accent3 3 2 2 4 5" xfId="10704" xr:uid="{00000000-0005-0000-0000-0000660C0000}"/>
    <cellStyle name="20% - Accent3 3 2 2 5" xfId="2679" xr:uid="{00000000-0005-0000-0000-0000670C0000}"/>
    <cellStyle name="20% - Accent3 3 2 2 5 2" xfId="11511" xr:uid="{00000000-0005-0000-0000-0000680C0000}"/>
    <cellStyle name="20% - Accent3 3 2 2 6" xfId="4881" xr:uid="{00000000-0005-0000-0000-0000690C0000}"/>
    <cellStyle name="20% - Accent3 3 2 2 6 2" xfId="13713" xr:uid="{00000000-0005-0000-0000-00006A0C0000}"/>
    <cellStyle name="20% - Accent3 3 2 2 7" xfId="7083" xr:uid="{00000000-0005-0000-0000-00006B0C0000}"/>
    <cellStyle name="20% - Accent3 3 2 2 7 2" xfId="15915" xr:uid="{00000000-0005-0000-0000-00006C0C0000}"/>
    <cellStyle name="20% - Accent3 3 2 2 8" xfId="9309" xr:uid="{00000000-0005-0000-0000-00006D0C0000}"/>
    <cellStyle name="20% - Accent3 3 2 3" xfId="581" xr:uid="{00000000-0005-0000-0000-00006E0C0000}"/>
    <cellStyle name="20% - Accent3 3 2 3 2" xfId="933" xr:uid="{00000000-0005-0000-0000-00006F0C0000}"/>
    <cellStyle name="20% - Accent3 3 2 3 2 2" xfId="1637" xr:uid="{00000000-0005-0000-0000-0000700C0000}"/>
    <cellStyle name="20% - Accent3 3 2 3 2 2 2" xfId="3839" xr:uid="{00000000-0005-0000-0000-0000710C0000}"/>
    <cellStyle name="20% - Accent3 3 2 3 2 2 2 2" xfId="12671" xr:uid="{00000000-0005-0000-0000-0000720C0000}"/>
    <cellStyle name="20% - Accent3 3 2 3 2 2 3" xfId="6041" xr:uid="{00000000-0005-0000-0000-0000730C0000}"/>
    <cellStyle name="20% - Accent3 3 2 3 2 2 3 2" xfId="14873" xr:uid="{00000000-0005-0000-0000-0000740C0000}"/>
    <cellStyle name="20% - Accent3 3 2 3 2 2 4" xfId="8243" xr:uid="{00000000-0005-0000-0000-0000750C0000}"/>
    <cellStyle name="20% - Accent3 3 2 3 2 2 4 2" xfId="17075" xr:uid="{00000000-0005-0000-0000-0000760C0000}"/>
    <cellStyle name="20% - Accent3 3 2 3 2 2 5" xfId="10469" xr:uid="{00000000-0005-0000-0000-0000770C0000}"/>
    <cellStyle name="20% - Accent3 3 2 3 2 3" xfId="2341" xr:uid="{00000000-0005-0000-0000-0000780C0000}"/>
    <cellStyle name="20% - Accent3 3 2 3 2 3 2" xfId="4543" xr:uid="{00000000-0005-0000-0000-0000790C0000}"/>
    <cellStyle name="20% - Accent3 3 2 3 2 3 2 2" xfId="13375" xr:uid="{00000000-0005-0000-0000-00007A0C0000}"/>
    <cellStyle name="20% - Accent3 3 2 3 2 3 3" xfId="6745" xr:uid="{00000000-0005-0000-0000-00007B0C0000}"/>
    <cellStyle name="20% - Accent3 3 2 3 2 3 3 2" xfId="15577" xr:uid="{00000000-0005-0000-0000-00007C0C0000}"/>
    <cellStyle name="20% - Accent3 3 2 3 2 3 4" xfId="8947" xr:uid="{00000000-0005-0000-0000-00007D0C0000}"/>
    <cellStyle name="20% - Accent3 3 2 3 2 3 4 2" xfId="17779" xr:uid="{00000000-0005-0000-0000-00007E0C0000}"/>
    <cellStyle name="20% - Accent3 3 2 3 2 3 5" xfId="11173" xr:uid="{00000000-0005-0000-0000-00007F0C0000}"/>
    <cellStyle name="20% - Accent3 3 2 3 2 4" xfId="3135" xr:uid="{00000000-0005-0000-0000-0000800C0000}"/>
    <cellStyle name="20% - Accent3 3 2 3 2 4 2" xfId="11967" xr:uid="{00000000-0005-0000-0000-0000810C0000}"/>
    <cellStyle name="20% - Accent3 3 2 3 2 5" xfId="5337" xr:uid="{00000000-0005-0000-0000-0000820C0000}"/>
    <cellStyle name="20% - Accent3 3 2 3 2 5 2" xfId="14169" xr:uid="{00000000-0005-0000-0000-0000830C0000}"/>
    <cellStyle name="20% - Accent3 3 2 3 2 6" xfId="7539" xr:uid="{00000000-0005-0000-0000-0000840C0000}"/>
    <cellStyle name="20% - Accent3 3 2 3 2 6 2" xfId="16371" xr:uid="{00000000-0005-0000-0000-0000850C0000}"/>
    <cellStyle name="20% - Accent3 3 2 3 2 7" xfId="9765" xr:uid="{00000000-0005-0000-0000-0000860C0000}"/>
    <cellStyle name="20% - Accent3 3 2 3 3" xfId="1285" xr:uid="{00000000-0005-0000-0000-0000870C0000}"/>
    <cellStyle name="20% - Accent3 3 2 3 3 2" xfId="3487" xr:uid="{00000000-0005-0000-0000-0000880C0000}"/>
    <cellStyle name="20% - Accent3 3 2 3 3 2 2" xfId="12319" xr:uid="{00000000-0005-0000-0000-0000890C0000}"/>
    <cellStyle name="20% - Accent3 3 2 3 3 3" xfId="5689" xr:uid="{00000000-0005-0000-0000-00008A0C0000}"/>
    <cellStyle name="20% - Accent3 3 2 3 3 3 2" xfId="14521" xr:uid="{00000000-0005-0000-0000-00008B0C0000}"/>
    <cellStyle name="20% - Accent3 3 2 3 3 4" xfId="7891" xr:uid="{00000000-0005-0000-0000-00008C0C0000}"/>
    <cellStyle name="20% - Accent3 3 2 3 3 4 2" xfId="16723" xr:uid="{00000000-0005-0000-0000-00008D0C0000}"/>
    <cellStyle name="20% - Accent3 3 2 3 3 5" xfId="10117" xr:uid="{00000000-0005-0000-0000-00008E0C0000}"/>
    <cellStyle name="20% - Accent3 3 2 3 4" xfId="1989" xr:uid="{00000000-0005-0000-0000-00008F0C0000}"/>
    <cellStyle name="20% - Accent3 3 2 3 4 2" xfId="4191" xr:uid="{00000000-0005-0000-0000-0000900C0000}"/>
    <cellStyle name="20% - Accent3 3 2 3 4 2 2" xfId="13023" xr:uid="{00000000-0005-0000-0000-0000910C0000}"/>
    <cellStyle name="20% - Accent3 3 2 3 4 3" xfId="6393" xr:uid="{00000000-0005-0000-0000-0000920C0000}"/>
    <cellStyle name="20% - Accent3 3 2 3 4 3 2" xfId="15225" xr:uid="{00000000-0005-0000-0000-0000930C0000}"/>
    <cellStyle name="20% - Accent3 3 2 3 4 4" xfId="8595" xr:uid="{00000000-0005-0000-0000-0000940C0000}"/>
    <cellStyle name="20% - Accent3 3 2 3 4 4 2" xfId="17427" xr:uid="{00000000-0005-0000-0000-0000950C0000}"/>
    <cellStyle name="20% - Accent3 3 2 3 4 5" xfId="10821" xr:uid="{00000000-0005-0000-0000-0000960C0000}"/>
    <cellStyle name="20% - Accent3 3 2 3 5" xfId="2783" xr:uid="{00000000-0005-0000-0000-0000970C0000}"/>
    <cellStyle name="20% - Accent3 3 2 3 5 2" xfId="11615" xr:uid="{00000000-0005-0000-0000-0000980C0000}"/>
    <cellStyle name="20% - Accent3 3 2 3 6" xfId="4985" xr:uid="{00000000-0005-0000-0000-0000990C0000}"/>
    <cellStyle name="20% - Accent3 3 2 3 6 2" xfId="13817" xr:uid="{00000000-0005-0000-0000-00009A0C0000}"/>
    <cellStyle name="20% - Accent3 3 2 3 7" xfId="7187" xr:uid="{00000000-0005-0000-0000-00009B0C0000}"/>
    <cellStyle name="20% - Accent3 3 2 3 7 2" xfId="16019" xr:uid="{00000000-0005-0000-0000-00009C0C0000}"/>
    <cellStyle name="20% - Accent3 3 2 3 8" xfId="9413" xr:uid="{00000000-0005-0000-0000-00009D0C0000}"/>
    <cellStyle name="20% - Accent3 3 2 4" xfId="699" xr:uid="{00000000-0005-0000-0000-00009E0C0000}"/>
    <cellStyle name="20% - Accent3 3 2 4 2" xfId="1403" xr:uid="{00000000-0005-0000-0000-00009F0C0000}"/>
    <cellStyle name="20% - Accent3 3 2 4 2 2" xfId="3605" xr:uid="{00000000-0005-0000-0000-0000A00C0000}"/>
    <cellStyle name="20% - Accent3 3 2 4 2 2 2" xfId="12437" xr:uid="{00000000-0005-0000-0000-0000A10C0000}"/>
    <cellStyle name="20% - Accent3 3 2 4 2 3" xfId="5807" xr:uid="{00000000-0005-0000-0000-0000A20C0000}"/>
    <cellStyle name="20% - Accent3 3 2 4 2 3 2" xfId="14639" xr:uid="{00000000-0005-0000-0000-0000A30C0000}"/>
    <cellStyle name="20% - Accent3 3 2 4 2 4" xfId="8009" xr:uid="{00000000-0005-0000-0000-0000A40C0000}"/>
    <cellStyle name="20% - Accent3 3 2 4 2 4 2" xfId="16841" xr:uid="{00000000-0005-0000-0000-0000A50C0000}"/>
    <cellStyle name="20% - Accent3 3 2 4 2 5" xfId="10235" xr:uid="{00000000-0005-0000-0000-0000A60C0000}"/>
    <cellStyle name="20% - Accent3 3 2 4 3" xfId="2107" xr:uid="{00000000-0005-0000-0000-0000A70C0000}"/>
    <cellStyle name="20% - Accent3 3 2 4 3 2" xfId="4309" xr:uid="{00000000-0005-0000-0000-0000A80C0000}"/>
    <cellStyle name="20% - Accent3 3 2 4 3 2 2" xfId="13141" xr:uid="{00000000-0005-0000-0000-0000A90C0000}"/>
    <cellStyle name="20% - Accent3 3 2 4 3 3" xfId="6511" xr:uid="{00000000-0005-0000-0000-0000AA0C0000}"/>
    <cellStyle name="20% - Accent3 3 2 4 3 3 2" xfId="15343" xr:uid="{00000000-0005-0000-0000-0000AB0C0000}"/>
    <cellStyle name="20% - Accent3 3 2 4 3 4" xfId="8713" xr:uid="{00000000-0005-0000-0000-0000AC0C0000}"/>
    <cellStyle name="20% - Accent3 3 2 4 3 4 2" xfId="17545" xr:uid="{00000000-0005-0000-0000-0000AD0C0000}"/>
    <cellStyle name="20% - Accent3 3 2 4 3 5" xfId="10939" xr:uid="{00000000-0005-0000-0000-0000AE0C0000}"/>
    <cellStyle name="20% - Accent3 3 2 4 4" xfId="2901" xr:uid="{00000000-0005-0000-0000-0000AF0C0000}"/>
    <cellStyle name="20% - Accent3 3 2 4 4 2" xfId="11733" xr:uid="{00000000-0005-0000-0000-0000B00C0000}"/>
    <cellStyle name="20% - Accent3 3 2 4 5" xfId="5103" xr:uid="{00000000-0005-0000-0000-0000B10C0000}"/>
    <cellStyle name="20% - Accent3 3 2 4 5 2" xfId="13935" xr:uid="{00000000-0005-0000-0000-0000B20C0000}"/>
    <cellStyle name="20% - Accent3 3 2 4 6" xfId="7305" xr:uid="{00000000-0005-0000-0000-0000B30C0000}"/>
    <cellStyle name="20% - Accent3 3 2 4 6 2" xfId="16137" xr:uid="{00000000-0005-0000-0000-0000B40C0000}"/>
    <cellStyle name="20% - Accent3 3 2 4 7" xfId="9531" xr:uid="{00000000-0005-0000-0000-0000B50C0000}"/>
    <cellStyle name="20% - Accent3 3 2 5" xfId="1090" xr:uid="{00000000-0005-0000-0000-0000B60C0000}"/>
    <cellStyle name="20% - Accent3 3 2 5 2" xfId="3292" xr:uid="{00000000-0005-0000-0000-0000B70C0000}"/>
    <cellStyle name="20% - Accent3 3 2 5 2 2" xfId="12124" xr:uid="{00000000-0005-0000-0000-0000B80C0000}"/>
    <cellStyle name="20% - Accent3 3 2 5 3" xfId="5494" xr:uid="{00000000-0005-0000-0000-0000B90C0000}"/>
    <cellStyle name="20% - Accent3 3 2 5 3 2" xfId="14326" xr:uid="{00000000-0005-0000-0000-0000BA0C0000}"/>
    <cellStyle name="20% - Accent3 3 2 5 4" xfId="7696" xr:uid="{00000000-0005-0000-0000-0000BB0C0000}"/>
    <cellStyle name="20% - Accent3 3 2 5 4 2" xfId="16528" xr:uid="{00000000-0005-0000-0000-0000BC0C0000}"/>
    <cellStyle name="20% - Accent3 3 2 5 5" xfId="9922" xr:uid="{00000000-0005-0000-0000-0000BD0C0000}"/>
    <cellStyle name="20% - Accent3 3 2 6" xfId="1755" xr:uid="{00000000-0005-0000-0000-0000BE0C0000}"/>
    <cellStyle name="20% - Accent3 3 2 6 2" xfId="3957" xr:uid="{00000000-0005-0000-0000-0000BF0C0000}"/>
    <cellStyle name="20% - Accent3 3 2 6 2 2" xfId="12789" xr:uid="{00000000-0005-0000-0000-0000C00C0000}"/>
    <cellStyle name="20% - Accent3 3 2 6 3" xfId="6159" xr:uid="{00000000-0005-0000-0000-0000C10C0000}"/>
    <cellStyle name="20% - Accent3 3 2 6 3 2" xfId="14991" xr:uid="{00000000-0005-0000-0000-0000C20C0000}"/>
    <cellStyle name="20% - Accent3 3 2 6 4" xfId="8361" xr:uid="{00000000-0005-0000-0000-0000C30C0000}"/>
    <cellStyle name="20% - Accent3 3 2 6 4 2" xfId="17193" xr:uid="{00000000-0005-0000-0000-0000C40C0000}"/>
    <cellStyle name="20% - Accent3 3 2 6 5" xfId="10587" xr:uid="{00000000-0005-0000-0000-0000C50C0000}"/>
    <cellStyle name="20% - Accent3 3 2 7" xfId="386" xr:uid="{00000000-0005-0000-0000-0000C60C0000}"/>
    <cellStyle name="20% - Accent3 3 2 7 2" xfId="2588" xr:uid="{00000000-0005-0000-0000-0000C70C0000}"/>
    <cellStyle name="20% - Accent3 3 2 7 2 2" xfId="11420" xr:uid="{00000000-0005-0000-0000-0000C80C0000}"/>
    <cellStyle name="20% - Accent3 3 2 7 3" xfId="4790" xr:uid="{00000000-0005-0000-0000-0000C90C0000}"/>
    <cellStyle name="20% - Accent3 3 2 7 3 2" xfId="13622" xr:uid="{00000000-0005-0000-0000-0000CA0C0000}"/>
    <cellStyle name="20% - Accent3 3 2 7 4" xfId="6992" xr:uid="{00000000-0005-0000-0000-0000CB0C0000}"/>
    <cellStyle name="20% - Accent3 3 2 7 4 2" xfId="15824" xr:uid="{00000000-0005-0000-0000-0000CC0C0000}"/>
    <cellStyle name="20% - Accent3 3 2 7 5" xfId="9218" xr:uid="{00000000-0005-0000-0000-0000CD0C0000}"/>
    <cellStyle name="20% - Accent3 3 2 8" xfId="2448" xr:uid="{00000000-0005-0000-0000-0000CE0C0000}"/>
    <cellStyle name="20% - Accent3 3 2 8 2" xfId="11280" xr:uid="{00000000-0005-0000-0000-0000CF0C0000}"/>
    <cellStyle name="20% - Accent3 3 2 9" xfId="4650" xr:uid="{00000000-0005-0000-0000-0000D00C0000}"/>
    <cellStyle name="20% - Accent3 3 2 9 2" xfId="13482" xr:uid="{00000000-0005-0000-0000-0000D10C0000}"/>
    <cellStyle name="20% - Accent3 3 3" xfId="343" xr:uid="{00000000-0005-0000-0000-0000D20C0000}"/>
    <cellStyle name="20% - Accent3 3 3 10" xfId="9178" xr:uid="{00000000-0005-0000-0000-0000D30C0000}"/>
    <cellStyle name="20% - Accent3 3 3 2" xfId="503" xr:uid="{00000000-0005-0000-0000-0000D40C0000}"/>
    <cellStyle name="20% - Accent3 3 3 2 2" xfId="855" xr:uid="{00000000-0005-0000-0000-0000D50C0000}"/>
    <cellStyle name="20% - Accent3 3 3 2 2 2" xfId="1559" xr:uid="{00000000-0005-0000-0000-0000D60C0000}"/>
    <cellStyle name="20% - Accent3 3 3 2 2 2 2" xfId="3761" xr:uid="{00000000-0005-0000-0000-0000D70C0000}"/>
    <cellStyle name="20% - Accent3 3 3 2 2 2 2 2" xfId="12593" xr:uid="{00000000-0005-0000-0000-0000D80C0000}"/>
    <cellStyle name="20% - Accent3 3 3 2 2 2 3" xfId="5963" xr:uid="{00000000-0005-0000-0000-0000D90C0000}"/>
    <cellStyle name="20% - Accent3 3 3 2 2 2 3 2" xfId="14795" xr:uid="{00000000-0005-0000-0000-0000DA0C0000}"/>
    <cellStyle name="20% - Accent3 3 3 2 2 2 4" xfId="8165" xr:uid="{00000000-0005-0000-0000-0000DB0C0000}"/>
    <cellStyle name="20% - Accent3 3 3 2 2 2 4 2" xfId="16997" xr:uid="{00000000-0005-0000-0000-0000DC0C0000}"/>
    <cellStyle name="20% - Accent3 3 3 2 2 2 5" xfId="10391" xr:uid="{00000000-0005-0000-0000-0000DD0C0000}"/>
    <cellStyle name="20% - Accent3 3 3 2 2 3" xfId="2263" xr:uid="{00000000-0005-0000-0000-0000DE0C0000}"/>
    <cellStyle name="20% - Accent3 3 3 2 2 3 2" xfId="4465" xr:uid="{00000000-0005-0000-0000-0000DF0C0000}"/>
    <cellStyle name="20% - Accent3 3 3 2 2 3 2 2" xfId="13297" xr:uid="{00000000-0005-0000-0000-0000E00C0000}"/>
    <cellStyle name="20% - Accent3 3 3 2 2 3 3" xfId="6667" xr:uid="{00000000-0005-0000-0000-0000E10C0000}"/>
    <cellStyle name="20% - Accent3 3 3 2 2 3 3 2" xfId="15499" xr:uid="{00000000-0005-0000-0000-0000E20C0000}"/>
    <cellStyle name="20% - Accent3 3 3 2 2 3 4" xfId="8869" xr:uid="{00000000-0005-0000-0000-0000E30C0000}"/>
    <cellStyle name="20% - Accent3 3 3 2 2 3 4 2" xfId="17701" xr:uid="{00000000-0005-0000-0000-0000E40C0000}"/>
    <cellStyle name="20% - Accent3 3 3 2 2 3 5" xfId="11095" xr:uid="{00000000-0005-0000-0000-0000E50C0000}"/>
    <cellStyle name="20% - Accent3 3 3 2 2 4" xfId="3057" xr:uid="{00000000-0005-0000-0000-0000E60C0000}"/>
    <cellStyle name="20% - Accent3 3 3 2 2 4 2" xfId="11889" xr:uid="{00000000-0005-0000-0000-0000E70C0000}"/>
    <cellStyle name="20% - Accent3 3 3 2 2 5" xfId="5259" xr:uid="{00000000-0005-0000-0000-0000E80C0000}"/>
    <cellStyle name="20% - Accent3 3 3 2 2 5 2" xfId="14091" xr:uid="{00000000-0005-0000-0000-0000E90C0000}"/>
    <cellStyle name="20% - Accent3 3 3 2 2 6" xfId="7461" xr:uid="{00000000-0005-0000-0000-0000EA0C0000}"/>
    <cellStyle name="20% - Accent3 3 3 2 2 6 2" xfId="16293" xr:uid="{00000000-0005-0000-0000-0000EB0C0000}"/>
    <cellStyle name="20% - Accent3 3 3 2 2 7" xfId="9687" xr:uid="{00000000-0005-0000-0000-0000EC0C0000}"/>
    <cellStyle name="20% - Accent3 3 3 2 3" xfId="1207" xr:uid="{00000000-0005-0000-0000-0000ED0C0000}"/>
    <cellStyle name="20% - Accent3 3 3 2 3 2" xfId="3409" xr:uid="{00000000-0005-0000-0000-0000EE0C0000}"/>
    <cellStyle name="20% - Accent3 3 3 2 3 2 2" xfId="12241" xr:uid="{00000000-0005-0000-0000-0000EF0C0000}"/>
    <cellStyle name="20% - Accent3 3 3 2 3 3" xfId="5611" xr:uid="{00000000-0005-0000-0000-0000F00C0000}"/>
    <cellStyle name="20% - Accent3 3 3 2 3 3 2" xfId="14443" xr:uid="{00000000-0005-0000-0000-0000F10C0000}"/>
    <cellStyle name="20% - Accent3 3 3 2 3 4" xfId="7813" xr:uid="{00000000-0005-0000-0000-0000F20C0000}"/>
    <cellStyle name="20% - Accent3 3 3 2 3 4 2" xfId="16645" xr:uid="{00000000-0005-0000-0000-0000F30C0000}"/>
    <cellStyle name="20% - Accent3 3 3 2 3 5" xfId="10039" xr:uid="{00000000-0005-0000-0000-0000F40C0000}"/>
    <cellStyle name="20% - Accent3 3 3 2 4" xfId="1911" xr:uid="{00000000-0005-0000-0000-0000F50C0000}"/>
    <cellStyle name="20% - Accent3 3 3 2 4 2" xfId="4113" xr:uid="{00000000-0005-0000-0000-0000F60C0000}"/>
    <cellStyle name="20% - Accent3 3 3 2 4 2 2" xfId="12945" xr:uid="{00000000-0005-0000-0000-0000F70C0000}"/>
    <cellStyle name="20% - Accent3 3 3 2 4 3" xfId="6315" xr:uid="{00000000-0005-0000-0000-0000F80C0000}"/>
    <cellStyle name="20% - Accent3 3 3 2 4 3 2" xfId="15147" xr:uid="{00000000-0005-0000-0000-0000F90C0000}"/>
    <cellStyle name="20% - Accent3 3 3 2 4 4" xfId="8517" xr:uid="{00000000-0005-0000-0000-0000FA0C0000}"/>
    <cellStyle name="20% - Accent3 3 3 2 4 4 2" xfId="17349" xr:uid="{00000000-0005-0000-0000-0000FB0C0000}"/>
    <cellStyle name="20% - Accent3 3 3 2 4 5" xfId="10743" xr:uid="{00000000-0005-0000-0000-0000FC0C0000}"/>
    <cellStyle name="20% - Accent3 3 3 2 5" xfId="2705" xr:uid="{00000000-0005-0000-0000-0000FD0C0000}"/>
    <cellStyle name="20% - Accent3 3 3 2 5 2" xfId="11537" xr:uid="{00000000-0005-0000-0000-0000FE0C0000}"/>
    <cellStyle name="20% - Accent3 3 3 2 6" xfId="4907" xr:uid="{00000000-0005-0000-0000-0000FF0C0000}"/>
    <cellStyle name="20% - Accent3 3 3 2 6 2" xfId="13739" xr:uid="{00000000-0005-0000-0000-0000000D0000}"/>
    <cellStyle name="20% - Accent3 3 3 2 7" xfId="7109" xr:uid="{00000000-0005-0000-0000-0000010D0000}"/>
    <cellStyle name="20% - Accent3 3 3 2 7 2" xfId="15941" xr:uid="{00000000-0005-0000-0000-0000020D0000}"/>
    <cellStyle name="20% - Accent3 3 3 2 8" xfId="9335" xr:uid="{00000000-0005-0000-0000-0000030D0000}"/>
    <cellStyle name="20% - Accent3 3 3 3" xfId="620" xr:uid="{00000000-0005-0000-0000-0000040D0000}"/>
    <cellStyle name="20% - Accent3 3 3 3 2" xfId="972" xr:uid="{00000000-0005-0000-0000-0000050D0000}"/>
    <cellStyle name="20% - Accent3 3 3 3 2 2" xfId="1676" xr:uid="{00000000-0005-0000-0000-0000060D0000}"/>
    <cellStyle name="20% - Accent3 3 3 3 2 2 2" xfId="3878" xr:uid="{00000000-0005-0000-0000-0000070D0000}"/>
    <cellStyle name="20% - Accent3 3 3 3 2 2 2 2" xfId="12710" xr:uid="{00000000-0005-0000-0000-0000080D0000}"/>
    <cellStyle name="20% - Accent3 3 3 3 2 2 3" xfId="6080" xr:uid="{00000000-0005-0000-0000-0000090D0000}"/>
    <cellStyle name="20% - Accent3 3 3 3 2 2 3 2" xfId="14912" xr:uid="{00000000-0005-0000-0000-00000A0D0000}"/>
    <cellStyle name="20% - Accent3 3 3 3 2 2 4" xfId="8282" xr:uid="{00000000-0005-0000-0000-00000B0D0000}"/>
    <cellStyle name="20% - Accent3 3 3 3 2 2 4 2" xfId="17114" xr:uid="{00000000-0005-0000-0000-00000C0D0000}"/>
    <cellStyle name="20% - Accent3 3 3 3 2 2 5" xfId="10508" xr:uid="{00000000-0005-0000-0000-00000D0D0000}"/>
    <cellStyle name="20% - Accent3 3 3 3 2 3" xfId="2380" xr:uid="{00000000-0005-0000-0000-00000E0D0000}"/>
    <cellStyle name="20% - Accent3 3 3 3 2 3 2" xfId="4582" xr:uid="{00000000-0005-0000-0000-00000F0D0000}"/>
    <cellStyle name="20% - Accent3 3 3 3 2 3 2 2" xfId="13414" xr:uid="{00000000-0005-0000-0000-0000100D0000}"/>
    <cellStyle name="20% - Accent3 3 3 3 2 3 3" xfId="6784" xr:uid="{00000000-0005-0000-0000-0000110D0000}"/>
    <cellStyle name="20% - Accent3 3 3 3 2 3 3 2" xfId="15616" xr:uid="{00000000-0005-0000-0000-0000120D0000}"/>
    <cellStyle name="20% - Accent3 3 3 3 2 3 4" xfId="8986" xr:uid="{00000000-0005-0000-0000-0000130D0000}"/>
    <cellStyle name="20% - Accent3 3 3 3 2 3 4 2" xfId="17818" xr:uid="{00000000-0005-0000-0000-0000140D0000}"/>
    <cellStyle name="20% - Accent3 3 3 3 2 3 5" xfId="11212" xr:uid="{00000000-0005-0000-0000-0000150D0000}"/>
    <cellStyle name="20% - Accent3 3 3 3 2 4" xfId="3174" xr:uid="{00000000-0005-0000-0000-0000160D0000}"/>
    <cellStyle name="20% - Accent3 3 3 3 2 4 2" xfId="12006" xr:uid="{00000000-0005-0000-0000-0000170D0000}"/>
    <cellStyle name="20% - Accent3 3 3 3 2 5" xfId="5376" xr:uid="{00000000-0005-0000-0000-0000180D0000}"/>
    <cellStyle name="20% - Accent3 3 3 3 2 5 2" xfId="14208" xr:uid="{00000000-0005-0000-0000-0000190D0000}"/>
    <cellStyle name="20% - Accent3 3 3 3 2 6" xfId="7578" xr:uid="{00000000-0005-0000-0000-00001A0D0000}"/>
    <cellStyle name="20% - Accent3 3 3 3 2 6 2" xfId="16410" xr:uid="{00000000-0005-0000-0000-00001B0D0000}"/>
    <cellStyle name="20% - Accent3 3 3 3 2 7" xfId="9804" xr:uid="{00000000-0005-0000-0000-00001C0D0000}"/>
    <cellStyle name="20% - Accent3 3 3 3 3" xfId="1324" xr:uid="{00000000-0005-0000-0000-00001D0D0000}"/>
    <cellStyle name="20% - Accent3 3 3 3 3 2" xfId="3526" xr:uid="{00000000-0005-0000-0000-00001E0D0000}"/>
    <cellStyle name="20% - Accent3 3 3 3 3 2 2" xfId="12358" xr:uid="{00000000-0005-0000-0000-00001F0D0000}"/>
    <cellStyle name="20% - Accent3 3 3 3 3 3" xfId="5728" xr:uid="{00000000-0005-0000-0000-0000200D0000}"/>
    <cellStyle name="20% - Accent3 3 3 3 3 3 2" xfId="14560" xr:uid="{00000000-0005-0000-0000-0000210D0000}"/>
    <cellStyle name="20% - Accent3 3 3 3 3 4" xfId="7930" xr:uid="{00000000-0005-0000-0000-0000220D0000}"/>
    <cellStyle name="20% - Accent3 3 3 3 3 4 2" xfId="16762" xr:uid="{00000000-0005-0000-0000-0000230D0000}"/>
    <cellStyle name="20% - Accent3 3 3 3 3 5" xfId="10156" xr:uid="{00000000-0005-0000-0000-0000240D0000}"/>
    <cellStyle name="20% - Accent3 3 3 3 4" xfId="2028" xr:uid="{00000000-0005-0000-0000-0000250D0000}"/>
    <cellStyle name="20% - Accent3 3 3 3 4 2" xfId="4230" xr:uid="{00000000-0005-0000-0000-0000260D0000}"/>
    <cellStyle name="20% - Accent3 3 3 3 4 2 2" xfId="13062" xr:uid="{00000000-0005-0000-0000-0000270D0000}"/>
    <cellStyle name="20% - Accent3 3 3 3 4 3" xfId="6432" xr:uid="{00000000-0005-0000-0000-0000280D0000}"/>
    <cellStyle name="20% - Accent3 3 3 3 4 3 2" xfId="15264" xr:uid="{00000000-0005-0000-0000-0000290D0000}"/>
    <cellStyle name="20% - Accent3 3 3 3 4 4" xfId="8634" xr:uid="{00000000-0005-0000-0000-00002A0D0000}"/>
    <cellStyle name="20% - Accent3 3 3 3 4 4 2" xfId="17466" xr:uid="{00000000-0005-0000-0000-00002B0D0000}"/>
    <cellStyle name="20% - Accent3 3 3 3 4 5" xfId="10860" xr:uid="{00000000-0005-0000-0000-00002C0D0000}"/>
    <cellStyle name="20% - Accent3 3 3 3 5" xfId="2822" xr:uid="{00000000-0005-0000-0000-00002D0D0000}"/>
    <cellStyle name="20% - Accent3 3 3 3 5 2" xfId="11654" xr:uid="{00000000-0005-0000-0000-00002E0D0000}"/>
    <cellStyle name="20% - Accent3 3 3 3 6" xfId="5024" xr:uid="{00000000-0005-0000-0000-00002F0D0000}"/>
    <cellStyle name="20% - Accent3 3 3 3 6 2" xfId="13856" xr:uid="{00000000-0005-0000-0000-0000300D0000}"/>
    <cellStyle name="20% - Accent3 3 3 3 7" xfId="7226" xr:uid="{00000000-0005-0000-0000-0000310D0000}"/>
    <cellStyle name="20% - Accent3 3 3 3 7 2" xfId="16058" xr:uid="{00000000-0005-0000-0000-0000320D0000}"/>
    <cellStyle name="20% - Accent3 3 3 3 8" xfId="9452" xr:uid="{00000000-0005-0000-0000-0000330D0000}"/>
    <cellStyle name="20% - Accent3 3 3 4" xfId="738" xr:uid="{00000000-0005-0000-0000-0000340D0000}"/>
    <cellStyle name="20% - Accent3 3 3 4 2" xfId="1442" xr:uid="{00000000-0005-0000-0000-0000350D0000}"/>
    <cellStyle name="20% - Accent3 3 3 4 2 2" xfId="3644" xr:uid="{00000000-0005-0000-0000-0000360D0000}"/>
    <cellStyle name="20% - Accent3 3 3 4 2 2 2" xfId="12476" xr:uid="{00000000-0005-0000-0000-0000370D0000}"/>
    <cellStyle name="20% - Accent3 3 3 4 2 3" xfId="5846" xr:uid="{00000000-0005-0000-0000-0000380D0000}"/>
    <cellStyle name="20% - Accent3 3 3 4 2 3 2" xfId="14678" xr:uid="{00000000-0005-0000-0000-0000390D0000}"/>
    <cellStyle name="20% - Accent3 3 3 4 2 4" xfId="8048" xr:uid="{00000000-0005-0000-0000-00003A0D0000}"/>
    <cellStyle name="20% - Accent3 3 3 4 2 4 2" xfId="16880" xr:uid="{00000000-0005-0000-0000-00003B0D0000}"/>
    <cellStyle name="20% - Accent3 3 3 4 2 5" xfId="10274" xr:uid="{00000000-0005-0000-0000-00003C0D0000}"/>
    <cellStyle name="20% - Accent3 3 3 4 3" xfId="2146" xr:uid="{00000000-0005-0000-0000-00003D0D0000}"/>
    <cellStyle name="20% - Accent3 3 3 4 3 2" xfId="4348" xr:uid="{00000000-0005-0000-0000-00003E0D0000}"/>
    <cellStyle name="20% - Accent3 3 3 4 3 2 2" xfId="13180" xr:uid="{00000000-0005-0000-0000-00003F0D0000}"/>
    <cellStyle name="20% - Accent3 3 3 4 3 3" xfId="6550" xr:uid="{00000000-0005-0000-0000-0000400D0000}"/>
    <cellStyle name="20% - Accent3 3 3 4 3 3 2" xfId="15382" xr:uid="{00000000-0005-0000-0000-0000410D0000}"/>
    <cellStyle name="20% - Accent3 3 3 4 3 4" xfId="8752" xr:uid="{00000000-0005-0000-0000-0000420D0000}"/>
    <cellStyle name="20% - Accent3 3 3 4 3 4 2" xfId="17584" xr:uid="{00000000-0005-0000-0000-0000430D0000}"/>
    <cellStyle name="20% - Accent3 3 3 4 3 5" xfId="10978" xr:uid="{00000000-0005-0000-0000-0000440D0000}"/>
    <cellStyle name="20% - Accent3 3 3 4 4" xfId="2940" xr:uid="{00000000-0005-0000-0000-0000450D0000}"/>
    <cellStyle name="20% - Accent3 3 3 4 4 2" xfId="11772" xr:uid="{00000000-0005-0000-0000-0000460D0000}"/>
    <cellStyle name="20% - Accent3 3 3 4 5" xfId="5142" xr:uid="{00000000-0005-0000-0000-0000470D0000}"/>
    <cellStyle name="20% - Accent3 3 3 4 5 2" xfId="13974" xr:uid="{00000000-0005-0000-0000-0000480D0000}"/>
    <cellStyle name="20% - Accent3 3 3 4 6" xfId="7344" xr:uid="{00000000-0005-0000-0000-0000490D0000}"/>
    <cellStyle name="20% - Accent3 3 3 4 6 2" xfId="16176" xr:uid="{00000000-0005-0000-0000-00004A0D0000}"/>
    <cellStyle name="20% - Accent3 3 3 4 7" xfId="9570" xr:uid="{00000000-0005-0000-0000-00004B0D0000}"/>
    <cellStyle name="20% - Accent3 3 3 5" xfId="1050" xr:uid="{00000000-0005-0000-0000-00004C0D0000}"/>
    <cellStyle name="20% - Accent3 3 3 5 2" xfId="3252" xr:uid="{00000000-0005-0000-0000-00004D0D0000}"/>
    <cellStyle name="20% - Accent3 3 3 5 2 2" xfId="12084" xr:uid="{00000000-0005-0000-0000-00004E0D0000}"/>
    <cellStyle name="20% - Accent3 3 3 5 3" xfId="5454" xr:uid="{00000000-0005-0000-0000-00004F0D0000}"/>
    <cellStyle name="20% - Accent3 3 3 5 3 2" xfId="14286" xr:uid="{00000000-0005-0000-0000-0000500D0000}"/>
    <cellStyle name="20% - Accent3 3 3 5 4" xfId="7656" xr:uid="{00000000-0005-0000-0000-0000510D0000}"/>
    <cellStyle name="20% - Accent3 3 3 5 4 2" xfId="16488" xr:uid="{00000000-0005-0000-0000-0000520D0000}"/>
    <cellStyle name="20% - Accent3 3 3 5 5" xfId="9882" xr:uid="{00000000-0005-0000-0000-0000530D0000}"/>
    <cellStyle name="20% - Accent3 3 3 6" xfId="1794" xr:uid="{00000000-0005-0000-0000-0000540D0000}"/>
    <cellStyle name="20% - Accent3 3 3 6 2" xfId="3996" xr:uid="{00000000-0005-0000-0000-0000550D0000}"/>
    <cellStyle name="20% - Accent3 3 3 6 2 2" xfId="12828" xr:uid="{00000000-0005-0000-0000-0000560D0000}"/>
    <cellStyle name="20% - Accent3 3 3 6 3" xfId="6198" xr:uid="{00000000-0005-0000-0000-0000570D0000}"/>
    <cellStyle name="20% - Accent3 3 3 6 3 2" xfId="15030" xr:uid="{00000000-0005-0000-0000-0000580D0000}"/>
    <cellStyle name="20% - Accent3 3 3 6 4" xfId="8400" xr:uid="{00000000-0005-0000-0000-0000590D0000}"/>
    <cellStyle name="20% - Accent3 3 3 6 4 2" xfId="17232" xr:uid="{00000000-0005-0000-0000-00005A0D0000}"/>
    <cellStyle name="20% - Accent3 3 3 6 5" xfId="10626" xr:uid="{00000000-0005-0000-0000-00005B0D0000}"/>
    <cellStyle name="20% - Accent3 3 3 7" xfId="2548" xr:uid="{00000000-0005-0000-0000-00005C0D0000}"/>
    <cellStyle name="20% - Accent3 3 3 7 2" xfId="11380" xr:uid="{00000000-0005-0000-0000-00005D0D0000}"/>
    <cellStyle name="20% - Accent3 3 3 8" xfId="4750" xr:uid="{00000000-0005-0000-0000-00005E0D0000}"/>
    <cellStyle name="20% - Accent3 3 3 8 2" xfId="13582" xr:uid="{00000000-0005-0000-0000-00005F0D0000}"/>
    <cellStyle name="20% - Accent3 3 3 9" xfId="6952" xr:uid="{00000000-0005-0000-0000-0000600D0000}"/>
    <cellStyle name="20% - Accent3 3 3 9 2" xfId="15784" xr:uid="{00000000-0005-0000-0000-0000610D0000}"/>
    <cellStyle name="20% - Accent3 3 4" xfId="451" xr:uid="{00000000-0005-0000-0000-0000620D0000}"/>
    <cellStyle name="20% - Accent3 3 4 2" xfId="789" xr:uid="{00000000-0005-0000-0000-0000630D0000}"/>
    <cellStyle name="20% - Accent3 3 4 2 2" xfId="1493" xr:uid="{00000000-0005-0000-0000-0000640D0000}"/>
    <cellStyle name="20% - Accent3 3 4 2 2 2" xfId="3695" xr:uid="{00000000-0005-0000-0000-0000650D0000}"/>
    <cellStyle name="20% - Accent3 3 4 2 2 2 2" xfId="12527" xr:uid="{00000000-0005-0000-0000-0000660D0000}"/>
    <cellStyle name="20% - Accent3 3 4 2 2 3" xfId="5897" xr:uid="{00000000-0005-0000-0000-0000670D0000}"/>
    <cellStyle name="20% - Accent3 3 4 2 2 3 2" xfId="14729" xr:uid="{00000000-0005-0000-0000-0000680D0000}"/>
    <cellStyle name="20% - Accent3 3 4 2 2 4" xfId="8099" xr:uid="{00000000-0005-0000-0000-0000690D0000}"/>
    <cellStyle name="20% - Accent3 3 4 2 2 4 2" xfId="16931" xr:uid="{00000000-0005-0000-0000-00006A0D0000}"/>
    <cellStyle name="20% - Accent3 3 4 2 2 5" xfId="10325" xr:uid="{00000000-0005-0000-0000-00006B0D0000}"/>
    <cellStyle name="20% - Accent3 3 4 2 3" xfId="2197" xr:uid="{00000000-0005-0000-0000-00006C0D0000}"/>
    <cellStyle name="20% - Accent3 3 4 2 3 2" xfId="4399" xr:uid="{00000000-0005-0000-0000-00006D0D0000}"/>
    <cellStyle name="20% - Accent3 3 4 2 3 2 2" xfId="13231" xr:uid="{00000000-0005-0000-0000-00006E0D0000}"/>
    <cellStyle name="20% - Accent3 3 4 2 3 3" xfId="6601" xr:uid="{00000000-0005-0000-0000-00006F0D0000}"/>
    <cellStyle name="20% - Accent3 3 4 2 3 3 2" xfId="15433" xr:uid="{00000000-0005-0000-0000-0000700D0000}"/>
    <cellStyle name="20% - Accent3 3 4 2 3 4" xfId="8803" xr:uid="{00000000-0005-0000-0000-0000710D0000}"/>
    <cellStyle name="20% - Accent3 3 4 2 3 4 2" xfId="17635" xr:uid="{00000000-0005-0000-0000-0000720D0000}"/>
    <cellStyle name="20% - Accent3 3 4 2 3 5" xfId="11029" xr:uid="{00000000-0005-0000-0000-0000730D0000}"/>
    <cellStyle name="20% - Accent3 3 4 2 4" xfId="2991" xr:uid="{00000000-0005-0000-0000-0000740D0000}"/>
    <cellStyle name="20% - Accent3 3 4 2 4 2" xfId="11823" xr:uid="{00000000-0005-0000-0000-0000750D0000}"/>
    <cellStyle name="20% - Accent3 3 4 2 5" xfId="5193" xr:uid="{00000000-0005-0000-0000-0000760D0000}"/>
    <cellStyle name="20% - Accent3 3 4 2 5 2" xfId="14025" xr:uid="{00000000-0005-0000-0000-0000770D0000}"/>
    <cellStyle name="20% - Accent3 3 4 2 6" xfId="7395" xr:uid="{00000000-0005-0000-0000-0000780D0000}"/>
    <cellStyle name="20% - Accent3 3 4 2 6 2" xfId="16227" xr:uid="{00000000-0005-0000-0000-0000790D0000}"/>
    <cellStyle name="20% - Accent3 3 4 2 7" xfId="9621" xr:uid="{00000000-0005-0000-0000-00007A0D0000}"/>
    <cellStyle name="20% - Accent3 3 4 3" xfId="1155" xr:uid="{00000000-0005-0000-0000-00007B0D0000}"/>
    <cellStyle name="20% - Accent3 3 4 3 2" xfId="3357" xr:uid="{00000000-0005-0000-0000-00007C0D0000}"/>
    <cellStyle name="20% - Accent3 3 4 3 2 2" xfId="12189" xr:uid="{00000000-0005-0000-0000-00007D0D0000}"/>
    <cellStyle name="20% - Accent3 3 4 3 3" xfId="5559" xr:uid="{00000000-0005-0000-0000-00007E0D0000}"/>
    <cellStyle name="20% - Accent3 3 4 3 3 2" xfId="14391" xr:uid="{00000000-0005-0000-0000-00007F0D0000}"/>
    <cellStyle name="20% - Accent3 3 4 3 4" xfId="7761" xr:uid="{00000000-0005-0000-0000-0000800D0000}"/>
    <cellStyle name="20% - Accent3 3 4 3 4 2" xfId="16593" xr:uid="{00000000-0005-0000-0000-0000810D0000}"/>
    <cellStyle name="20% - Accent3 3 4 3 5" xfId="9987" xr:uid="{00000000-0005-0000-0000-0000820D0000}"/>
    <cellStyle name="20% - Accent3 3 4 4" xfId="1845" xr:uid="{00000000-0005-0000-0000-0000830D0000}"/>
    <cellStyle name="20% - Accent3 3 4 4 2" xfId="4047" xr:uid="{00000000-0005-0000-0000-0000840D0000}"/>
    <cellStyle name="20% - Accent3 3 4 4 2 2" xfId="12879" xr:uid="{00000000-0005-0000-0000-0000850D0000}"/>
    <cellStyle name="20% - Accent3 3 4 4 3" xfId="6249" xr:uid="{00000000-0005-0000-0000-0000860D0000}"/>
    <cellStyle name="20% - Accent3 3 4 4 3 2" xfId="15081" xr:uid="{00000000-0005-0000-0000-0000870D0000}"/>
    <cellStyle name="20% - Accent3 3 4 4 4" xfId="8451" xr:uid="{00000000-0005-0000-0000-0000880D0000}"/>
    <cellStyle name="20% - Accent3 3 4 4 4 2" xfId="17283" xr:uid="{00000000-0005-0000-0000-0000890D0000}"/>
    <cellStyle name="20% - Accent3 3 4 4 5" xfId="10677" xr:uid="{00000000-0005-0000-0000-00008A0D0000}"/>
    <cellStyle name="20% - Accent3 3 4 5" xfId="2653" xr:uid="{00000000-0005-0000-0000-00008B0D0000}"/>
    <cellStyle name="20% - Accent3 3 4 5 2" xfId="11485" xr:uid="{00000000-0005-0000-0000-00008C0D0000}"/>
    <cellStyle name="20% - Accent3 3 4 6" xfId="4855" xr:uid="{00000000-0005-0000-0000-00008D0D0000}"/>
    <cellStyle name="20% - Accent3 3 4 6 2" xfId="13687" xr:uid="{00000000-0005-0000-0000-00008E0D0000}"/>
    <cellStyle name="20% - Accent3 3 4 7" xfId="7057" xr:uid="{00000000-0005-0000-0000-00008F0D0000}"/>
    <cellStyle name="20% - Accent3 3 4 7 2" xfId="15889" xr:uid="{00000000-0005-0000-0000-0000900D0000}"/>
    <cellStyle name="20% - Accent3 3 4 8" xfId="9283" xr:uid="{00000000-0005-0000-0000-0000910D0000}"/>
    <cellStyle name="20% - Accent3 3 5" xfId="554" xr:uid="{00000000-0005-0000-0000-0000920D0000}"/>
    <cellStyle name="20% - Accent3 3 5 2" xfId="906" xr:uid="{00000000-0005-0000-0000-0000930D0000}"/>
    <cellStyle name="20% - Accent3 3 5 2 2" xfId="1610" xr:uid="{00000000-0005-0000-0000-0000940D0000}"/>
    <cellStyle name="20% - Accent3 3 5 2 2 2" xfId="3812" xr:uid="{00000000-0005-0000-0000-0000950D0000}"/>
    <cellStyle name="20% - Accent3 3 5 2 2 2 2" xfId="12644" xr:uid="{00000000-0005-0000-0000-0000960D0000}"/>
    <cellStyle name="20% - Accent3 3 5 2 2 3" xfId="6014" xr:uid="{00000000-0005-0000-0000-0000970D0000}"/>
    <cellStyle name="20% - Accent3 3 5 2 2 3 2" xfId="14846" xr:uid="{00000000-0005-0000-0000-0000980D0000}"/>
    <cellStyle name="20% - Accent3 3 5 2 2 4" xfId="8216" xr:uid="{00000000-0005-0000-0000-0000990D0000}"/>
    <cellStyle name="20% - Accent3 3 5 2 2 4 2" xfId="17048" xr:uid="{00000000-0005-0000-0000-00009A0D0000}"/>
    <cellStyle name="20% - Accent3 3 5 2 2 5" xfId="10442" xr:uid="{00000000-0005-0000-0000-00009B0D0000}"/>
    <cellStyle name="20% - Accent3 3 5 2 3" xfId="2314" xr:uid="{00000000-0005-0000-0000-00009C0D0000}"/>
    <cellStyle name="20% - Accent3 3 5 2 3 2" xfId="4516" xr:uid="{00000000-0005-0000-0000-00009D0D0000}"/>
    <cellStyle name="20% - Accent3 3 5 2 3 2 2" xfId="13348" xr:uid="{00000000-0005-0000-0000-00009E0D0000}"/>
    <cellStyle name="20% - Accent3 3 5 2 3 3" xfId="6718" xr:uid="{00000000-0005-0000-0000-00009F0D0000}"/>
    <cellStyle name="20% - Accent3 3 5 2 3 3 2" xfId="15550" xr:uid="{00000000-0005-0000-0000-0000A00D0000}"/>
    <cellStyle name="20% - Accent3 3 5 2 3 4" xfId="8920" xr:uid="{00000000-0005-0000-0000-0000A10D0000}"/>
    <cellStyle name="20% - Accent3 3 5 2 3 4 2" xfId="17752" xr:uid="{00000000-0005-0000-0000-0000A20D0000}"/>
    <cellStyle name="20% - Accent3 3 5 2 3 5" xfId="11146" xr:uid="{00000000-0005-0000-0000-0000A30D0000}"/>
    <cellStyle name="20% - Accent3 3 5 2 4" xfId="3108" xr:uid="{00000000-0005-0000-0000-0000A40D0000}"/>
    <cellStyle name="20% - Accent3 3 5 2 4 2" xfId="11940" xr:uid="{00000000-0005-0000-0000-0000A50D0000}"/>
    <cellStyle name="20% - Accent3 3 5 2 5" xfId="5310" xr:uid="{00000000-0005-0000-0000-0000A60D0000}"/>
    <cellStyle name="20% - Accent3 3 5 2 5 2" xfId="14142" xr:uid="{00000000-0005-0000-0000-0000A70D0000}"/>
    <cellStyle name="20% - Accent3 3 5 2 6" xfId="7512" xr:uid="{00000000-0005-0000-0000-0000A80D0000}"/>
    <cellStyle name="20% - Accent3 3 5 2 6 2" xfId="16344" xr:uid="{00000000-0005-0000-0000-0000A90D0000}"/>
    <cellStyle name="20% - Accent3 3 5 2 7" xfId="9738" xr:uid="{00000000-0005-0000-0000-0000AA0D0000}"/>
    <cellStyle name="20% - Accent3 3 5 3" xfId="1258" xr:uid="{00000000-0005-0000-0000-0000AB0D0000}"/>
    <cellStyle name="20% - Accent3 3 5 3 2" xfId="3460" xr:uid="{00000000-0005-0000-0000-0000AC0D0000}"/>
    <cellStyle name="20% - Accent3 3 5 3 2 2" xfId="12292" xr:uid="{00000000-0005-0000-0000-0000AD0D0000}"/>
    <cellStyle name="20% - Accent3 3 5 3 3" xfId="5662" xr:uid="{00000000-0005-0000-0000-0000AE0D0000}"/>
    <cellStyle name="20% - Accent3 3 5 3 3 2" xfId="14494" xr:uid="{00000000-0005-0000-0000-0000AF0D0000}"/>
    <cellStyle name="20% - Accent3 3 5 3 4" xfId="7864" xr:uid="{00000000-0005-0000-0000-0000B00D0000}"/>
    <cellStyle name="20% - Accent3 3 5 3 4 2" xfId="16696" xr:uid="{00000000-0005-0000-0000-0000B10D0000}"/>
    <cellStyle name="20% - Accent3 3 5 3 5" xfId="10090" xr:uid="{00000000-0005-0000-0000-0000B20D0000}"/>
    <cellStyle name="20% - Accent3 3 5 4" xfId="1962" xr:uid="{00000000-0005-0000-0000-0000B30D0000}"/>
    <cellStyle name="20% - Accent3 3 5 4 2" xfId="4164" xr:uid="{00000000-0005-0000-0000-0000B40D0000}"/>
    <cellStyle name="20% - Accent3 3 5 4 2 2" xfId="12996" xr:uid="{00000000-0005-0000-0000-0000B50D0000}"/>
    <cellStyle name="20% - Accent3 3 5 4 3" xfId="6366" xr:uid="{00000000-0005-0000-0000-0000B60D0000}"/>
    <cellStyle name="20% - Accent3 3 5 4 3 2" xfId="15198" xr:uid="{00000000-0005-0000-0000-0000B70D0000}"/>
    <cellStyle name="20% - Accent3 3 5 4 4" xfId="8568" xr:uid="{00000000-0005-0000-0000-0000B80D0000}"/>
    <cellStyle name="20% - Accent3 3 5 4 4 2" xfId="17400" xr:uid="{00000000-0005-0000-0000-0000B90D0000}"/>
    <cellStyle name="20% - Accent3 3 5 4 5" xfId="10794" xr:uid="{00000000-0005-0000-0000-0000BA0D0000}"/>
    <cellStyle name="20% - Accent3 3 5 5" xfId="2756" xr:uid="{00000000-0005-0000-0000-0000BB0D0000}"/>
    <cellStyle name="20% - Accent3 3 5 5 2" xfId="11588" xr:uid="{00000000-0005-0000-0000-0000BC0D0000}"/>
    <cellStyle name="20% - Accent3 3 5 6" xfId="4958" xr:uid="{00000000-0005-0000-0000-0000BD0D0000}"/>
    <cellStyle name="20% - Accent3 3 5 6 2" xfId="13790" xr:uid="{00000000-0005-0000-0000-0000BE0D0000}"/>
    <cellStyle name="20% - Accent3 3 5 7" xfId="7160" xr:uid="{00000000-0005-0000-0000-0000BF0D0000}"/>
    <cellStyle name="20% - Accent3 3 5 7 2" xfId="15992" xr:uid="{00000000-0005-0000-0000-0000C00D0000}"/>
    <cellStyle name="20% - Accent3 3 5 8" xfId="9386" xr:uid="{00000000-0005-0000-0000-0000C10D0000}"/>
    <cellStyle name="20% - Accent3 3 6" xfId="672" xr:uid="{00000000-0005-0000-0000-0000C20D0000}"/>
    <cellStyle name="20% - Accent3 3 6 2" xfId="1376" xr:uid="{00000000-0005-0000-0000-0000C30D0000}"/>
    <cellStyle name="20% - Accent3 3 6 2 2" xfId="3578" xr:uid="{00000000-0005-0000-0000-0000C40D0000}"/>
    <cellStyle name="20% - Accent3 3 6 2 2 2" xfId="12410" xr:uid="{00000000-0005-0000-0000-0000C50D0000}"/>
    <cellStyle name="20% - Accent3 3 6 2 3" xfId="5780" xr:uid="{00000000-0005-0000-0000-0000C60D0000}"/>
    <cellStyle name="20% - Accent3 3 6 2 3 2" xfId="14612" xr:uid="{00000000-0005-0000-0000-0000C70D0000}"/>
    <cellStyle name="20% - Accent3 3 6 2 4" xfId="7982" xr:uid="{00000000-0005-0000-0000-0000C80D0000}"/>
    <cellStyle name="20% - Accent3 3 6 2 4 2" xfId="16814" xr:uid="{00000000-0005-0000-0000-0000C90D0000}"/>
    <cellStyle name="20% - Accent3 3 6 2 5" xfId="10208" xr:uid="{00000000-0005-0000-0000-0000CA0D0000}"/>
    <cellStyle name="20% - Accent3 3 6 3" xfId="2080" xr:uid="{00000000-0005-0000-0000-0000CB0D0000}"/>
    <cellStyle name="20% - Accent3 3 6 3 2" xfId="4282" xr:uid="{00000000-0005-0000-0000-0000CC0D0000}"/>
    <cellStyle name="20% - Accent3 3 6 3 2 2" xfId="13114" xr:uid="{00000000-0005-0000-0000-0000CD0D0000}"/>
    <cellStyle name="20% - Accent3 3 6 3 3" xfId="6484" xr:uid="{00000000-0005-0000-0000-0000CE0D0000}"/>
    <cellStyle name="20% - Accent3 3 6 3 3 2" xfId="15316" xr:uid="{00000000-0005-0000-0000-0000CF0D0000}"/>
    <cellStyle name="20% - Accent3 3 6 3 4" xfId="8686" xr:uid="{00000000-0005-0000-0000-0000D00D0000}"/>
    <cellStyle name="20% - Accent3 3 6 3 4 2" xfId="17518" xr:uid="{00000000-0005-0000-0000-0000D10D0000}"/>
    <cellStyle name="20% - Accent3 3 6 3 5" xfId="10912" xr:uid="{00000000-0005-0000-0000-0000D20D0000}"/>
    <cellStyle name="20% - Accent3 3 6 4" xfId="2874" xr:uid="{00000000-0005-0000-0000-0000D30D0000}"/>
    <cellStyle name="20% - Accent3 3 6 4 2" xfId="11706" xr:uid="{00000000-0005-0000-0000-0000D40D0000}"/>
    <cellStyle name="20% - Accent3 3 6 5" xfId="5076" xr:uid="{00000000-0005-0000-0000-0000D50D0000}"/>
    <cellStyle name="20% - Accent3 3 6 5 2" xfId="13908" xr:uid="{00000000-0005-0000-0000-0000D60D0000}"/>
    <cellStyle name="20% - Accent3 3 6 6" xfId="7278" xr:uid="{00000000-0005-0000-0000-0000D70D0000}"/>
    <cellStyle name="20% - Accent3 3 6 6 2" xfId="16110" xr:uid="{00000000-0005-0000-0000-0000D80D0000}"/>
    <cellStyle name="20% - Accent3 3 6 7" xfId="9504" xr:uid="{00000000-0005-0000-0000-0000D90D0000}"/>
    <cellStyle name="20% - Accent3 3 7" xfId="1012" xr:uid="{00000000-0005-0000-0000-0000DA0D0000}"/>
    <cellStyle name="20% - Accent3 3 7 2" xfId="3214" xr:uid="{00000000-0005-0000-0000-0000DB0D0000}"/>
    <cellStyle name="20% - Accent3 3 7 2 2" xfId="12046" xr:uid="{00000000-0005-0000-0000-0000DC0D0000}"/>
    <cellStyle name="20% - Accent3 3 7 3" xfId="5416" xr:uid="{00000000-0005-0000-0000-0000DD0D0000}"/>
    <cellStyle name="20% - Accent3 3 7 3 2" xfId="14248" xr:uid="{00000000-0005-0000-0000-0000DE0D0000}"/>
    <cellStyle name="20% - Accent3 3 7 4" xfId="7618" xr:uid="{00000000-0005-0000-0000-0000DF0D0000}"/>
    <cellStyle name="20% - Accent3 3 7 4 2" xfId="16450" xr:uid="{00000000-0005-0000-0000-0000E00D0000}"/>
    <cellStyle name="20% - Accent3 3 7 5" xfId="9844" xr:uid="{00000000-0005-0000-0000-0000E10D0000}"/>
    <cellStyle name="20% - Accent3 3 8" xfId="1728" xr:uid="{00000000-0005-0000-0000-0000E20D0000}"/>
    <cellStyle name="20% - Accent3 3 8 2" xfId="3930" xr:uid="{00000000-0005-0000-0000-0000E30D0000}"/>
    <cellStyle name="20% - Accent3 3 8 2 2" xfId="12762" xr:uid="{00000000-0005-0000-0000-0000E40D0000}"/>
    <cellStyle name="20% - Accent3 3 8 3" xfId="6132" xr:uid="{00000000-0005-0000-0000-0000E50D0000}"/>
    <cellStyle name="20% - Accent3 3 8 3 2" xfId="14964" xr:uid="{00000000-0005-0000-0000-0000E60D0000}"/>
    <cellStyle name="20% - Accent3 3 8 4" xfId="8334" xr:uid="{00000000-0005-0000-0000-0000E70D0000}"/>
    <cellStyle name="20% - Accent3 3 8 4 2" xfId="17166" xr:uid="{00000000-0005-0000-0000-0000E80D0000}"/>
    <cellStyle name="20% - Accent3 3 8 5" xfId="10560" xr:uid="{00000000-0005-0000-0000-0000E90D0000}"/>
    <cellStyle name="20% - Accent3 3 9" xfId="316" xr:uid="{00000000-0005-0000-0000-0000EA0D0000}"/>
    <cellStyle name="20% - Accent3 3 9 2" xfId="2522" xr:uid="{00000000-0005-0000-0000-0000EB0D0000}"/>
    <cellStyle name="20% - Accent3 3 9 2 2" xfId="11354" xr:uid="{00000000-0005-0000-0000-0000EC0D0000}"/>
    <cellStyle name="20% - Accent3 3 9 3" xfId="4724" xr:uid="{00000000-0005-0000-0000-0000ED0D0000}"/>
    <cellStyle name="20% - Accent3 3 9 3 2" xfId="13556" xr:uid="{00000000-0005-0000-0000-0000EE0D0000}"/>
    <cellStyle name="20% - Accent3 3 9 4" xfId="6926" xr:uid="{00000000-0005-0000-0000-0000EF0D0000}"/>
    <cellStyle name="20% - Accent3 3 9 4 2" xfId="15758" xr:uid="{00000000-0005-0000-0000-0000F00D0000}"/>
    <cellStyle name="20% - Accent3 3 9 5" xfId="9152" xr:uid="{00000000-0005-0000-0000-0000F10D0000}"/>
    <cellStyle name="20% - Accent3 4" xfId="124" xr:uid="{00000000-0005-0000-0000-0000F20D0000}"/>
    <cellStyle name="20% - Accent3 4 2" xfId="425" xr:uid="{00000000-0005-0000-0000-0000F30D0000}"/>
    <cellStyle name="20% - Accent3 4 2 2" xfId="842" xr:uid="{00000000-0005-0000-0000-0000F40D0000}"/>
    <cellStyle name="20% - Accent3 4 2 2 2" xfId="1546" xr:uid="{00000000-0005-0000-0000-0000F50D0000}"/>
    <cellStyle name="20% - Accent3 4 2 2 2 2" xfId="3748" xr:uid="{00000000-0005-0000-0000-0000F60D0000}"/>
    <cellStyle name="20% - Accent3 4 2 2 2 2 2" xfId="12580" xr:uid="{00000000-0005-0000-0000-0000F70D0000}"/>
    <cellStyle name="20% - Accent3 4 2 2 2 3" xfId="5950" xr:uid="{00000000-0005-0000-0000-0000F80D0000}"/>
    <cellStyle name="20% - Accent3 4 2 2 2 3 2" xfId="14782" xr:uid="{00000000-0005-0000-0000-0000F90D0000}"/>
    <cellStyle name="20% - Accent3 4 2 2 2 4" xfId="8152" xr:uid="{00000000-0005-0000-0000-0000FA0D0000}"/>
    <cellStyle name="20% - Accent3 4 2 2 2 4 2" xfId="16984" xr:uid="{00000000-0005-0000-0000-0000FB0D0000}"/>
    <cellStyle name="20% - Accent3 4 2 2 2 5" xfId="10378" xr:uid="{00000000-0005-0000-0000-0000FC0D0000}"/>
    <cellStyle name="20% - Accent3 4 2 2 3" xfId="2250" xr:uid="{00000000-0005-0000-0000-0000FD0D0000}"/>
    <cellStyle name="20% - Accent3 4 2 2 3 2" xfId="4452" xr:uid="{00000000-0005-0000-0000-0000FE0D0000}"/>
    <cellStyle name="20% - Accent3 4 2 2 3 2 2" xfId="13284" xr:uid="{00000000-0005-0000-0000-0000FF0D0000}"/>
    <cellStyle name="20% - Accent3 4 2 2 3 3" xfId="6654" xr:uid="{00000000-0005-0000-0000-0000000E0000}"/>
    <cellStyle name="20% - Accent3 4 2 2 3 3 2" xfId="15486" xr:uid="{00000000-0005-0000-0000-0000010E0000}"/>
    <cellStyle name="20% - Accent3 4 2 2 3 4" xfId="8856" xr:uid="{00000000-0005-0000-0000-0000020E0000}"/>
    <cellStyle name="20% - Accent3 4 2 2 3 4 2" xfId="17688" xr:uid="{00000000-0005-0000-0000-0000030E0000}"/>
    <cellStyle name="20% - Accent3 4 2 2 3 5" xfId="11082" xr:uid="{00000000-0005-0000-0000-0000040E0000}"/>
    <cellStyle name="20% - Accent3 4 2 2 4" xfId="3044" xr:uid="{00000000-0005-0000-0000-0000050E0000}"/>
    <cellStyle name="20% - Accent3 4 2 2 4 2" xfId="11876" xr:uid="{00000000-0005-0000-0000-0000060E0000}"/>
    <cellStyle name="20% - Accent3 4 2 2 5" xfId="5246" xr:uid="{00000000-0005-0000-0000-0000070E0000}"/>
    <cellStyle name="20% - Accent3 4 2 2 5 2" xfId="14078" xr:uid="{00000000-0005-0000-0000-0000080E0000}"/>
    <cellStyle name="20% - Accent3 4 2 2 6" xfId="7448" xr:uid="{00000000-0005-0000-0000-0000090E0000}"/>
    <cellStyle name="20% - Accent3 4 2 2 6 2" xfId="16280" xr:uid="{00000000-0005-0000-0000-00000A0E0000}"/>
    <cellStyle name="20% - Accent3 4 2 2 7" xfId="9674" xr:uid="{00000000-0005-0000-0000-00000B0E0000}"/>
    <cellStyle name="20% - Accent3 4 2 3" xfId="1129" xr:uid="{00000000-0005-0000-0000-00000C0E0000}"/>
    <cellStyle name="20% - Accent3 4 2 3 2" xfId="3331" xr:uid="{00000000-0005-0000-0000-00000D0E0000}"/>
    <cellStyle name="20% - Accent3 4 2 3 2 2" xfId="12163" xr:uid="{00000000-0005-0000-0000-00000E0E0000}"/>
    <cellStyle name="20% - Accent3 4 2 3 3" xfId="5533" xr:uid="{00000000-0005-0000-0000-00000F0E0000}"/>
    <cellStyle name="20% - Accent3 4 2 3 3 2" xfId="14365" xr:uid="{00000000-0005-0000-0000-0000100E0000}"/>
    <cellStyle name="20% - Accent3 4 2 3 4" xfId="7735" xr:uid="{00000000-0005-0000-0000-0000110E0000}"/>
    <cellStyle name="20% - Accent3 4 2 3 4 2" xfId="16567" xr:uid="{00000000-0005-0000-0000-0000120E0000}"/>
    <cellStyle name="20% - Accent3 4 2 3 5" xfId="9961" xr:uid="{00000000-0005-0000-0000-0000130E0000}"/>
    <cellStyle name="20% - Accent3 4 2 4" xfId="1898" xr:uid="{00000000-0005-0000-0000-0000140E0000}"/>
    <cellStyle name="20% - Accent3 4 2 4 2" xfId="4100" xr:uid="{00000000-0005-0000-0000-0000150E0000}"/>
    <cellStyle name="20% - Accent3 4 2 4 2 2" xfId="12932" xr:uid="{00000000-0005-0000-0000-0000160E0000}"/>
    <cellStyle name="20% - Accent3 4 2 4 3" xfId="6302" xr:uid="{00000000-0005-0000-0000-0000170E0000}"/>
    <cellStyle name="20% - Accent3 4 2 4 3 2" xfId="15134" xr:uid="{00000000-0005-0000-0000-0000180E0000}"/>
    <cellStyle name="20% - Accent3 4 2 4 4" xfId="8504" xr:uid="{00000000-0005-0000-0000-0000190E0000}"/>
    <cellStyle name="20% - Accent3 4 2 4 4 2" xfId="17336" xr:uid="{00000000-0005-0000-0000-00001A0E0000}"/>
    <cellStyle name="20% - Accent3 4 2 4 5" xfId="10730" xr:uid="{00000000-0005-0000-0000-00001B0E0000}"/>
    <cellStyle name="20% - Accent3 4 2 5" xfId="2627" xr:uid="{00000000-0005-0000-0000-00001C0E0000}"/>
    <cellStyle name="20% - Accent3 4 2 5 2" xfId="11459" xr:uid="{00000000-0005-0000-0000-00001D0E0000}"/>
    <cellStyle name="20% - Accent3 4 2 6" xfId="4829" xr:uid="{00000000-0005-0000-0000-00001E0E0000}"/>
    <cellStyle name="20% - Accent3 4 2 6 2" xfId="13661" xr:uid="{00000000-0005-0000-0000-00001F0E0000}"/>
    <cellStyle name="20% - Accent3 4 2 7" xfId="7031" xr:uid="{00000000-0005-0000-0000-0000200E0000}"/>
    <cellStyle name="20% - Accent3 4 2 7 2" xfId="15863" xr:uid="{00000000-0005-0000-0000-0000210E0000}"/>
    <cellStyle name="20% - Accent3 4 2 8" xfId="9257" xr:uid="{00000000-0005-0000-0000-0000220E0000}"/>
    <cellStyle name="20% - Accent3 4 3" xfId="607" xr:uid="{00000000-0005-0000-0000-0000230E0000}"/>
    <cellStyle name="20% - Accent3 4 3 2" xfId="959" xr:uid="{00000000-0005-0000-0000-0000240E0000}"/>
    <cellStyle name="20% - Accent3 4 3 2 2" xfId="1663" xr:uid="{00000000-0005-0000-0000-0000250E0000}"/>
    <cellStyle name="20% - Accent3 4 3 2 2 2" xfId="3865" xr:uid="{00000000-0005-0000-0000-0000260E0000}"/>
    <cellStyle name="20% - Accent3 4 3 2 2 2 2" xfId="12697" xr:uid="{00000000-0005-0000-0000-0000270E0000}"/>
    <cellStyle name="20% - Accent3 4 3 2 2 3" xfId="6067" xr:uid="{00000000-0005-0000-0000-0000280E0000}"/>
    <cellStyle name="20% - Accent3 4 3 2 2 3 2" xfId="14899" xr:uid="{00000000-0005-0000-0000-0000290E0000}"/>
    <cellStyle name="20% - Accent3 4 3 2 2 4" xfId="8269" xr:uid="{00000000-0005-0000-0000-00002A0E0000}"/>
    <cellStyle name="20% - Accent3 4 3 2 2 4 2" xfId="17101" xr:uid="{00000000-0005-0000-0000-00002B0E0000}"/>
    <cellStyle name="20% - Accent3 4 3 2 2 5" xfId="10495" xr:uid="{00000000-0005-0000-0000-00002C0E0000}"/>
    <cellStyle name="20% - Accent3 4 3 2 3" xfId="2367" xr:uid="{00000000-0005-0000-0000-00002D0E0000}"/>
    <cellStyle name="20% - Accent3 4 3 2 3 2" xfId="4569" xr:uid="{00000000-0005-0000-0000-00002E0E0000}"/>
    <cellStyle name="20% - Accent3 4 3 2 3 2 2" xfId="13401" xr:uid="{00000000-0005-0000-0000-00002F0E0000}"/>
    <cellStyle name="20% - Accent3 4 3 2 3 3" xfId="6771" xr:uid="{00000000-0005-0000-0000-0000300E0000}"/>
    <cellStyle name="20% - Accent3 4 3 2 3 3 2" xfId="15603" xr:uid="{00000000-0005-0000-0000-0000310E0000}"/>
    <cellStyle name="20% - Accent3 4 3 2 3 4" xfId="8973" xr:uid="{00000000-0005-0000-0000-0000320E0000}"/>
    <cellStyle name="20% - Accent3 4 3 2 3 4 2" xfId="17805" xr:uid="{00000000-0005-0000-0000-0000330E0000}"/>
    <cellStyle name="20% - Accent3 4 3 2 3 5" xfId="11199" xr:uid="{00000000-0005-0000-0000-0000340E0000}"/>
    <cellStyle name="20% - Accent3 4 3 2 4" xfId="3161" xr:uid="{00000000-0005-0000-0000-0000350E0000}"/>
    <cellStyle name="20% - Accent3 4 3 2 4 2" xfId="11993" xr:uid="{00000000-0005-0000-0000-0000360E0000}"/>
    <cellStyle name="20% - Accent3 4 3 2 5" xfId="5363" xr:uid="{00000000-0005-0000-0000-0000370E0000}"/>
    <cellStyle name="20% - Accent3 4 3 2 5 2" xfId="14195" xr:uid="{00000000-0005-0000-0000-0000380E0000}"/>
    <cellStyle name="20% - Accent3 4 3 2 6" xfId="7565" xr:uid="{00000000-0005-0000-0000-0000390E0000}"/>
    <cellStyle name="20% - Accent3 4 3 2 6 2" xfId="16397" xr:uid="{00000000-0005-0000-0000-00003A0E0000}"/>
    <cellStyle name="20% - Accent3 4 3 2 7" xfId="9791" xr:uid="{00000000-0005-0000-0000-00003B0E0000}"/>
    <cellStyle name="20% - Accent3 4 3 3" xfId="1311" xr:uid="{00000000-0005-0000-0000-00003C0E0000}"/>
    <cellStyle name="20% - Accent3 4 3 3 2" xfId="3513" xr:uid="{00000000-0005-0000-0000-00003D0E0000}"/>
    <cellStyle name="20% - Accent3 4 3 3 2 2" xfId="12345" xr:uid="{00000000-0005-0000-0000-00003E0E0000}"/>
    <cellStyle name="20% - Accent3 4 3 3 3" xfId="5715" xr:uid="{00000000-0005-0000-0000-00003F0E0000}"/>
    <cellStyle name="20% - Accent3 4 3 3 3 2" xfId="14547" xr:uid="{00000000-0005-0000-0000-0000400E0000}"/>
    <cellStyle name="20% - Accent3 4 3 3 4" xfId="7917" xr:uid="{00000000-0005-0000-0000-0000410E0000}"/>
    <cellStyle name="20% - Accent3 4 3 3 4 2" xfId="16749" xr:uid="{00000000-0005-0000-0000-0000420E0000}"/>
    <cellStyle name="20% - Accent3 4 3 3 5" xfId="10143" xr:uid="{00000000-0005-0000-0000-0000430E0000}"/>
    <cellStyle name="20% - Accent3 4 3 4" xfId="2015" xr:uid="{00000000-0005-0000-0000-0000440E0000}"/>
    <cellStyle name="20% - Accent3 4 3 4 2" xfId="4217" xr:uid="{00000000-0005-0000-0000-0000450E0000}"/>
    <cellStyle name="20% - Accent3 4 3 4 2 2" xfId="13049" xr:uid="{00000000-0005-0000-0000-0000460E0000}"/>
    <cellStyle name="20% - Accent3 4 3 4 3" xfId="6419" xr:uid="{00000000-0005-0000-0000-0000470E0000}"/>
    <cellStyle name="20% - Accent3 4 3 4 3 2" xfId="15251" xr:uid="{00000000-0005-0000-0000-0000480E0000}"/>
    <cellStyle name="20% - Accent3 4 3 4 4" xfId="8621" xr:uid="{00000000-0005-0000-0000-0000490E0000}"/>
    <cellStyle name="20% - Accent3 4 3 4 4 2" xfId="17453" xr:uid="{00000000-0005-0000-0000-00004A0E0000}"/>
    <cellStyle name="20% - Accent3 4 3 4 5" xfId="10847" xr:uid="{00000000-0005-0000-0000-00004B0E0000}"/>
    <cellStyle name="20% - Accent3 4 3 5" xfId="2809" xr:uid="{00000000-0005-0000-0000-00004C0E0000}"/>
    <cellStyle name="20% - Accent3 4 3 5 2" xfId="11641" xr:uid="{00000000-0005-0000-0000-00004D0E0000}"/>
    <cellStyle name="20% - Accent3 4 3 6" xfId="5011" xr:uid="{00000000-0005-0000-0000-00004E0E0000}"/>
    <cellStyle name="20% - Accent3 4 3 6 2" xfId="13843" xr:uid="{00000000-0005-0000-0000-00004F0E0000}"/>
    <cellStyle name="20% - Accent3 4 3 7" xfId="7213" xr:uid="{00000000-0005-0000-0000-0000500E0000}"/>
    <cellStyle name="20% - Accent3 4 3 7 2" xfId="16045" xr:uid="{00000000-0005-0000-0000-0000510E0000}"/>
    <cellStyle name="20% - Accent3 4 3 8" xfId="9439" xr:uid="{00000000-0005-0000-0000-0000520E0000}"/>
    <cellStyle name="20% - Accent3 4 4" xfId="725" xr:uid="{00000000-0005-0000-0000-0000530E0000}"/>
    <cellStyle name="20% - Accent3 4 4 2" xfId="1429" xr:uid="{00000000-0005-0000-0000-0000540E0000}"/>
    <cellStyle name="20% - Accent3 4 4 2 2" xfId="3631" xr:uid="{00000000-0005-0000-0000-0000550E0000}"/>
    <cellStyle name="20% - Accent3 4 4 2 2 2" xfId="12463" xr:uid="{00000000-0005-0000-0000-0000560E0000}"/>
    <cellStyle name="20% - Accent3 4 4 2 3" xfId="5833" xr:uid="{00000000-0005-0000-0000-0000570E0000}"/>
    <cellStyle name="20% - Accent3 4 4 2 3 2" xfId="14665" xr:uid="{00000000-0005-0000-0000-0000580E0000}"/>
    <cellStyle name="20% - Accent3 4 4 2 4" xfId="8035" xr:uid="{00000000-0005-0000-0000-0000590E0000}"/>
    <cellStyle name="20% - Accent3 4 4 2 4 2" xfId="16867" xr:uid="{00000000-0005-0000-0000-00005A0E0000}"/>
    <cellStyle name="20% - Accent3 4 4 2 5" xfId="10261" xr:uid="{00000000-0005-0000-0000-00005B0E0000}"/>
    <cellStyle name="20% - Accent3 4 4 3" xfId="2133" xr:uid="{00000000-0005-0000-0000-00005C0E0000}"/>
    <cellStyle name="20% - Accent3 4 4 3 2" xfId="4335" xr:uid="{00000000-0005-0000-0000-00005D0E0000}"/>
    <cellStyle name="20% - Accent3 4 4 3 2 2" xfId="13167" xr:uid="{00000000-0005-0000-0000-00005E0E0000}"/>
    <cellStyle name="20% - Accent3 4 4 3 3" xfId="6537" xr:uid="{00000000-0005-0000-0000-00005F0E0000}"/>
    <cellStyle name="20% - Accent3 4 4 3 3 2" xfId="15369" xr:uid="{00000000-0005-0000-0000-0000600E0000}"/>
    <cellStyle name="20% - Accent3 4 4 3 4" xfId="8739" xr:uid="{00000000-0005-0000-0000-0000610E0000}"/>
    <cellStyle name="20% - Accent3 4 4 3 4 2" xfId="17571" xr:uid="{00000000-0005-0000-0000-0000620E0000}"/>
    <cellStyle name="20% - Accent3 4 4 3 5" xfId="10965" xr:uid="{00000000-0005-0000-0000-0000630E0000}"/>
    <cellStyle name="20% - Accent3 4 4 4" xfId="2927" xr:uid="{00000000-0005-0000-0000-0000640E0000}"/>
    <cellStyle name="20% - Accent3 4 4 4 2" xfId="11759" xr:uid="{00000000-0005-0000-0000-0000650E0000}"/>
    <cellStyle name="20% - Accent3 4 4 5" xfId="5129" xr:uid="{00000000-0005-0000-0000-0000660E0000}"/>
    <cellStyle name="20% - Accent3 4 4 5 2" xfId="13961" xr:uid="{00000000-0005-0000-0000-0000670E0000}"/>
    <cellStyle name="20% - Accent3 4 4 6" xfId="7331" xr:uid="{00000000-0005-0000-0000-0000680E0000}"/>
    <cellStyle name="20% - Accent3 4 4 6 2" xfId="16163" xr:uid="{00000000-0005-0000-0000-0000690E0000}"/>
    <cellStyle name="20% - Accent3 4 4 7" xfId="9557" xr:uid="{00000000-0005-0000-0000-00006A0E0000}"/>
    <cellStyle name="20% - Accent3 4 5" xfId="1077" xr:uid="{00000000-0005-0000-0000-00006B0E0000}"/>
    <cellStyle name="20% - Accent3 4 5 2" xfId="3279" xr:uid="{00000000-0005-0000-0000-00006C0E0000}"/>
    <cellStyle name="20% - Accent3 4 5 2 2" xfId="12111" xr:uid="{00000000-0005-0000-0000-00006D0E0000}"/>
    <cellStyle name="20% - Accent3 4 5 3" xfId="5481" xr:uid="{00000000-0005-0000-0000-00006E0E0000}"/>
    <cellStyle name="20% - Accent3 4 5 3 2" xfId="14313" xr:uid="{00000000-0005-0000-0000-00006F0E0000}"/>
    <cellStyle name="20% - Accent3 4 5 4" xfId="7683" xr:uid="{00000000-0005-0000-0000-0000700E0000}"/>
    <cellStyle name="20% - Accent3 4 5 4 2" xfId="16515" xr:uid="{00000000-0005-0000-0000-0000710E0000}"/>
    <cellStyle name="20% - Accent3 4 5 5" xfId="9909" xr:uid="{00000000-0005-0000-0000-0000720E0000}"/>
    <cellStyle name="20% - Accent3 4 6" xfId="1781" xr:uid="{00000000-0005-0000-0000-0000730E0000}"/>
    <cellStyle name="20% - Accent3 4 6 2" xfId="3983" xr:uid="{00000000-0005-0000-0000-0000740E0000}"/>
    <cellStyle name="20% - Accent3 4 6 2 2" xfId="12815" xr:uid="{00000000-0005-0000-0000-0000750E0000}"/>
    <cellStyle name="20% - Accent3 4 6 3" xfId="6185" xr:uid="{00000000-0005-0000-0000-0000760E0000}"/>
    <cellStyle name="20% - Accent3 4 6 3 2" xfId="15017" xr:uid="{00000000-0005-0000-0000-0000770E0000}"/>
    <cellStyle name="20% - Accent3 4 6 4" xfId="8387" xr:uid="{00000000-0005-0000-0000-0000780E0000}"/>
    <cellStyle name="20% - Accent3 4 6 4 2" xfId="17219" xr:uid="{00000000-0005-0000-0000-0000790E0000}"/>
    <cellStyle name="20% - Accent3 4 6 5" xfId="10613" xr:uid="{00000000-0005-0000-0000-00007A0E0000}"/>
    <cellStyle name="20% - Accent3 4 7" xfId="373" xr:uid="{00000000-0005-0000-0000-00007B0E0000}"/>
    <cellStyle name="20% - Accent3 4 7 2" xfId="2575" xr:uid="{00000000-0005-0000-0000-00007C0E0000}"/>
    <cellStyle name="20% - Accent3 4 7 2 2" xfId="11407" xr:uid="{00000000-0005-0000-0000-00007D0E0000}"/>
    <cellStyle name="20% - Accent3 4 7 3" xfId="4777" xr:uid="{00000000-0005-0000-0000-00007E0E0000}"/>
    <cellStyle name="20% - Accent3 4 7 3 2" xfId="13609" xr:uid="{00000000-0005-0000-0000-00007F0E0000}"/>
    <cellStyle name="20% - Accent3 4 7 4" xfId="6979" xr:uid="{00000000-0005-0000-0000-0000800E0000}"/>
    <cellStyle name="20% - Accent3 4 7 4 2" xfId="15811" xr:uid="{00000000-0005-0000-0000-0000810E0000}"/>
    <cellStyle name="20% - Accent3 4 7 5" xfId="9205" xr:uid="{00000000-0005-0000-0000-0000820E0000}"/>
    <cellStyle name="20% - Accent3 5" xfId="412" xr:uid="{00000000-0005-0000-0000-0000830E0000}"/>
    <cellStyle name="20% - Accent3 5 10" xfId="9244" xr:uid="{00000000-0005-0000-0000-0000840E0000}"/>
    <cellStyle name="20% - Accent3 5 2" xfId="529" xr:uid="{00000000-0005-0000-0000-0000850E0000}"/>
    <cellStyle name="20% - Accent3 5 2 2" xfId="881" xr:uid="{00000000-0005-0000-0000-0000860E0000}"/>
    <cellStyle name="20% - Accent3 5 2 2 2" xfId="1585" xr:uid="{00000000-0005-0000-0000-0000870E0000}"/>
    <cellStyle name="20% - Accent3 5 2 2 2 2" xfId="3787" xr:uid="{00000000-0005-0000-0000-0000880E0000}"/>
    <cellStyle name="20% - Accent3 5 2 2 2 2 2" xfId="12619" xr:uid="{00000000-0005-0000-0000-0000890E0000}"/>
    <cellStyle name="20% - Accent3 5 2 2 2 3" xfId="5989" xr:uid="{00000000-0005-0000-0000-00008A0E0000}"/>
    <cellStyle name="20% - Accent3 5 2 2 2 3 2" xfId="14821" xr:uid="{00000000-0005-0000-0000-00008B0E0000}"/>
    <cellStyle name="20% - Accent3 5 2 2 2 4" xfId="8191" xr:uid="{00000000-0005-0000-0000-00008C0E0000}"/>
    <cellStyle name="20% - Accent3 5 2 2 2 4 2" xfId="17023" xr:uid="{00000000-0005-0000-0000-00008D0E0000}"/>
    <cellStyle name="20% - Accent3 5 2 2 2 5" xfId="10417" xr:uid="{00000000-0005-0000-0000-00008E0E0000}"/>
    <cellStyle name="20% - Accent3 5 2 2 3" xfId="2289" xr:uid="{00000000-0005-0000-0000-00008F0E0000}"/>
    <cellStyle name="20% - Accent3 5 2 2 3 2" xfId="4491" xr:uid="{00000000-0005-0000-0000-0000900E0000}"/>
    <cellStyle name="20% - Accent3 5 2 2 3 2 2" xfId="13323" xr:uid="{00000000-0005-0000-0000-0000910E0000}"/>
    <cellStyle name="20% - Accent3 5 2 2 3 3" xfId="6693" xr:uid="{00000000-0005-0000-0000-0000920E0000}"/>
    <cellStyle name="20% - Accent3 5 2 2 3 3 2" xfId="15525" xr:uid="{00000000-0005-0000-0000-0000930E0000}"/>
    <cellStyle name="20% - Accent3 5 2 2 3 4" xfId="8895" xr:uid="{00000000-0005-0000-0000-0000940E0000}"/>
    <cellStyle name="20% - Accent3 5 2 2 3 4 2" xfId="17727" xr:uid="{00000000-0005-0000-0000-0000950E0000}"/>
    <cellStyle name="20% - Accent3 5 2 2 3 5" xfId="11121" xr:uid="{00000000-0005-0000-0000-0000960E0000}"/>
    <cellStyle name="20% - Accent3 5 2 2 4" xfId="3083" xr:uid="{00000000-0005-0000-0000-0000970E0000}"/>
    <cellStyle name="20% - Accent3 5 2 2 4 2" xfId="11915" xr:uid="{00000000-0005-0000-0000-0000980E0000}"/>
    <cellStyle name="20% - Accent3 5 2 2 5" xfId="5285" xr:uid="{00000000-0005-0000-0000-0000990E0000}"/>
    <cellStyle name="20% - Accent3 5 2 2 5 2" xfId="14117" xr:uid="{00000000-0005-0000-0000-00009A0E0000}"/>
    <cellStyle name="20% - Accent3 5 2 2 6" xfId="7487" xr:uid="{00000000-0005-0000-0000-00009B0E0000}"/>
    <cellStyle name="20% - Accent3 5 2 2 6 2" xfId="16319" xr:uid="{00000000-0005-0000-0000-00009C0E0000}"/>
    <cellStyle name="20% - Accent3 5 2 2 7" xfId="9713" xr:uid="{00000000-0005-0000-0000-00009D0E0000}"/>
    <cellStyle name="20% - Accent3 5 2 3" xfId="1233" xr:uid="{00000000-0005-0000-0000-00009E0E0000}"/>
    <cellStyle name="20% - Accent3 5 2 3 2" xfId="3435" xr:uid="{00000000-0005-0000-0000-00009F0E0000}"/>
    <cellStyle name="20% - Accent3 5 2 3 2 2" xfId="12267" xr:uid="{00000000-0005-0000-0000-0000A00E0000}"/>
    <cellStyle name="20% - Accent3 5 2 3 3" xfId="5637" xr:uid="{00000000-0005-0000-0000-0000A10E0000}"/>
    <cellStyle name="20% - Accent3 5 2 3 3 2" xfId="14469" xr:uid="{00000000-0005-0000-0000-0000A20E0000}"/>
    <cellStyle name="20% - Accent3 5 2 3 4" xfId="7839" xr:uid="{00000000-0005-0000-0000-0000A30E0000}"/>
    <cellStyle name="20% - Accent3 5 2 3 4 2" xfId="16671" xr:uid="{00000000-0005-0000-0000-0000A40E0000}"/>
    <cellStyle name="20% - Accent3 5 2 3 5" xfId="10065" xr:uid="{00000000-0005-0000-0000-0000A50E0000}"/>
    <cellStyle name="20% - Accent3 5 2 4" xfId="1937" xr:uid="{00000000-0005-0000-0000-0000A60E0000}"/>
    <cellStyle name="20% - Accent3 5 2 4 2" xfId="4139" xr:uid="{00000000-0005-0000-0000-0000A70E0000}"/>
    <cellStyle name="20% - Accent3 5 2 4 2 2" xfId="12971" xr:uid="{00000000-0005-0000-0000-0000A80E0000}"/>
    <cellStyle name="20% - Accent3 5 2 4 3" xfId="6341" xr:uid="{00000000-0005-0000-0000-0000A90E0000}"/>
    <cellStyle name="20% - Accent3 5 2 4 3 2" xfId="15173" xr:uid="{00000000-0005-0000-0000-0000AA0E0000}"/>
    <cellStyle name="20% - Accent3 5 2 4 4" xfId="8543" xr:uid="{00000000-0005-0000-0000-0000AB0E0000}"/>
    <cellStyle name="20% - Accent3 5 2 4 4 2" xfId="17375" xr:uid="{00000000-0005-0000-0000-0000AC0E0000}"/>
    <cellStyle name="20% - Accent3 5 2 4 5" xfId="10769" xr:uid="{00000000-0005-0000-0000-0000AD0E0000}"/>
    <cellStyle name="20% - Accent3 5 2 5" xfId="2731" xr:uid="{00000000-0005-0000-0000-0000AE0E0000}"/>
    <cellStyle name="20% - Accent3 5 2 5 2" xfId="11563" xr:uid="{00000000-0005-0000-0000-0000AF0E0000}"/>
    <cellStyle name="20% - Accent3 5 2 6" xfId="4933" xr:uid="{00000000-0005-0000-0000-0000B00E0000}"/>
    <cellStyle name="20% - Accent3 5 2 6 2" xfId="13765" xr:uid="{00000000-0005-0000-0000-0000B10E0000}"/>
    <cellStyle name="20% - Accent3 5 2 7" xfId="7135" xr:uid="{00000000-0005-0000-0000-0000B20E0000}"/>
    <cellStyle name="20% - Accent3 5 2 7 2" xfId="15967" xr:uid="{00000000-0005-0000-0000-0000B30E0000}"/>
    <cellStyle name="20% - Accent3 5 2 8" xfId="9361" xr:uid="{00000000-0005-0000-0000-0000B40E0000}"/>
    <cellStyle name="20% - Accent3 5 3" xfId="646" xr:uid="{00000000-0005-0000-0000-0000B50E0000}"/>
    <cellStyle name="20% - Accent3 5 3 2" xfId="998" xr:uid="{00000000-0005-0000-0000-0000B60E0000}"/>
    <cellStyle name="20% - Accent3 5 3 2 2" xfId="1702" xr:uid="{00000000-0005-0000-0000-0000B70E0000}"/>
    <cellStyle name="20% - Accent3 5 3 2 2 2" xfId="3904" xr:uid="{00000000-0005-0000-0000-0000B80E0000}"/>
    <cellStyle name="20% - Accent3 5 3 2 2 2 2" xfId="12736" xr:uid="{00000000-0005-0000-0000-0000B90E0000}"/>
    <cellStyle name="20% - Accent3 5 3 2 2 3" xfId="6106" xr:uid="{00000000-0005-0000-0000-0000BA0E0000}"/>
    <cellStyle name="20% - Accent3 5 3 2 2 3 2" xfId="14938" xr:uid="{00000000-0005-0000-0000-0000BB0E0000}"/>
    <cellStyle name="20% - Accent3 5 3 2 2 4" xfId="8308" xr:uid="{00000000-0005-0000-0000-0000BC0E0000}"/>
    <cellStyle name="20% - Accent3 5 3 2 2 4 2" xfId="17140" xr:uid="{00000000-0005-0000-0000-0000BD0E0000}"/>
    <cellStyle name="20% - Accent3 5 3 2 2 5" xfId="10534" xr:uid="{00000000-0005-0000-0000-0000BE0E0000}"/>
    <cellStyle name="20% - Accent3 5 3 2 3" xfId="2406" xr:uid="{00000000-0005-0000-0000-0000BF0E0000}"/>
    <cellStyle name="20% - Accent3 5 3 2 3 2" xfId="4608" xr:uid="{00000000-0005-0000-0000-0000C00E0000}"/>
    <cellStyle name="20% - Accent3 5 3 2 3 2 2" xfId="13440" xr:uid="{00000000-0005-0000-0000-0000C10E0000}"/>
    <cellStyle name="20% - Accent3 5 3 2 3 3" xfId="6810" xr:uid="{00000000-0005-0000-0000-0000C20E0000}"/>
    <cellStyle name="20% - Accent3 5 3 2 3 3 2" xfId="15642" xr:uid="{00000000-0005-0000-0000-0000C30E0000}"/>
    <cellStyle name="20% - Accent3 5 3 2 3 4" xfId="9012" xr:uid="{00000000-0005-0000-0000-0000C40E0000}"/>
    <cellStyle name="20% - Accent3 5 3 2 3 4 2" xfId="17844" xr:uid="{00000000-0005-0000-0000-0000C50E0000}"/>
    <cellStyle name="20% - Accent3 5 3 2 3 5" xfId="11238" xr:uid="{00000000-0005-0000-0000-0000C60E0000}"/>
    <cellStyle name="20% - Accent3 5 3 2 4" xfId="3200" xr:uid="{00000000-0005-0000-0000-0000C70E0000}"/>
    <cellStyle name="20% - Accent3 5 3 2 4 2" xfId="12032" xr:uid="{00000000-0005-0000-0000-0000C80E0000}"/>
    <cellStyle name="20% - Accent3 5 3 2 5" xfId="5402" xr:uid="{00000000-0005-0000-0000-0000C90E0000}"/>
    <cellStyle name="20% - Accent3 5 3 2 5 2" xfId="14234" xr:uid="{00000000-0005-0000-0000-0000CA0E0000}"/>
    <cellStyle name="20% - Accent3 5 3 2 6" xfId="7604" xr:uid="{00000000-0005-0000-0000-0000CB0E0000}"/>
    <cellStyle name="20% - Accent3 5 3 2 6 2" xfId="16436" xr:uid="{00000000-0005-0000-0000-0000CC0E0000}"/>
    <cellStyle name="20% - Accent3 5 3 2 7" xfId="9830" xr:uid="{00000000-0005-0000-0000-0000CD0E0000}"/>
    <cellStyle name="20% - Accent3 5 3 3" xfId="1350" xr:uid="{00000000-0005-0000-0000-0000CE0E0000}"/>
    <cellStyle name="20% - Accent3 5 3 3 2" xfId="3552" xr:uid="{00000000-0005-0000-0000-0000CF0E0000}"/>
    <cellStyle name="20% - Accent3 5 3 3 2 2" xfId="12384" xr:uid="{00000000-0005-0000-0000-0000D00E0000}"/>
    <cellStyle name="20% - Accent3 5 3 3 3" xfId="5754" xr:uid="{00000000-0005-0000-0000-0000D10E0000}"/>
    <cellStyle name="20% - Accent3 5 3 3 3 2" xfId="14586" xr:uid="{00000000-0005-0000-0000-0000D20E0000}"/>
    <cellStyle name="20% - Accent3 5 3 3 4" xfId="7956" xr:uid="{00000000-0005-0000-0000-0000D30E0000}"/>
    <cellStyle name="20% - Accent3 5 3 3 4 2" xfId="16788" xr:uid="{00000000-0005-0000-0000-0000D40E0000}"/>
    <cellStyle name="20% - Accent3 5 3 3 5" xfId="10182" xr:uid="{00000000-0005-0000-0000-0000D50E0000}"/>
    <cellStyle name="20% - Accent3 5 3 4" xfId="2054" xr:uid="{00000000-0005-0000-0000-0000D60E0000}"/>
    <cellStyle name="20% - Accent3 5 3 4 2" xfId="4256" xr:uid="{00000000-0005-0000-0000-0000D70E0000}"/>
    <cellStyle name="20% - Accent3 5 3 4 2 2" xfId="13088" xr:uid="{00000000-0005-0000-0000-0000D80E0000}"/>
    <cellStyle name="20% - Accent3 5 3 4 3" xfId="6458" xr:uid="{00000000-0005-0000-0000-0000D90E0000}"/>
    <cellStyle name="20% - Accent3 5 3 4 3 2" xfId="15290" xr:uid="{00000000-0005-0000-0000-0000DA0E0000}"/>
    <cellStyle name="20% - Accent3 5 3 4 4" xfId="8660" xr:uid="{00000000-0005-0000-0000-0000DB0E0000}"/>
    <cellStyle name="20% - Accent3 5 3 4 4 2" xfId="17492" xr:uid="{00000000-0005-0000-0000-0000DC0E0000}"/>
    <cellStyle name="20% - Accent3 5 3 4 5" xfId="10886" xr:uid="{00000000-0005-0000-0000-0000DD0E0000}"/>
    <cellStyle name="20% - Accent3 5 3 5" xfId="2848" xr:uid="{00000000-0005-0000-0000-0000DE0E0000}"/>
    <cellStyle name="20% - Accent3 5 3 5 2" xfId="11680" xr:uid="{00000000-0005-0000-0000-0000DF0E0000}"/>
    <cellStyle name="20% - Accent3 5 3 6" xfId="5050" xr:uid="{00000000-0005-0000-0000-0000E00E0000}"/>
    <cellStyle name="20% - Accent3 5 3 6 2" xfId="13882" xr:uid="{00000000-0005-0000-0000-0000E10E0000}"/>
    <cellStyle name="20% - Accent3 5 3 7" xfId="7252" xr:uid="{00000000-0005-0000-0000-0000E20E0000}"/>
    <cellStyle name="20% - Accent3 5 3 7 2" xfId="16084" xr:uid="{00000000-0005-0000-0000-0000E30E0000}"/>
    <cellStyle name="20% - Accent3 5 3 8" xfId="9478" xr:uid="{00000000-0005-0000-0000-0000E40E0000}"/>
    <cellStyle name="20% - Accent3 5 4" xfId="764" xr:uid="{00000000-0005-0000-0000-0000E50E0000}"/>
    <cellStyle name="20% - Accent3 5 4 2" xfId="1468" xr:uid="{00000000-0005-0000-0000-0000E60E0000}"/>
    <cellStyle name="20% - Accent3 5 4 2 2" xfId="3670" xr:uid="{00000000-0005-0000-0000-0000E70E0000}"/>
    <cellStyle name="20% - Accent3 5 4 2 2 2" xfId="12502" xr:uid="{00000000-0005-0000-0000-0000E80E0000}"/>
    <cellStyle name="20% - Accent3 5 4 2 3" xfId="5872" xr:uid="{00000000-0005-0000-0000-0000E90E0000}"/>
    <cellStyle name="20% - Accent3 5 4 2 3 2" xfId="14704" xr:uid="{00000000-0005-0000-0000-0000EA0E0000}"/>
    <cellStyle name="20% - Accent3 5 4 2 4" xfId="8074" xr:uid="{00000000-0005-0000-0000-0000EB0E0000}"/>
    <cellStyle name="20% - Accent3 5 4 2 4 2" xfId="16906" xr:uid="{00000000-0005-0000-0000-0000EC0E0000}"/>
    <cellStyle name="20% - Accent3 5 4 2 5" xfId="10300" xr:uid="{00000000-0005-0000-0000-0000ED0E0000}"/>
    <cellStyle name="20% - Accent3 5 4 3" xfId="2172" xr:uid="{00000000-0005-0000-0000-0000EE0E0000}"/>
    <cellStyle name="20% - Accent3 5 4 3 2" xfId="4374" xr:uid="{00000000-0005-0000-0000-0000EF0E0000}"/>
    <cellStyle name="20% - Accent3 5 4 3 2 2" xfId="13206" xr:uid="{00000000-0005-0000-0000-0000F00E0000}"/>
    <cellStyle name="20% - Accent3 5 4 3 3" xfId="6576" xr:uid="{00000000-0005-0000-0000-0000F10E0000}"/>
    <cellStyle name="20% - Accent3 5 4 3 3 2" xfId="15408" xr:uid="{00000000-0005-0000-0000-0000F20E0000}"/>
    <cellStyle name="20% - Accent3 5 4 3 4" xfId="8778" xr:uid="{00000000-0005-0000-0000-0000F30E0000}"/>
    <cellStyle name="20% - Accent3 5 4 3 4 2" xfId="17610" xr:uid="{00000000-0005-0000-0000-0000F40E0000}"/>
    <cellStyle name="20% - Accent3 5 4 3 5" xfId="11004" xr:uid="{00000000-0005-0000-0000-0000F50E0000}"/>
    <cellStyle name="20% - Accent3 5 4 4" xfId="2966" xr:uid="{00000000-0005-0000-0000-0000F60E0000}"/>
    <cellStyle name="20% - Accent3 5 4 4 2" xfId="11798" xr:uid="{00000000-0005-0000-0000-0000F70E0000}"/>
    <cellStyle name="20% - Accent3 5 4 5" xfId="5168" xr:uid="{00000000-0005-0000-0000-0000F80E0000}"/>
    <cellStyle name="20% - Accent3 5 4 5 2" xfId="14000" xr:uid="{00000000-0005-0000-0000-0000F90E0000}"/>
    <cellStyle name="20% - Accent3 5 4 6" xfId="7370" xr:uid="{00000000-0005-0000-0000-0000FA0E0000}"/>
    <cellStyle name="20% - Accent3 5 4 6 2" xfId="16202" xr:uid="{00000000-0005-0000-0000-0000FB0E0000}"/>
    <cellStyle name="20% - Accent3 5 4 7" xfId="9596" xr:uid="{00000000-0005-0000-0000-0000FC0E0000}"/>
    <cellStyle name="20% - Accent3 5 5" xfId="1116" xr:uid="{00000000-0005-0000-0000-0000FD0E0000}"/>
    <cellStyle name="20% - Accent3 5 5 2" xfId="3318" xr:uid="{00000000-0005-0000-0000-0000FE0E0000}"/>
    <cellStyle name="20% - Accent3 5 5 2 2" xfId="12150" xr:uid="{00000000-0005-0000-0000-0000FF0E0000}"/>
    <cellStyle name="20% - Accent3 5 5 3" xfId="5520" xr:uid="{00000000-0005-0000-0000-0000000F0000}"/>
    <cellStyle name="20% - Accent3 5 5 3 2" xfId="14352" xr:uid="{00000000-0005-0000-0000-0000010F0000}"/>
    <cellStyle name="20% - Accent3 5 5 4" xfId="7722" xr:uid="{00000000-0005-0000-0000-0000020F0000}"/>
    <cellStyle name="20% - Accent3 5 5 4 2" xfId="16554" xr:uid="{00000000-0005-0000-0000-0000030F0000}"/>
    <cellStyle name="20% - Accent3 5 5 5" xfId="9948" xr:uid="{00000000-0005-0000-0000-0000040F0000}"/>
    <cellStyle name="20% - Accent3 5 6" xfId="1820" xr:uid="{00000000-0005-0000-0000-0000050F0000}"/>
    <cellStyle name="20% - Accent3 5 6 2" xfId="4022" xr:uid="{00000000-0005-0000-0000-0000060F0000}"/>
    <cellStyle name="20% - Accent3 5 6 2 2" xfId="12854" xr:uid="{00000000-0005-0000-0000-0000070F0000}"/>
    <cellStyle name="20% - Accent3 5 6 3" xfId="6224" xr:uid="{00000000-0005-0000-0000-0000080F0000}"/>
    <cellStyle name="20% - Accent3 5 6 3 2" xfId="15056" xr:uid="{00000000-0005-0000-0000-0000090F0000}"/>
    <cellStyle name="20% - Accent3 5 6 4" xfId="8426" xr:uid="{00000000-0005-0000-0000-00000A0F0000}"/>
    <cellStyle name="20% - Accent3 5 6 4 2" xfId="17258" xr:uid="{00000000-0005-0000-0000-00000B0F0000}"/>
    <cellStyle name="20% - Accent3 5 6 5" xfId="10652" xr:uid="{00000000-0005-0000-0000-00000C0F0000}"/>
    <cellStyle name="20% - Accent3 5 7" xfId="2614" xr:uid="{00000000-0005-0000-0000-00000D0F0000}"/>
    <cellStyle name="20% - Accent3 5 7 2" xfId="11446" xr:uid="{00000000-0005-0000-0000-00000E0F0000}"/>
    <cellStyle name="20% - Accent3 5 8" xfId="4816" xr:uid="{00000000-0005-0000-0000-00000F0F0000}"/>
    <cellStyle name="20% - Accent3 5 8 2" xfId="13648" xr:uid="{00000000-0005-0000-0000-0000100F0000}"/>
    <cellStyle name="20% - Accent3 5 9" xfId="7018" xr:uid="{00000000-0005-0000-0000-0000110F0000}"/>
    <cellStyle name="20% - Accent3 5 9 2" xfId="15850" xr:uid="{00000000-0005-0000-0000-0000120F0000}"/>
    <cellStyle name="20% - Accent3 6" xfId="439" xr:uid="{00000000-0005-0000-0000-0000130F0000}"/>
    <cellStyle name="20% - Accent3 6 2" xfId="777" xr:uid="{00000000-0005-0000-0000-0000140F0000}"/>
    <cellStyle name="20% - Accent3 6 2 2" xfId="1481" xr:uid="{00000000-0005-0000-0000-0000150F0000}"/>
    <cellStyle name="20% - Accent3 6 2 2 2" xfId="3683" xr:uid="{00000000-0005-0000-0000-0000160F0000}"/>
    <cellStyle name="20% - Accent3 6 2 2 2 2" xfId="12515" xr:uid="{00000000-0005-0000-0000-0000170F0000}"/>
    <cellStyle name="20% - Accent3 6 2 2 3" xfId="5885" xr:uid="{00000000-0005-0000-0000-0000180F0000}"/>
    <cellStyle name="20% - Accent3 6 2 2 3 2" xfId="14717" xr:uid="{00000000-0005-0000-0000-0000190F0000}"/>
    <cellStyle name="20% - Accent3 6 2 2 4" xfId="8087" xr:uid="{00000000-0005-0000-0000-00001A0F0000}"/>
    <cellStyle name="20% - Accent3 6 2 2 4 2" xfId="16919" xr:uid="{00000000-0005-0000-0000-00001B0F0000}"/>
    <cellStyle name="20% - Accent3 6 2 2 5" xfId="10313" xr:uid="{00000000-0005-0000-0000-00001C0F0000}"/>
    <cellStyle name="20% - Accent3 6 2 3" xfId="2185" xr:uid="{00000000-0005-0000-0000-00001D0F0000}"/>
    <cellStyle name="20% - Accent3 6 2 3 2" xfId="4387" xr:uid="{00000000-0005-0000-0000-00001E0F0000}"/>
    <cellStyle name="20% - Accent3 6 2 3 2 2" xfId="13219" xr:uid="{00000000-0005-0000-0000-00001F0F0000}"/>
    <cellStyle name="20% - Accent3 6 2 3 3" xfId="6589" xr:uid="{00000000-0005-0000-0000-0000200F0000}"/>
    <cellStyle name="20% - Accent3 6 2 3 3 2" xfId="15421" xr:uid="{00000000-0005-0000-0000-0000210F0000}"/>
    <cellStyle name="20% - Accent3 6 2 3 4" xfId="8791" xr:uid="{00000000-0005-0000-0000-0000220F0000}"/>
    <cellStyle name="20% - Accent3 6 2 3 4 2" xfId="17623" xr:uid="{00000000-0005-0000-0000-0000230F0000}"/>
    <cellStyle name="20% - Accent3 6 2 3 5" xfId="11017" xr:uid="{00000000-0005-0000-0000-0000240F0000}"/>
    <cellStyle name="20% - Accent3 6 2 4" xfId="2979" xr:uid="{00000000-0005-0000-0000-0000250F0000}"/>
    <cellStyle name="20% - Accent3 6 2 4 2" xfId="11811" xr:uid="{00000000-0005-0000-0000-0000260F0000}"/>
    <cellStyle name="20% - Accent3 6 2 5" xfId="5181" xr:uid="{00000000-0005-0000-0000-0000270F0000}"/>
    <cellStyle name="20% - Accent3 6 2 5 2" xfId="14013" xr:uid="{00000000-0005-0000-0000-0000280F0000}"/>
    <cellStyle name="20% - Accent3 6 2 6" xfId="7383" xr:uid="{00000000-0005-0000-0000-0000290F0000}"/>
    <cellStyle name="20% - Accent3 6 2 6 2" xfId="16215" xr:uid="{00000000-0005-0000-0000-00002A0F0000}"/>
    <cellStyle name="20% - Accent3 6 2 7" xfId="9609" xr:uid="{00000000-0005-0000-0000-00002B0F0000}"/>
    <cellStyle name="20% - Accent3 6 3" xfId="1143" xr:uid="{00000000-0005-0000-0000-00002C0F0000}"/>
    <cellStyle name="20% - Accent3 6 3 2" xfId="3345" xr:uid="{00000000-0005-0000-0000-00002D0F0000}"/>
    <cellStyle name="20% - Accent3 6 3 2 2" xfId="12177" xr:uid="{00000000-0005-0000-0000-00002E0F0000}"/>
    <cellStyle name="20% - Accent3 6 3 3" xfId="5547" xr:uid="{00000000-0005-0000-0000-00002F0F0000}"/>
    <cellStyle name="20% - Accent3 6 3 3 2" xfId="14379" xr:uid="{00000000-0005-0000-0000-0000300F0000}"/>
    <cellStyle name="20% - Accent3 6 3 4" xfId="7749" xr:uid="{00000000-0005-0000-0000-0000310F0000}"/>
    <cellStyle name="20% - Accent3 6 3 4 2" xfId="16581" xr:uid="{00000000-0005-0000-0000-0000320F0000}"/>
    <cellStyle name="20% - Accent3 6 3 5" xfId="9975" xr:uid="{00000000-0005-0000-0000-0000330F0000}"/>
    <cellStyle name="20% - Accent3 6 4" xfId="1833" xr:uid="{00000000-0005-0000-0000-0000340F0000}"/>
    <cellStyle name="20% - Accent3 6 4 2" xfId="4035" xr:uid="{00000000-0005-0000-0000-0000350F0000}"/>
    <cellStyle name="20% - Accent3 6 4 2 2" xfId="12867" xr:uid="{00000000-0005-0000-0000-0000360F0000}"/>
    <cellStyle name="20% - Accent3 6 4 3" xfId="6237" xr:uid="{00000000-0005-0000-0000-0000370F0000}"/>
    <cellStyle name="20% - Accent3 6 4 3 2" xfId="15069" xr:uid="{00000000-0005-0000-0000-0000380F0000}"/>
    <cellStyle name="20% - Accent3 6 4 4" xfId="8439" xr:uid="{00000000-0005-0000-0000-0000390F0000}"/>
    <cellStyle name="20% - Accent3 6 4 4 2" xfId="17271" xr:uid="{00000000-0005-0000-0000-00003A0F0000}"/>
    <cellStyle name="20% - Accent3 6 4 5" xfId="10665" xr:uid="{00000000-0005-0000-0000-00003B0F0000}"/>
    <cellStyle name="20% - Accent3 6 5" xfId="2641" xr:uid="{00000000-0005-0000-0000-00003C0F0000}"/>
    <cellStyle name="20% - Accent3 6 5 2" xfId="11473" xr:uid="{00000000-0005-0000-0000-00003D0F0000}"/>
    <cellStyle name="20% - Accent3 6 6" xfId="4843" xr:uid="{00000000-0005-0000-0000-00003E0F0000}"/>
    <cellStyle name="20% - Accent3 6 6 2" xfId="13675" xr:uid="{00000000-0005-0000-0000-00003F0F0000}"/>
    <cellStyle name="20% - Accent3 6 7" xfId="7045" xr:uid="{00000000-0005-0000-0000-0000400F0000}"/>
    <cellStyle name="20% - Accent3 6 7 2" xfId="15877" xr:uid="{00000000-0005-0000-0000-0000410F0000}"/>
    <cellStyle name="20% - Accent3 6 8" xfId="9271" xr:uid="{00000000-0005-0000-0000-0000420F0000}"/>
    <cellStyle name="20% - Accent3 7" xfId="542" xr:uid="{00000000-0005-0000-0000-0000430F0000}"/>
    <cellStyle name="20% - Accent3 7 2" xfId="894" xr:uid="{00000000-0005-0000-0000-0000440F0000}"/>
    <cellStyle name="20% - Accent3 7 2 2" xfId="1598" xr:uid="{00000000-0005-0000-0000-0000450F0000}"/>
    <cellStyle name="20% - Accent3 7 2 2 2" xfId="3800" xr:uid="{00000000-0005-0000-0000-0000460F0000}"/>
    <cellStyle name="20% - Accent3 7 2 2 2 2" xfId="12632" xr:uid="{00000000-0005-0000-0000-0000470F0000}"/>
    <cellStyle name="20% - Accent3 7 2 2 3" xfId="6002" xr:uid="{00000000-0005-0000-0000-0000480F0000}"/>
    <cellStyle name="20% - Accent3 7 2 2 3 2" xfId="14834" xr:uid="{00000000-0005-0000-0000-0000490F0000}"/>
    <cellStyle name="20% - Accent3 7 2 2 4" xfId="8204" xr:uid="{00000000-0005-0000-0000-00004A0F0000}"/>
    <cellStyle name="20% - Accent3 7 2 2 4 2" xfId="17036" xr:uid="{00000000-0005-0000-0000-00004B0F0000}"/>
    <cellStyle name="20% - Accent3 7 2 2 5" xfId="10430" xr:uid="{00000000-0005-0000-0000-00004C0F0000}"/>
    <cellStyle name="20% - Accent3 7 2 3" xfId="2302" xr:uid="{00000000-0005-0000-0000-00004D0F0000}"/>
    <cellStyle name="20% - Accent3 7 2 3 2" xfId="4504" xr:uid="{00000000-0005-0000-0000-00004E0F0000}"/>
    <cellStyle name="20% - Accent3 7 2 3 2 2" xfId="13336" xr:uid="{00000000-0005-0000-0000-00004F0F0000}"/>
    <cellStyle name="20% - Accent3 7 2 3 3" xfId="6706" xr:uid="{00000000-0005-0000-0000-0000500F0000}"/>
    <cellStyle name="20% - Accent3 7 2 3 3 2" xfId="15538" xr:uid="{00000000-0005-0000-0000-0000510F0000}"/>
    <cellStyle name="20% - Accent3 7 2 3 4" xfId="8908" xr:uid="{00000000-0005-0000-0000-0000520F0000}"/>
    <cellStyle name="20% - Accent3 7 2 3 4 2" xfId="17740" xr:uid="{00000000-0005-0000-0000-0000530F0000}"/>
    <cellStyle name="20% - Accent3 7 2 3 5" xfId="11134" xr:uid="{00000000-0005-0000-0000-0000540F0000}"/>
    <cellStyle name="20% - Accent3 7 2 4" xfId="3096" xr:uid="{00000000-0005-0000-0000-0000550F0000}"/>
    <cellStyle name="20% - Accent3 7 2 4 2" xfId="11928" xr:uid="{00000000-0005-0000-0000-0000560F0000}"/>
    <cellStyle name="20% - Accent3 7 2 5" xfId="5298" xr:uid="{00000000-0005-0000-0000-0000570F0000}"/>
    <cellStyle name="20% - Accent3 7 2 5 2" xfId="14130" xr:uid="{00000000-0005-0000-0000-0000580F0000}"/>
    <cellStyle name="20% - Accent3 7 2 6" xfId="7500" xr:uid="{00000000-0005-0000-0000-0000590F0000}"/>
    <cellStyle name="20% - Accent3 7 2 6 2" xfId="16332" xr:uid="{00000000-0005-0000-0000-00005A0F0000}"/>
    <cellStyle name="20% - Accent3 7 2 7" xfId="9726" xr:uid="{00000000-0005-0000-0000-00005B0F0000}"/>
    <cellStyle name="20% - Accent3 7 3" xfId="1246" xr:uid="{00000000-0005-0000-0000-00005C0F0000}"/>
    <cellStyle name="20% - Accent3 7 3 2" xfId="3448" xr:uid="{00000000-0005-0000-0000-00005D0F0000}"/>
    <cellStyle name="20% - Accent3 7 3 2 2" xfId="12280" xr:uid="{00000000-0005-0000-0000-00005E0F0000}"/>
    <cellStyle name="20% - Accent3 7 3 3" xfId="5650" xr:uid="{00000000-0005-0000-0000-00005F0F0000}"/>
    <cellStyle name="20% - Accent3 7 3 3 2" xfId="14482" xr:uid="{00000000-0005-0000-0000-0000600F0000}"/>
    <cellStyle name="20% - Accent3 7 3 4" xfId="7852" xr:uid="{00000000-0005-0000-0000-0000610F0000}"/>
    <cellStyle name="20% - Accent3 7 3 4 2" xfId="16684" xr:uid="{00000000-0005-0000-0000-0000620F0000}"/>
    <cellStyle name="20% - Accent3 7 3 5" xfId="10078" xr:uid="{00000000-0005-0000-0000-0000630F0000}"/>
    <cellStyle name="20% - Accent3 7 4" xfId="1950" xr:uid="{00000000-0005-0000-0000-0000640F0000}"/>
    <cellStyle name="20% - Accent3 7 4 2" xfId="4152" xr:uid="{00000000-0005-0000-0000-0000650F0000}"/>
    <cellStyle name="20% - Accent3 7 4 2 2" xfId="12984" xr:uid="{00000000-0005-0000-0000-0000660F0000}"/>
    <cellStyle name="20% - Accent3 7 4 3" xfId="6354" xr:uid="{00000000-0005-0000-0000-0000670F0000}"/>
    <cellStyle name="20% - Accent3 7 4 3 2" xfId="15186" xr:uid="{00000000-0005-0000-0000-0000680F0000}"/>
    <cellStyle name="20% - Accent3 7 4 4" xfId="8556" xr:uid="{00000000-0005-0000-0000-0000690F0000}"/>
    <cellStyle name="20% - Accent3 7 4 4 2" xfId="17388" xr:uid="{00000000-0005-0000-0000-00006A0F0000}"/>
    <cellStyle name="20% - Accent3 7 4 5" xfId="10782" xr:uid="{00000000-0005-0000-0000-00006B0F0000}"/>
    <cellStyle name="20% - Accent3 7 5" xfId="2744" xr:uid="{00000000-0005-0000-0000-00006C0F0000}"/>
    <cellStyle name="20% - Accent3 7 5 2" xfId="11576" xr:uid="{00000000-0005-0000-0000-00006D0F0000}"/>
    <cellStyle name="20% - Accent3 7 6" xfId="4946" xr:uid="{00000000-0005-0000-0000-00006E0F0000}"/>
    <cellStyle name="20% - Accent3 7 6 2" xfId="13778" xr:uid="{00000000-0005-0000-0000-00006F0F0000}"/>
    <cellStyle name="20% - Accent3 7 7" xfId="7148" xr:uid="{00000000-0005-0000-0000-0000700F0000}"/>
    <cellStyle name="20% - Accent3 7 7 2" xfId="15980" xr:uid="{00000000-0005-0000-0000-0000710F0000}"/>
    <cellStyle name="20% - Accent3 7 8" xfId="9374" xr:uid="{00000000-0005-0000-0000-0000720F0000}"/>
    <cellStyle name="20% - Accent3 8" xfId="660" xr:uid="{00000000-0005-0000-0000-0000730F0000}"/>
    <cellStyle name="20% - Accent3 8 2" xfId="1364" xr:uid="{00000000-0005-0000-0000-0000740F0000}"/>
    <cellStyle name="20% - Accent3 8 2 2" xfId="3566" xr:uid="{00000000-0005-0000-0000-0000750F0000}"/>
    <cellStyle name="20% - Accent3 8 2 2 2" xfId="12398" xr:uid="{00000000-0005-0000-0000-0000760F0000}"/>
    <cellStyle name="20% - Accent3 8 2 3" xfId="5768" xr:uid="{00000000-0005-0000-0000-0000770F0000}"/>
    <cellStyle name="20% - Accent3 8 2 3 2" xfId="14600" xr:uid="{00000000-0005-0000-0000-0000780F0000}"/>
    <cellStyle name="20% - Accent3 8 2 4" xfId="7970" xr:uid="{00000000-0005-0000-0000-0000790F0000}"/>
    <cellStyle name="20% - Accent3 8 2 4 2" xfId="16802" xr:uid="{00000000-0005-0000-0000-00007A0F0000}"/>
    <cellStyle name="20% - Accent3 8 2 5" xfId="10196" xr:uid="{00000000-0005-0000-0000-00007B0F0000}"/>
    <cellStyle name="20% - Accent3 8 3" xfId="2068" xr:uid="{00000000-0005-0000-0000-00007C0F0000}"/>
    <cellStyle name="20% - Accent3 8 3 2" xfId="4270" xr:uid="{00000000-0005-0000-0000-00007D0F0000}"/>
    <cellStyle name="20% - Accent3 8 3 2 2" xfId="13102" xr:uid="{00000000-0005-0000-0000-00007E0F0000}"/>
    <cellStyle name="20% - Accent3 8 3 3" xfId="6472" xr:uid="{00000000-0005-0000-0000-00007F0F0000}"/>
    <cellStyle name="20% - Accent3 8 3 3 2" xfId="15304" xr:uid="{00000000-0005-0000-0000-0000800F0000}"/>
    <cellStyle name="20% - Accent3 8 3 4" xfId="8674" xr:uid="{00000000-0005-0000-0000-0000810F0000}"/>
    <cellStyle name="20% - Accent3 8 3 4 2" xfId="17506" xr:uid="{00000000-0005-0000-0000-0000820F0000}"/>
    <cellStyle name="20% - Accent3 8 3 5" xfId="10900" xr:uid="{00000000-0005-0000-0000-0000830F0000}"/>
    <cellStyle name="20% - Accent3 8 4" xfId="2862" xr:uid="{00000000-0005-0000-0000-0000840F0000}"/>
    <cellStyle name="20% - Accent3 8 4 2" xfId="11694" xr:uid="{00000000-0005-0000-0000-0000850F0000}"/>
    <cellStyle name="20% - Accent3 8 5" xfId="5064" xr:uid="{00000000-0005-0000-0000-0000860F0000}"/>
    <cellStyle name="20% - Accent3 8 5 2" xfId="13896" xr:uid="{00000000-0005-0000-0000-0000870F0000}"/>
    <cellStyle name="20% - Accent3 8 6" xfId="7266" xr:uid="{00000000-0005-0000-0000-0000880F0000}"/>
    <cellStyle name="20% - Accent3 8 6 2" xfId="16098" xr:uid="{00000000-0005-0000-0000-0000890F0000}"/>
    <cellStyle name="20% - Accent3 8 7" xfId="9492" xr:uid="{00000000-0005-0000-0000-00008A0F0000}"/>
    <cellStyle name="20% - Accent3 9" xfId="1038" xr:uid="{00000000-0005-0000-0000-00008B0F0000}"/>
    <cellStyle name="20% - Accent3 9 2" xfId="3240" xr:uid="{00000000-0005-0000-0000-00008C0F0000}"/>
    <cellStyle name="20% - Accent3 9 2 2" xfId="12072" xr:uid="{00000000-0005-0000-0000-00008D0F0000}"/>
    <cellStyle name="20% - Accent3 9 3" xfId="5442" xr:uid="{00000000-0005-0000-0000-00008E0F0000}"/>
    <cellStyle name="20% - Accent3 9 3 2" xfId="14274" xr:uid="{00000000-0005-0000-0000-00008F0F0000}"/>
    <cellStyle name="20% - Accent3 9 4" xfId="7644" xr:uid="{00000000-0005-0000-0000-0000900F0000}"/>
    <cellStyle name="20% - Accent3 9 4 2" xfId="16476" xr:uid="{00000000-0005-0000-0000-0000910F0000}"/>
    <cellStyle name="20% - Accent3 9 5" xfId="9870" xr:uid="{00000000-0005-0000-0000-0000920F0000}"/>
    <cellStyle name="20% - Accent4" xfId="54" builtinId="42" customBuiltin="1"/>
    <cellStyle name="20% - Accent4 10" xfId="1718" xr:uid="{00000000-0005-0000-0000-0000940F0000}"/>
    <cellStyle name="20% - Accent4 10 2" xfId="3920" xr:uid="{00000000-0005-0000-0000-0000950F0000}"/>
    <cellStyle name="20% - Accent4 10 2 2" xfId="12752" xr:uid="{00000000-0005-0000-0000-0000960F0000}"/>
    <cellStyle name="20% - Accent4 10 3" xfId="6122" xr:uid="{00000000-0005-0000-0000-0000970F0000}"/>
    <cellStyle name="20% - Accent4 10 3 2" xfId="14954" xr:uid="{00000000-0005-0000-0000-0000980F0000}"/>
    <cellStyle name="20% - Accent4 10 4" xfId="8324" xr:uid="{00000000-0005-0000-0000-0000990F0000}"/>
    <cellStyle name="20% - Accent4 10 4 2" xfId="17156" xr:uid="{00000000-0005-0000-0000-00009A0F0000}"/>
    <cellStyle name="20% - Accent4 10 5" xfId="10550" xr:uid="{00000000-0005-0000-0000-00009B0F0000}"/>
    <cellStyle name="20% - Accent4 11" xfId="2429" xr:uid="{00000000-0005-0000-0000-00009C0F0000}"/>
    <cellStyle name="20% - Accent4 11 2" xfId="11261" xr:uid="{00000000-0005-0000-0000-00009D0F0000}"/>
    <cellStyle name="20% - Accent4 12" xfId="4631" xr:uid="{00000000-0005-0000-0000-00009E0F0000}"/>
    <cellStyle name="20% - Accent4 12 2" xfId="13463" xr:uid="{00000000-0005-0000-0000-00009F0F0000}"/>
    <cellStyle name="20% - Accent4 13" xfId="6833" xr:uid="{00000000-0005-0000-0000-0000A00F0000}"/>
    <cellStyle name="20% - Accent4 13 2" xfId="15665" xr:uid="{00000000-0005-0000-0000-0000A10F0000}"/>
    <cellStyle name="20% - Accent4 14" xfId="9057" xr:uid="{00000000-0005-0000-0000-0000A20F0000}"/>
    <cellStyle name="20% - Accent4 2" xfId="125" xr:uid="{00000000-0005-0000-0000-0000A30F0000}"/>
    <cellStyle name="20% - Accent4 2 10" xfId="2449" xr:uid="{00000000-0005-0000-0000-0000A40F0000}"/>
    <cellStyle name="20% - Accent4 2 10 2" xfId="11281" xr:uid="{00000000-0005-0000-0000-0000A50F0000}"/>
    <cellStyle name="20% - Accent4 2 11" xfId="4651" xr:uid="{00000000-0005-0000-0000-0000A60F0000}"/>
    <cellStyle name="20% - Accent4 2 11 2" xfId="13483" xr:uid="{00000000-0005-0000-0000-0000A70F0000}"/>
    <cellStyle name="20% - Accent4 2 12" xfId="6853" xr:uid="{00000000-0005-0000-0000-0000A80F0000}"/>
    <cellStyle name="20% - Accent4 2 12 2" xfId="15685" xr:uid="{00000000-0005-0000-0000-0000A90F0000}"/>
    <cellStyle name="20% - Accent4 2 13" xfId="9079" xr:uid="{00000000-0005-0000-0000-0000AA0F0000}"/>
    <cellStyle name="20% - Accent4 2 2" xfId="126" xr:uid="{00000000-0005-0000-0000-0000AB0F0000}"/>
    <cellStyle name="20% - Accent4 2 2 10" xfId="6854" xr:uid="{00000000-0005-0000-0000-0000AC0F0000}"/>
    <cellStyle name="20% - Accent4 2 2 10 2" xfId="15686" xr:uid="{00000000-0005-0000-0000-0000AD0F0000}"/>
    <cellStyle name="20% - Accent4 2 2 11" xfId="9080" xr:uid="{00000000-0005-0000-0000-0000AE0F0000}"/>
    <cellStyle name="20% - Accent4 2 2 2" xfId="491" xr:uid="{00000000-0005-0000-0000-0000AF0F0000}"/>
    <cellStyle name="20% - Accent4 2 2 2 2" xfId="831" xr:uid="{00000000-0005-0000-0000-0000B00F0000}"/>
    <cellStyle name="20% - Accent4 2 2 2 2 2" xfId="1535" xr:uid="{00000000-0005-0000-0000-0000B10F0000}"/>
    <cellStyle name="20% - Accent4 2 2 2 2 2 2" xfId="3737" xr:uid="{00000000-0005-0000-0000-0000B20F0000}"/>
    <cellStyle name="20% - Accent4 2 2 2 2 2 2 2" xfId="12569" xr:uid="{00000000-0005-0000-0000-0000B30F0000}"/>
    <cellStyle name="20% - Accent4 2 2 2 2 2 3" xfId="5939" xr:uid="{00000000-0005-0000-0000-0000B40F0000}"/>
    <cellStyle name="20% - Accent4 2 2 2 2 2 3 2" xfId="14771" xr:uid="{00000000-0005-0000-0000-0000B50F0000}"/>
    <cellStyle name="20% - Accent4 2 2 2 2 2 4" xfId="8141" xr:uid="{00000000-0005-0000-0000-0000B60F0000}"/>
    <cellStyle name="20% - Accent4 2 2 2 2 2 4 2" xfId="16973" xr:uid="{00000000-0005-0000-0000-0000B70F0000}"/>
    <cellStyle name="20% - Accent4 2 2 2 2 2 5" xfId="10367" xr:uid="{00000000-0005-0000-0000-0000B80F0000}"/>
    <cellStyle name="20% - Accent4 2 2 2 2 3" xfId="2239" xr:uid="{00000000-0005-0000-0000-0000B90F0000}"/>
    <cellStyle name="20% - Accent4 2 2 2 2 3 2" xfId="4441" xr:uid="{00000000-0005-0000-0000-0000BA0F0000}"/>
    <cellStyle name="20% - Accent4 2 2 2 2 3 2 2" xfId="13273" xr:uid="{00000000-0005-0000-0000-0000BB0F0000}"/>
    <cellStyle name="20% - Accent4 2 2 2 2 3 3" xfId="6643" xr:uid="{00000000-0005-0000-0000-0000BC0F0000}"/>
    <cellStyle name="20% - Accent4 2 2 2 2 3 3 2" xfId="15475" xr:uid="{00000000-0005-0000-0000-0000BD0F0000}"/>
    <cellStyle name="20% - Accent4 2 2 2 2 3 4" xfId="8845" xr:uid="{00000000-0005-0000-0000-0000BE0F0000}"/>
    <cellStyle name="20% - Accent4 2 2 2 2 3 4 2" xfId="17677" xr:uid="{00000000-0005-0000-0000-0000BF0F0000}"/>
    <cellStyle name="20% - Accent4 2 2 2 2 3 5" xfId="11071" xr:uid="{00000000-0005-0000-0000-0000C00F0000}"/>
    <cellStyle name="20% - Accent4 2 2 2 2 4" xfId="3033" xr:uid="{00000000-0005-0000-0000-0000C10F0000}"/>
    <cellStyle name="20% - Accent4 2 2 2 2 4 2" xfId="11865" xr:uid="{00000000-0005-0000-0000-0000C20F0000}"/>
    <cellStyle name="20% - Accent4 2 2 2 2 5" xfId="5235" xr:uid="{00000000-0005-0000-0000-0000C30F0000}"/>
    <cellStyle name="20% - Accent4 2 2 2 2 5 2" xfId="14067" xr:uid="{00000000-0005-0000-0000-0000C40F0000}"/>
    <cellStyle name="20% - Accent4 2 2 2 2 6" xfId="7437" xr:uid="{00000000-0005-0000-0000-0000C50F0000}"/>
    <cellStyle name="20% - Accent4 2 2 2 2 6 2" xfId="16269" xr:uid="{00000000-0005-0000-0000-0000C60F0000}"/>
    <cellStyle name="20% - Accent4 2 2 2 2 7" xfId="9663" xr:uid="{00000000-0005-0000-0000-0000C70F0000}"/>
    <cellStyle name="20% - Accent4 2 2 2 3" xfId="1195" xr:uid="{00000000-0005-0000-0000-0000C80F0000}"/>
    <cellStyle name="20% - Accent4 2 2 2 3 2" xfId="3397" xr:uid="{00000000-0005-0000-0000-0000C90F0000}"/>
    <cellStyle name="20% - Accent4 2 2 2 3 2 2" xfId="12229" xr:uid="{00000000-0005-0000-0000-0000CA0F0000}"/>
    <cellStyle name="20% - Accent4 2 2 2 3 3" xfId="5599" xr:uid="{00000000-0005-0000-0000-0000CB0F0000}"/>
    <cellStyle name="20% - Accent4 2 2 2 3 3 2" xfId="14431" xr:uid="{00000000-0005-0000-0000-0000CC0F0000}"/>
    <cellStyle name="20% - Accent4 2 2 2 3 4" xfId="7801" xr:uid="{00000000-0005-0000-0000-0000CD0F0000}"/>
    <cellStyle name="20% - Accent4 2 2 2 3 4 2" xfId="16633" xr:uid="{00000000-0005-0000-0000-0000CE0F0000}"/>
    <cellStyle name="20% - Accent4 2 2 2 3 5" xfId="10027" xr:uid="{00000000-0005-0000-0000-0000CF0F0000}"/>
    <cellStyle name="20% - Accent4 2 2 2 4" xfId="1887" xr:uid="{00000000-0005-0000-0000-0000D00F0000}"/>
    <cellStyle name="20% - Accent4 2 2 2 4 2" xfId="4089" xr:uid="{00000000-0005-0000-0000-0000D10F0000}"/>
    <cellStyle name="20% - Accent4 2 2 2 4 2 2" xfId="12921" xr:uid="{00000000-0005-0000-0000-0000D20F0000}"/>
    <cellStyle name="20% - Accent4 2 2 2 4 3" xfId="6291" xr:uid="{00000000-0005-0000-0000-0000D30F0000}"/>
    <cellStyle name="20% - Accent4 2 2 2 4 3 2" xfId="15123" xr:uid="{00000000-0005-0000-0000-0000D40F0000}"/>
    <cellStyle name="20% - Accent4 2 2 2 4 4" xfId="8493" xr:uid="{00000000-0005-0000-0000-0000D50F0000}"/>
    <cellStyle name="20% - Accent4 2 2 2 4 4 2" xfId="17325" xr:uid="{00000000-0005-0000-0000-0000D60F0000}"/>
    <cellStyle name="20% - Accent4 2 2 2 4 5" xfId="10719" xr:uid="{00000000-0005-0000-0000-0000D70F0000}"/>
    <cellStyle name="20% - Accent4 2 2 2 5" xfId="2693" xr:uid="{00000000-0005-0000-0000-0000D80F0000}"/>
    <cellStyle name="20% - Accent4 2 2 2 5 2" xfId="11525" xr:uid="{00000000-0005-0000-0000-0000D90F0000}"/>
    <cellStyle name="20% - Accent4 2 2 2 6" xfId="4895" xr:uid="{00000000-0005-0000-0000-0000DA0F0000}"/>
    <cellStyle name="20% - Accent4 2 2 2 6 2" xfId="13727" xr:uid="{00000000-0005-0000-0000-0000DB0F0000}"/>
    <cellStyle name="20% - Accent4 2 2 2 7" xfId="7097" xr:uid="{00000000-0005-0000-0000-0000DC0F0000}"/>
    <cellStyle name="20% - Accent4 2 2 2 7 2" xfId="15929" xr:uid="{00000000-0005-0000-0000-0000DD0F0000}"/>
    <cellStyle name="20% - Accent4 2 2 2 8" xfId="9323" xr:uid="{00000000-0005-0000-0000-0000DE0F0000}"/>
    <cellStyle name="20% - Accent4 2 2 3" xfId="596" xr:uid="{00000000-0005-0000-0000-0000DF0F0000}"/>
    <cellStyle name="20% - Accent4 2 2 3 2" xfId="948" xr:uid="{00000000-0005-0000-0000-0000E00F0000}"/>
    <cellStyle name="20% - Accent4 2 2 3 2 2" xfId="1652" xr:uid="{00000000-0005-0000-0000-0000E10F0000}"/>
    <cellStyle name="20% - Accent4 2 2 3 2 2 2" xfId="3854" xr:uid="{00000000-0005-0000-0000-0000E20F0000}"/>
    <cellStyle name="20% - Accent4 2 2 3 2 2 2 2" xfId="12686" xr:uid="{00000000-0005-0000-0000-0000E30F0000}"/>
    <cellStyle name="20% - Accent4 2 2 3 2 2 3" xfId="6056" xr:uid="{00000000-0005-0000-0000-0000E40F0000}"/>
    <cellStyle name="20% - Accent4 2 2 3 2 2 3 2" xfId="14888" xr:uid="{00000000-0005-0000-0000-0000E50F0000}"/>
    <cellStyle name="20% - Accent4 2 2 3 2 2 4" xfId="8258" xr:uid="{00000000-0005-0000-0000-0000E60F0000}"/>
    <cellStyle name="20% - Accent4 2 2 3 2 2 4 2" xfId="17090" xr:uid="{00000000-0005-0000-0000-0000E70F0000}"/>
    <cellStyle name="20% - Accent4 2 2 3 2 2 5" xfId="10484" xr:uid="{00000000-0005-0000-0000-0000E80F0000}"/>
    <cellStyle name="20% - Accent4 2 2 3 2 3" xfId="2356" xr:uid="{00000000-0005-0000-0000-0000E90F0000}"/>
    <cellStyle name="20% - Accent4 2 2 3 2 3 2" xfId="4558" xr:uid="{00000000-0005-0000-0000-0000EA0F0000}"/>
    <cellStyle name="20% - Accent4 2 2 3 2 3 2 2" xfId="13390" xr:uid="{00000000-0005-0000-0000-0000EB0F0000}"/>
    <cellStyle name="20% - Accent4 2 2 3 2 3 3" xfId="6760" xr:uid="{00000000-0005-0000-0000-0000EC0F0000}"/>
    <cellStyle name="20% - Accent4 2 2 3 2 3 3 2" xfId="15592" xr:uid="{00000000-0005-0000-0000-0000ED0F0000}"/>
    <cellStyle name="20% - Accent4 2 2 3 2 3 4" xfId="8962" xr:uid="{00000000-0005-0000-0000-0000EE0F0000}"/>
    <cellStyle name="20% - Accent4 2 2 3 2 3 4 2" xfId="17794" xr:uid="{00000000-0005-0000-0000-0000EF0F0000}"/>
    <cellStyle name="20% - Accent4 2 2 3 2 3 5" xfId="11188" xr:uid="{00000000-0005-0000-0000-0000F00F0000}"/>
    <cellStyle name="20% - Accent4 2 2 3 2 4" xfId="3150" xr:uid="{00000000-0005-0000-0000-0000F10F0000}"/>
    <cellStyle name="20% - Accent4 2 2 3 2 4 2" xfId="11982" xr:uid="{00000000-0005-0000-0000-0000F20F0000}"/>
    <cellStyle name="20% - Accent4 2 2 3 2 5" xfId="5352" xr:uid="{00000000-0005-0000-0000-0000F30F0000}"/>
    <cellStyle name="20% - Accent4 2 2 3 2 5 2" xfId="14184" xr:uid="{00000000-0005-0000-0000-0000F40F0000}"/>
    <cellStyle name="20% - Accent4 2 2 3 2 6" xfId="7554" xr:uid="{00000000-0005-0000-0000-0000F50F0000}"/>
    <cellStyle name="20% - Accent4 2 2 3 2 6 2" xfId="16386" xr:uid="{00000000-0005-0000-0000-0000F60F0000}"/>
    <cellStyle name="20% - Accent4 2 2 3 2 7" xfId="9780" xr:uid="{00000000-0005-0000-0000-0000F70F0000}"/>
    <cellStyle name="20% - Accent4 2 2 3 3" xfId="1300" xr:uid="{00000000-0005-0000-0000-0000F80F0000}"/>
    <cellStyle name="20% - Accent4 2 2 3 3 2" xfId="3502" xr:uid="{00000000-0005-0000-0000-0000F90F0000}"/>
    <cellStyle name="20% - Accent4 2 2 3 3 2 2" xfId="12334" xr:uid="{00000000-0005-0000-0000-0000FA0F0000}"/>
    <cellStyle name="20% - Accent4 2 2 3 3 3" xfId="5704" xr:uid="{00000000-0005-0000-0000-0000FB0F0000}"/>
    <cellStyle name="20% - Accent4 2 2 3 3 3 2" xfId="14536" xr:uid="{00000000-0005-0000-0000-0000FC0F0000}"/>
    <cellStyle name="20% - Accent4 2 2 3 3 4" xfId="7906" xr:uid="{00000000-0005-0000-0000-0000FD0F0000}"/>
    <cellStyle name="20% - Accent4 2 2 3 3 4 2" xfId="16738" xr:uid="{00000000-0005-0000-0000-0000FE0F0000}"/>
    <cellStyle name="20% - Accent4 2 2 3 3 5" xfId="10132" xr:uid="{00000000-0005-0000-0000-0000FF0F0000}"/>
    <cellStyle name="20% - Accent4 2 2 3 4" xfId="2004" xr:uid="{00000000-0005-0000-0000-000000100000}"/>
    <cellStyle name="20% - Accent4 2 2 3 4 2" xfId="4206" xr:uid="{00000000-0005-0000-0000-000001100000}"/>
    <cellStyle name="20% - Accent4 2 2 3 4 2 2" xfId="13038" xr:uid="{00000000-0005-0000-0000-000002100000}"/>
    <cellStyle name="20% - Accent4 2 2 3 4 3" xfId="6408" xr:uid="{00000000-0005-0000-0000-000003100000}"/>
    <cellStyle name="20% - Accent4 2 2 3 4 3 2" xfId="15240" xr:uid="{00000000-0005-0000-0000-000004100000}"/>
    <cellStyle name="20% - Accent4 2 2 3 4 4" xfId="8610" xr:uid="{00000000-0005-0000-0000-000005100000}"/>
    <cellStyle name="20% - Accent4 2 2 3 4 4 2" xfId="17442" xr:uid="{00000000-0005-0000-0000-000006100000}"/>
    <cellStyle name="20% - Accent4 2 2 3 4 5" xfId="10836" xr:uid="{00000000-0005-0000-0000-000007100000}"/>
    <cellStyle name="20% - Accent4 2 2 3 5" xfId="2798" xr:uid="{00000000-0005-0000-0000-000008100000}"/>
    <cellStyle name="20% - Accent4 2 2 3 5 2" xfId="11630" xr:uid="{00000000-0005-0000-0000-000009100000}"/>
    <cellStyle name="20% - Accent4 2 2 3 6" xfId="5000" xr:uid="{00000000-0005-0000-0000-00000A100000}"/>
    <cellStyle name="20% - Accent4 2 2 3 6 2" xfId="13832" xr:uid="{00000000-0005-0000-0000-00000B100000}"/>
    <cellStyle name="20% - Accent4 2 2 3 7" xfId="7202" xr:uid="{00000000-0005-0000-0000-00000C100000}"/>
    <cellStyle name="20% - Accent4 2 2 3 7 2" xfId="16034" xr:uid="{00000000-0005-0000-0000-00000D100000}"/>
    <cellStyle name="20% - Accent4 2 2 3 8" xfId="9428" xr:uid="{00000000-0005-0000-0000-00000E100000}"/>
    <cellStyle name="20% - Accent4 2 2 4" xfId="714" xr:uid="{00000000-0005-0000-0000-00000F100000}"/>
    <cellStyle name="20% - Accent4 2 2 4 2" xfId="1418" xr:uid="{00000000-0005-0000-0000-000010100000}"/>
    <cellStyle name="20% - Accent4 2 2 4 2 2" xfId="3620" xr:uid="{00000000-0005-0000-0000-000011100000}"/>
    <cellStyle name="20% - Accent4 2 2 4 2 2 2" xfId="12452" xr:uid="{00000000-0005-0000-0000-000012100000}"/>
    <cellStyle name="20% - Accent4 2 2 4 2 3" xfId="5822" xr:uid="{00000000-0005-0000-0000-000013100000}"/>
    <cellStyle name="20% - Accent4 2 2 4 2 3 2" xfId="14654" xr:uid="{00000000-0005-0000-0000-000014100000}"/>
    <cellStyle name="20% - Accent4 2 2 4 2 4" xfId="8024" xr:uid="{00000000-0005-0000-0000-000015100000}"/>
    <cellStyle name="20% - Accent4 2 2 4 2 4 2" xfId="16856" xr:uid="{00000000-0005-0000-0000-000016100000}"/>
    <cellStyle name="20% - Accent4 2 2 4 2 5" xfId="10250" xr:uid="{00000000-0005-0000-0000-000017100000}"/>
    <cellStyle name="20% - Accent4 2 2 4 3" xfId="2122" xr:uid="{00000000-0005-0000-0000-000018100000}"/>
    <cellStyle name="20% - Accent4 2 2 4 3 2" xfId="4324" xr:uid="{00000000-0005-0000-0000-000019100000}"/>
    <cellStyle name="20% - Accent4 2 2 4 3 2 2" xfId="13156" xr:uid="{00000000-0005-0000-0000-00001A100000}"/>
    <cellStyle name="20% - Accent4 2 2 4 3 3" xfId="6526" xr:uid="{00000000-0005-0000-0000-00001B100000}"/>
    <cellStyle name="20% - Accent4 2 2 4 3 3 2" xfId="15358" xr:uid="{00000000-0005-0000-0000-00001C100000}"/>
    <cellStyle name="20% - Accent4 2 2 4 3 4" xfId="8728" xr:uid="{00000000-0005-0000-0000-00001D100000}"/>
    <cellStyle name="20% - Accent4 2 2 4 3 4 2" xfId="17560" xr:uid="{00000000-0005-0000-0000-00001E100000}"/>
    <cellStyle name="20% - Accent4 2 2 4 3 5" xfId="10954" xr:uid="{00000000-0005-0000-0000-00001F100000}"/>
    <cellStyle name="20% - Accent4 2 2 4 4" xfId="2916" xr:uid="{00000000-0005-0000-0000-000020100000}"/>
    <cellStyle name="20% - Accent4 2 2 4 4 2" xfId="11748" xr:uid="{00000000-0005-0000-0000-000021100000}"/>
    <cellStyle name="20% - Accent4 2 2 4 5" xfId="5118" xr:uid="{00000000-0005-0000-0000-000022100000}"/>
    <cellStyle name="20% - Accent4 2 2 4 5 2" xfId="13950" xr:uid="{00000000-0005-0000-0000-000023100000}"/>
    <cellStyle name="20% - Accent4 2 2 4 6" xfId="7320" xr:uid="{00000000-0005-0000-0000-000024100000}"/>
    <cellStyle name="20% - Accent4 2 2 4 6 2" xfId="16152" xr:uid="{00000000-0005-0000-0000-000025100000}"/>
    <cellStyle name="20% - Accent4 2 2 4 7" xfId="9546" xr:uid="{00000000-0005-0000-0000-000026100000}"/>
    <cellStyle name="20% - Accent4 2 2 5" xfId="1105" xr:uid="{00000000-0005-0000-0000-000027100000}"/>
    <cellStyle name="20% - Accent4 2 2 5 2" xfId="3307" xr:uid="{00000000-0005-0000-0000-000028100000}"/>
    <cellStyle name="20% - Accent4 2 2 5 2 2" xfId="12139" xr:uid="{00000000-0005-0000-0000-000029100000}"/>
    <cellStyle name="20% - Accent4 2 2 5 3" xfId="5509" xr:uid="{00000000-0005-0000-0000-00002A100000}"/>
    <cellStyle name="20% - Accent4 2 2 5 3 2" xfId="14341" xr:uid="{00000000-0005-0000-0000-00002B100000}"/>
    <cellStyle name="20% - Accent4 2 2 5 4" xfId="7711" xr:uid="{00000000-0005-0000-0000-00002C100000}"/>
    <cellStyle name="20% - Accent4 2 2 5 4 2" xfId="16543" xr:uid="{00000000-0005-0000-0000-00002D100000}"/>
    <cellStyle name="20% - Accent4 2 2 5 5" xfId="9937" xr:uid="{00000000-0005-0000-0000-00002E100000}"/>
    <cellStyle name="20% - Accent4 2 2 6" xfId="1770" xr:uid="{00000000-0005-0000-0000-00002F100000}"/>
    <cellStyle name="20% - Accent4 2 2 6 2" xfId="3972" xr:uid="{00000000-0005-0000-0000-000030100000}"/>
    <cellStyle name="20% - Accent4 2 2 6 2 2" xfId="12804" xr:uid="{00000000-0005-0000-0000-000031100000}"/>
    <cellStyle name="20% - Accent4 2 2 6 3" xfId="6174" xr:uid="{00000000-0005-0000-0000-000032100000}"/>
    <cellStyle name="20% - Accent4 2 2 6 3 2" xfId="15006" xr:uid="{00000000-0005-0000-0000-000033100000}"/>
    <cellStyle name="20% - Accent4 2 2 6 4" xfId="8376" xr:uid="{00000000-0005-0000-0000-000034100000}"/>
    <cellStyle name="20% - Accent4 2 2 6 4 2" xfId="17208" xr:uid="{00000000-0005-0000-0000-000035100000}"/>
    <cellStyle name="20% - Accent4 2 2 6 5" xfId="10602" xr:uid="{00000000-0005-0000-0000-000036100000}"/>
    <cellStyle name="20% - Accent4 2 2 7" xfId="401" xr:uid="{00000000-0005-0000-0000-000037100000}"/>
    <cellStyle name="20% - Accent4 2 2 7 2" xfId="2603" xr:uid="{00000000-0005-0000-0000-000038100000}"/>
    <cellStyle name="20% - Accent4 2 2 7 2 2" xfId="11435" xr:uid="{00000000-0005-0000-0000-000039100000}"/>
    <cellStyle name="20% - Accent4 2 2 7 3" xfId="4805" xr:uid="{00000000-0005-0000-0000-00003A100000}"/>
    <cellStyle name="20% - Accent4 2 2 7 3 2" xfId="13637" xr:uid="{00000000-0005-0000-0000-00003B100000}"/>
    <cellStyle name="20% - Accent4 2 2 7 4" xfId="7007" xr:uid="{00000000-0005-0000-0000-00003C100000}"/>
    <cellStyle name="20% - Accent4 2 2 7 4 2" xfId="15839" xr:uid="{00000000-0005-0000-0000-00003D100000}"/>
    <cellStyle name="20% - Accent4 2 2 7 5" xfId="9233" xr:uid="{00000000-0005-0000-0000-00003E100000}"/>
    <cellStyle name="20% - Accent4 2 2 8" xfId="2450" xr:uid="{00000000-0005-0000-0000-00003F100000}"/>
    <cellStyle name="20% - Accent4 2 2 8 2" xfId="11282" xr:uid="{00000000-0005-0000-0000-000040100000}"/>
    <cellStyle name="20% - Accent4 2 2 9" xfId="4652" xr:uid="{00000000-0005-0000-0000-000041100000}"/>
    <cellStyle name="20% - Accent4 2 2 9 2" xfId="13484" xr:uid="{00000000-0005-0000-0000-000042100000}"/>
    <cellStyle name="20% - Accent4 2 3" xfId="360" xr:uid="{00000000-0005-0000-0000-000043100000}"/>
    <cellStyle name="20% - Accent4 2 3 10" xfId="9193" xr:uid="{00000000-0005-0000-0000-000044100000}"/>
    <cellStyle name="20% - Accent4 2 3 2" xfId="518" xr:uid="{00000000-0005-0000-0000-000045100000}"/>
    <cellStyle name="20% - Accent4 2 3 2 2" xfId="870" xr:uid="{00000000-0005-0000-0000-000046100000}"/>
    <cellStyle name="20% - Accent4 2 3 2 2 2" xfId="1574" xr:uid="{00000000-0005-0000-0000-000047100000}"/>
    <cellStyle name="20% - Accent4 2 3 2 2 2 2" xfId="3776" xr:uid="{00000000-0005-0000-0000-000048100000}"/>
    <cellStyle name="20% - Accent4 2 3 2 2 2 2 2" xfId="12608" xr:uid="{00000000-0005-0000-0000-000049100000}"/>
    <cellStyle name="20% - Accent4 2 3 2 2 2 3" xfId="5978" xr:uid="{00000000-0005-0000-0000-00004A100000}"/>
    <cellStyle name="20% - Accent4 2 3 2 2 2 3 2" xfId="14810" xr:uid="{00000000-0005-0000-0000-00004B100000}"/>
    <cellStyle name="20% - Accent4 2 3 2 2 2 4" xfId="8180" xr:uid="{00000000-0005-0000-0000-00004C100000}"/>
    <cellStyle name="20% - Accent4 2 3 2 2 2 4 2" xfId="17012" xr:uid="{00000000-0005-0000-0000-00004D100000}"/>
    <cellStyle name="20% - Accent4 2 3 2 2 2 5" xfId="10406" xr:uid="{00000000-0005-0000-0000-00004E100000}"/>
    <cellStyle name="20% - Accent4 2 3 2 2 3" xfId="2278" xr:uid="{00000000-0005-0000-0000-00004F100000}"/>
    <cellStyle name="20% - Accent4 2 3 2 2 3 2" xfId="4480" xr:uid="{00000000-0005-0000-0000-000050100000}"/>
    <cellStyle name="20% - Accent4 2 3 2 2 3 2 2" xfId="13312" xr:uid="{00000000-0005-0000-0000-000051100000}"/>
    <cellStyle name="20% - Accent4 2 3 2 2 3 3" xfId="6682" xr:uid="{00000000-0005-0000-0000-000052100000}"/>
    <cellStyle name="20% - Accent4 2 3 2 2 3 3 2" xfId="15514" xr:uid="{00000000-0005-0000-0000-000053100000}"/>
    <cellStyle name="20% - Accent4 2 3 2 2 3 4" xfId="8884" xr:uid="{00000000-0005-0000-0000-000054100000}"/>
    <cellStyle name="20% - Accent4 2 3 2 2 3 4 2" xfId="17716" xr:uid="{00000000-0005-0000-0000-000055100000}"/>
    <cellStyle name="20% - Accent4 2 3 2 2 3 5" xfId="11110" xr:uid="{00000000-0005-0000-0000-000056100000}"/>
    <cellStyle name="20% - Accent4 2 3 2 2 4" xfId="3072" xr:uid="{00000000-0005-0000-0000-000057100000}"/>
    <cellStyle name="20% - Accent4 2 3 2 2 4 2" xfId="11904" xr:uid="{00000000-0005-0000-0000-000058100000}"/>
    <cellStyle name="20% - Accent4 2 3 2 2 5" xfId="5274" xr:uid="{00000000-0005-0000-0000-000059100000}"/>
    <cellStyle name="20% - Accent4 2 3 2 2 5 2" xfId="14106" xr:uid="{00000000-0005-0000-0000-00005A100000}"/>
    <cellStyle name="20% - Accent4 2 3 2 2 6" xfId="7476" xr:uid="{00000000-0005-0000-0000-00005B100000}"/>
    <cellStyle name="20% - Accent4 2 3 2 2 6 2" xfId="16308" xr:uid="{00000000-0005-0000-0000-00005C100000}"/>
    <cellStyle name="20% - Accent4 2 3 2 2 7" xfId="9702" xr:uid="{00000000-0005-0000-0000-00005D100000}"/>
    <cellStyle name="20% - Accent4 2 3 2 3" xfId="1222" xr:uid="{00000000-0005-0000-0000-00005E100000}"/>
    <cellStyle name="20% - Accent4 2 3 2 3 2" xfId="3424" xr:uid="{00000000-0005-0000-0000-00005F100000}"/>
    <cellStyle name="20% - Accent4 2 3 2 3 2 2" xfId="12256" xr:uid="{00000000-0005-0000-0000-000060100000}"/>
    <cellStyle name="20% - Accent4 2 3 2 3 3" xfId="5626" xr:uid="{00000000-0005-0000-0000-000061100000}"/>
    <cellStyle name="20% - Accent4 2 3 2 3 3 2" xfId="14458" xr:uid="{00000000-0005-0000-0000-000062100000}"/>
    <cellStyle name="20% - Accent4 2 3 2 3 4" xfId="7828" xr:uid="{00000000-0005-0000-0000-000063100000}"/>
    <cellStyle name="20% - Accent4 2 3 2 3 4 2" xfId="16660" xr:uid="{00000000-0005-0000-0000-000064100000}"/>
    <cellStyle name="20% - Accent4 2 3 2 3 5" xfId="10054" xr:uid="{00000000-0005-0000-0000-000065100000}"/>
    <cellStyle name="20% - Accent4 2 3 2 4" xfId="1926" xr:uid="{00000000-0005-0000-0000-000066100000}"/>
    <cellStyle name="20% - Accent4 2 3 2 4 2" xfId="4128" xr:uid="{00000000-0005-0000-0000-000067100000}"/>
    <cellStyle name="20% - Accent4 2 3 2 4 2 2" xfId="12960" xr:uid="{00000000-0005-0000-0000-000068100000}"/>
    <cellStyle name="20% - Accent4 2 3 2 4 3" xfId="6330" xr:uid="{00000000-0005-0000-0000-000069100000}"/>
    <cellStyle name="20% - Accent4 2 3 2 4 3 2" xfId="15162" xr:uid="{00000000-0005-0000-0000-00006A100000}"/>
    <cellStyle name="20% - Accent4 2 3 2 4 4" xfId="8532" xr:uid="{00000000-0005-0000-0000-00006B100000}"/>
    <cellStyle name="20% - Accent4 2 3 2 4 4 2" xfId="17364" xr:uid="{00000000-0005-0000-0000-00006C100000}"/>
    <cellStyle name="20% - Accent4 2 3 2 4 5" xfId="10758" xr:uid="{00000000-0005-0000-0000-00006D100000}"/>
    <cellStyle name="20% - Accent4 2 3 2 5" xfId="2720" xr:uid="{00000000-0005-0000-0000-00006E100000}"/>
    <cellStyle name="20% - Accent4 2 3 2 5 2" xfId="11552" xr:uid="{00000000-0005-0000-0000-00006F100000}"/>
    <cellStyle name="20% - Accent4 2 3 2 6" xfId="4922" xr:uid="{00000000-0005-0000-0000-000070100000}"/>
    <cellStyle name="20% - Accent4 2 3 2 6 2" xfId="13754" xr:uid="{00000000-0005-0000-0000-000071100000}"/>
    <cellStyle name="20% - Accent4 2 3 2 7" xfId="7124" xr:uid="{00000000-0005-0000-0000-000072100000}"/>
    <cellStyle name="20% - Accent4 2 3 2 7 2" xfId="15956" xr:uid="{00000000-0005-0000-0000-000073100000}"/>
    <cellStyle name="20% - Accent4 2 3 2 8" xfId="9350" xr:uid="{00000000-0005-0000-0000-000074100000}"/>
    <cellStyle name="20% - Accent4 2 3 3" xfId="635" xr:uid="{00000000-0005-0000-0000-000075100000}"/>
    <cellStyle name="20% - Accent4 2 3 3 2" xfId="987" xr:uid="{00000000-0005-0000-0000-000076100000}"/>
    <cellStyle name="20% - Accent4 2 3 3 2 2" xfId="1691" xr:uid="{00000000-0005-0000-0000-000077100000}"/>
    <cellStyle name="20% - Accent4 2 3 3 2 2 2" xfId="3893" xr:uid="{00000000-0005-0000-0000-000078100000}"/>
    <cellStyle name="20% - Accent4 2 3 3 2 2 2 2" xfId="12725" xr:uid="{00000000-0005-0000-0000-000079100000}"/>
    <cellStyle name="20% - Accent4 2 3 3 2 2 3" xfId="6095" xr:uid="{00000000-0005-0000-0000-00007A100000}"/>
    <cellStyle name="20% - Accent4 2 3 3 2 2 3 2" xfId="14927" xr:uid="{00000000-0005-0000-0000-00007B100000}"/>
    <cellStyle name="20% - Accent4 2 3 3 2 2 4" xfId="8297" xr:uid="{00000000-0005-0000-0000-00007C100000}"/>
    <cellStyle name="20% - Accent4 2 3 3 2 2 4 2" xfId="17129" xr:uid="{00000000-0005-0000-0000-00007D100000}"/>
    <cellStyle name="20% - Accent4 2 3 3 2 2 5" xfId="10523" xr:uid="{00000000-0005-0000-0000-00007E100000}"/>
    <cellStyle name="20% - Accent4 2 3 3 2 3" xfId="2395" xr:uid="{00000000-0005-0000-0000-00007F100000}"/>
    <cellStyle name="20% - Accent4 2 3 3 2 3 2" xfId="4597" xr:uid="{00000000-0005-0000-0000-000080100000}"/>
    <cellStyle name="20% - Accent4 2 3 3 2 3 2 2" xfId="13429" xr:uid="{00000000-0005-0000-0000-000081100000}"/>
    <cellStyle name="20% - Accent4 2 3 3 2 3 3" xfId="6799" xr:uid="{00000000-0005-0000-0000-000082100000}"/>
    <cellStyle name="20% - Accent4 2 3 3 2 3 3 2" xfId="15631" xr:uid="{00000000-0005-0000-0000-000083100000}"/>
    <cellStyle name="20% - Accent4 2 3 3 2 3 4" xfId="9001" xr:uid="{00000000-0005-0000-0000-000084100000}"/>
    <cellStyle name="20% - Accent4 2 3 3 2 3 4 2" xfId="17833" xr:uid="{00000000-0005-0000-0000-000085100000}"/>
    <cellStyle name="20% - Accent4 2 3 3 2 3 5" xfId="11227" xr:uid="{00000000-0005-0000-0000-000086100000}"/>
    <cellStyle name="20% - Accent4 2 3 3 2 4" xfId="3189" xr:uid="{00000000-0005-0000-0000-000087100000}"/>
    <cellStyle name="20% - Accent4 2 3 3 2 4 2" xfId="12021" xr:uid="{00000000-0005-0000-0000-000088100000}"/>
    <cellStyle name="20% - Accent4 2 3 3 2 5" xfId="5391" xr:uid="{00000000-0005-0000-0000-000089100000}"/>
    <cellStyle name="20% - Accent4 2 3 3 2 5 2" xfId="14223" xr:uid="{00000000-0005-0000-0000-00008A100000}"/>
    <cellStyle name="20% - Accent4 2 3 3 2 6" xfId="7593" xr:uid="{00000000-0005-0000-0000-00008B100000}"/>
    <cellStyle name="20% - Accent4 2 3 3 2 6 2" xfId="16425" xr:uid="{00000000-0005-0000-0000-00008C100000}"/>
    <cellStyle name="20% - Accent4 2 3 3 2 7" xfId="9819" xr:uid="{00000000-0005-0000-0000-00008D100000}"/>
    <cellStyle name="20% - Accent4 2 3 3 3" xfId="1339" xr:uid="{00000000-0005-0000-0000-00008E100000}"/>
    <cellStyle name="20% - Accent4 2 3 3 3 2" xfId="3541" xr:uid="{00000000-0005-0000-0000-00008F100000}"/>
    <cellStyle name="20% - Accent4 2 3 3 3 2 2" xfId="12373" xr:uid="{00000000-0005-0000-0000-000090100000}"/>
    <cellStyle name="20% - Accent4 2 3 3 3 3" xfId="5743" xr:uid="{00000000-0005-0000-0000-000091100000}"/>
    <cellStyle name="20% - Accent4 2 3 3 3 3 2" xfId="14575" xr:uid="{00000000-0005-0000-0000-000092100000}"/>
    <cellStyle name="20% - Accent4 2 3 3 3 4" xfId="7945" xr:uid="{00000000-0005-0000-0000-000093100000}"/>
    <cellStyle name="20% - Accent4 2 3 3 3 4 2" xfId="16777" xr:uid="{00000000-0005-0000-0000-000094100000}"/>
    <cellStyle name="20% - Accent4 2 3 3 3 5" xfId="10171" xr:uid="{00000000-0005-0000-0000-000095100000}"/>
    <cellStyle name="20% - Accent4 2 3 3 4" xfId="2043" xr:uid="{00000000-0005-0000-0000-000096100000}"/>
    <cellStyle name="20% - Accent4 2 3 3 4 2" xfId="4245" xr:uid="{00000000-0005-0000-0000-000097100000}"/>
    <cellStyle name="20% - Accent4 2 3 3 4 2 2" xfId="13077" xr:uid="{00000000-0005-0000-0000-000098100000}"/>
    <cellStyle name="20% - Accent4 2 3 3 4 3" xfId="6447" xr:uid="{00000000-0005-0000-0000-000099100000}"/>
    <cellStyle name="20% - Accent4 2 3 3 4 3 2" xfId="15279" xr:uid="{00000000-0005-0000-0000-00009A100000}"/>
    <cellStyle name="20% - Accent4 2 3 3 4 4" xfId="8649" xr:uid="{00000000-0005-0000-0000-00009B100000}"/>
    <cellStyle name="20% - Accent4 2 3 3 4 4 2" xfId="17481" xr:uid="{00000000-0005-0000-0000-00009C100000}"/>
    <cellStyle name="20% - Accent4 2 3 3 4 5" xfId="10875" xr:uid="{00000000-0005-0000-0000-00009D100000}"/>
    <cellStyle name="20% - Accent4 2 3 3 5" xfId="2837" xr:uid="{00000000-0005-0000-0000-00009E100000}"/>
    <cellStyle name="20% - Accent4 2 3 3 5 2" xfId="11669" xr:uid="{00000000-0005-0000-0000-00009F100000}"/>
    <cellStyle name="20% - Accent4 2 3 3 6" xfId="5039" xr:uid="{00000000-0005-0000-0000-0000A0100000}"/>
    <cellStyle name="20% - Accent4 2 3 3 6 2" xfId="13871" xr:uid="{00000000-0005-0000-0000-0000A1100000}"/>
    <cellStyle name="20% - Accent4 2 3 3 7" xfId="7241" xr:uid="{00000000-0005-0000-0000-0000A2100000}"/>
    <cellStyle name="20% - Accent4 2 3 3 7 2" xfId="16073" xr:uid="{00000000-0005-0000-0000-0000A3100000}"/>
    <cellStyle name="20% - Accent4 2 3 3 8" xfId="9467" xr:uid="{00000000-0005-0000-0000-0000A4100000}"/>
    <cellStyle name="20% - Accent4 2 3 4" xfId="753" xr:uid="{00000000-0005-0000-0000-0000A5100000}"/>
    <cellStyle name="20% - Accent4 2 3 4 2" xfId="1457" xr:uid="{00000000-0005-0000-0000-0000A6100000}"/>
    <cellStyle name="20% - Accent4 2 3 4 2 2" xfId="3659" xr:uid="{00000000-0005-0000-0000-0000A7100000}"/>
    <cellStyle name="20% - Accent4 2 3 4 2 2 2" xfId="12491" xr:uid="{00000000-0005-0000-0000-0000A8100000}"/>
    <cellStyle name="20% - Accent4 2 3 4 2 3" xfId="5861" xr:uid="{00000000-0005-0000-0000-0000A9100000}"/>
    <cellStyle name="20% - Accent4 2 3 4 2 3 2" xfId="14693" xr:uid="{00000000-0005-0000-0000-0000AA100000}"/>
    <cellStyle name="20% - Accent4 2 3 4 2 4" xfId="8063" xr:uid="{00000000-0005-0000-0000-0000AB100000}"/>
    <cellStyle name="20% - Accent4 2 3 4 2 4 2" xfId="16895" xr:uid="{00000000-0005-0000-0000-0000AC100000}"/>
    <cellStyle name="20% - Accent4 2 3 4 2 5" xfId="10289" xr:uid="{00000000-0005-0000-0000-0000AD100000}"/>
    <cellStyle name="20% - Accent4 2 3 4 3" xfId="2161" xr:uid="{00000000-0005-0000-0000-0000AE100000}"/>
    <cellStyle name="20% - Accent4 2 3 4 3 2" xfId="4363" xr:uid="{00000000-0005-0000-0000-0000AF100000}"/>
    <cellStyle name="20% - Accent4 2 3 4 3 2 2" xfId="13195" xr:uid="{00000000-0005-0000-0000-0000B0100000}"/>
    <cellStyle name="20% - Accent4 2 3 4 3 3" xfId="6565" xr:uid="{00000000-0005-0000-0000-0000B1100000}"/>
    <cellStyle name="20% - Accent4 2 3 4 3 3 2" xfId="15397" xr:uid="{00000000-0005-0000-0000-0000B2100000}"/>
    <cellStyle name="20% - Accent4 2 3 4 3 4" xfId="8767" xr:uid="{00000000-0005-0000-0000-0000B3100000}"/>
    <cellStyle name="20% - Accent4 2 3 4 3 4 2" xfId="17599" xr:uid="{00000000-0005-0000-0000-0000B4100000}"/>
    <cellStyle name="20% - Accent4 2 3 4 3 5" xfId="10993" xr:uid="{00000000-0005-0000-0000-0000B5100000}"/>
    <cellStyle name="20% - Accent4 2 3 4 4" xfId="2955" xr:uid="{00000000-0005-0000-0000-0000B6100000}"/>
    <cellStyle name="20% - Accent4 2 3 4 4 2" xfId="11787" xr:uid="{00000000-0005-0000-0000-0000B7100000}"/>
    <cellStyle name="20% - Accent4 2 3 4 5" xfId="5157" xr:uid="{00000000-0005-0000-0000-0000B8100000}"/>
    <cellStyle name="20% - Accent4 2 3 4 5 2" xfId="13989" xr:uid="{00000000-0005-0000-0000-0000B9100000}"/>
    <cellStyle name="20% - Accent4 2 3 4 6" xfId="7359" xr:uid="{00000000-0005-0000-0000-0000BA100000}"/>
    <cellStyle name="20% - Accent4 2 3 4 6 2" xfId="16191" xr:uid="{00000000-0005-0000-0000-0000BB100000}"/>
    <cellStyle name="20% - Accent4 2 3 4 7" xfId="9585" xr:uid="{00000000-0005-0000-0000-0000BC100000}"/>
    <cellStyle name="20% - Accent4 2 3 5" xfId="1065" xr:uid="{00000000-0005-0000-0000-0000BD100000}"/>
    <cellStyle name="20% - Accent4 2 3 5 2" xfId="3267" xr:uid="{00000000-0005-0000-0000-0000BE100000}"/>
    <cellStyle name="20% - Accent4 2 3 5 2 2" xfId="12099" xr:uid="{00000000-0005-0000-0000-0000BF100000}"/>
    <cellStyle name="20% - Accent4 2 3 5 3" xfId="5469" xr:uid="{00000000-0005-0000-0000-0000C0100000}"/>
    <cellStyle name="20% - Accent4 2 3 5 3 2" xfId="14301" xr:uid="{00000000-0005-0000-0000-0000C1100000}"/>
    <cellStyle name="20% - Accent4 2 3 5 4" xfId="7671" xr:uid="{00000000-0005-0000-0000-0000C2100000}"/>
    <cellStyle name="20% - Accent4 2 3 5 4 2" xfId="16503" xr:uid="{00000000-0005-0000-0000-0000C3100000}"/>
    <cellStyle name="20% - Accent4 2 3 5 5" xfId="9897" xr:uid="{00000000-0005-0000-0000-0000C4100000}"/>
    <cellStyle name="20% - Accent4 2 3 6" xfId="1809" xr:uid="{00000000-0005-0000-0000-0000C5100000}"/>
    <cellStyle name="20% - Accent4 2 3 6 2" xfId="4011" xr:uid="{00000000-0005-0000-0000-0000C6100000}"/>
    <cellStyle name="20% - Accent4 2 3 6 2 2" xfId="12843" xr:uid="{00000000-0005-0000-0000-0000C7100000}"/>
    <cellStyle name="20% - Accent4 2 3 6 3" xfId="6213" xr:uid="{00000000-0005-0000-0000-0000C8100000}"/>
    <cellStyle name="20% - Accent4 2 3 6 3 2" xfId="15045" xr:uid="{00000000-0005-0000-0000-0000C9100000}"/>
    <cellStyle name="20% - Accent4 2 3 6 4" xfId="8415" xr:uid="{00000000-0005-0000-0000-0000CA100000}"/>
    <cellStyle name="20% - Accent4 2 3 6 4 2" xfId="17247" xr:uid="{00000000-0005-0000-0000-0000CB100000}"/>
    <cellStyle name="20% - Accent4 2 3 6 5" xfId="10641" xr:uid="{00000000-0005-0000-0000-0000CC100000}"/>
    <cellStyle name="20% - Accent4 2 3 7" xfId="2563" xr:uid="{00000000-0005-0000-0000-0000CD100000}"/>
    <cellStyle name="20% - Accent4 2 3 7 2" xfId="11395" xr:uid="{00000000-0005-0000-0000-0000CE100000}"/>
    <cellStyle name="20% - Accent4 2 3 8" xfId="4765" xr:uid="{00000000-0005-0000-0000-0000CF100000}"/>
    <cellStyle name="20% - Accent4 2 3 8 2" xfId="13597" xr:uid="{00000000-0005-0000-0000-0000D0100000}"/>
    <cellStyle name="20% - Accent4 2 3 9" xfId="6967" xr:uid="{00000000-0005-0000-0000-0000D1100000}"/>
    <cellStyle name="20% - Accent4 2 3 9 2" xfId="15799" xr:uid="{00000000-0005-0000-0000-0000D2100000}"/>
    <cellStyle name="20% - Accent4 2 4" xfId="465" xr:uid="{00000000-0005-0000-0000-0000D3100000}"/>
    <cellStyle name="20% - Accent4 2 4 2" xfId="804" xr:uid="{00000000-0005-0000-0000-0000D4100000}"/>
    <cellStyle name="20% - Accent4 2 4 2 2" xfId="1508" xr:uid="{00000000-0005-0000-0000-0000D5100000}"/>
    <cellStyle name="20% - Accent4 2 4 2 2 2" xfId="3710" xr:uid="{00000000-0005-0000-0000-0000D6100000}"/>
    <cellStyle name="20% - Accent4 2 4 2 2 2 2" xfId="12542" xr:uid="{00000000-0005-0000-0000-0000D7100000}"/>
    <cellStyle name="20% - Accent4 2 4 2 2 3" xfId="5912" xr:uid="{00000000-0005-0000-0000-0000D8100000}"/>
    <cellStyle name="20% - Accent4 2 4 2 2 3 2" xfId="14744" xr:uid="{00000000-0005-0000-0000-0000D9100000}"/>
    <cellStyle name="20% - Accent4 2 4 2 2 4" xfId="8114" xr:uid="{00000000-0005-0000-0000-0000DA100000}"/>
    <cellStyle name="20% - Accent4 2 4 2 2 4 2" xfId="16946" xr:uid="{00000000-0005-0000-0000-0000DB100000}"/>
    <cellStyle name="20% - Accent4 2 4 2 2 5" xfId="10340" xr:uid="{00000000-0005-0000-0000-0000DC100000}"/>
    <cellStyle name="20% - Accent4 2 4 2 3" xfId="2212" xr:uid="{00000000-0005-0000-0000-0000DD100000}"/>
    <cellStyle name="20% - Accent4 2 4 2 3 2" xfId="4414" xr:uid="{00000000-0005-0000-0000-0000DE100000}"/>
    <cellStyle name="20% - Accent4 2 4 2 3 2 2" xfId="13246" xr:uid="{00000000-0005-0000-0000-0000DF100000}"/>
    <cellStyle name="20% - Accent4 2 4 2 3 3" xfId="6616" xr:uid="{00000000-0005-0000-0000-0000E0100000}"/>
    <cellStyle name="20% - Accent4 2 4 2 3 3 2" xfId="15448" xr:uid="{00000000-0005-0000-0000-0000E1100000}"/>
    <cellStyle name="20% - Accent4 2 4 2 3 4" xfId="8818" xr:uid="{00000000-0005-0000-0000-0000E2100000}"/>
    <cellStyle name="20% - Accent4 2 4 2 3 4 2" xfId="17650" xr:uid="{00000000-0005-0000-0000-0000E3100000}"/>
    <cellStyle name="20% - Accent4 2 4 2 3 5" xfId="11044" xr:uid="{00000000-0005-0000-0000-0000E4100000}"/>
    <cellStyle name="20% - Accent4 2 4 2 4" xfId="3006" xr:uid="{00000000-0005-0000-0000-0000E5100000}"/>
    <cellStyle name="20% - Accent4 2 4 2 4 2" xfId="11838" xr:uid="{00000000-0005-0000-0000-0000E6100000}"/>
    <cellStyle name="20% - Accent4 2 4 2 5" xfId="5208" xr:uid="{00000000-0005-0000-0000-0000E7100000}"/>
    <cellStyle name="20% - Accent4 2 4 2 5 2" xfId="14040" xr:uid="{00000000-0005-0000-0000-0000E8100000}"/>
    <cellStyle name="20% - Accent4 2 4 2 6" xfId="7410" xr:uid="{00000000-0005-0000-0000-0000E9100000}"/>
    <cellStyle name="20% - Accent4 2 4 2 6 2" xfId="16242" xr:uid="{00000000-0005-0000-0000-0000EA100000}"/>
    <cellStyle name="20% - Accent4 2 4 2 7" xfId="9636" xr:uid="{00000000-0005-0000-0000-0000EB100000}"/>
    <cellStyle name="20% - Accent4 2 4 3" xfId="1169" xr:uid="{00000000-0005-0000-0000-0000EC100000}"/>
    <cellStyle name="20% - Accent4 2 4 3 2" xfId="3371" xr:uid="{00000000-0005-0000-0000-0000ED100000}"/>
    <cellStyle name="20% - Accent4 2 4 3 2 2" xfId="12203" xr:uid="{00000000-0005-0000-0000-0000EE100000}"/>
    <cellStyle name="20% - Accent4 2 4 3 3" xfId="5573" xr:uid="{00000000-0005-0000-0000-0000EF100000}"/>
    <cellStyle name="20% - Accent4 2 4 3 3 2" xfId="14405" xr:uid="{00000000-0005-0000-0000-0000F0100000}"/>
    <cellStyle name="20% - Accent4 2 4 3 4" xfId="7775" xr:uid="{00000000-0005-0000-0000-0000F1100000}"/>
    <cellStyle name="20% - Accent4 2 4 3 4 2" xfId="16607" xr:uid="{00000000-0005-0000-0000-0000F2100000}"/>
    <cellStyle name="20% - Accent4 2 4 3 5" xfId="10001" xr:uid="{00000000-0005-0000-0000-0000F3100000}"/>
    <cellStyle name="20% - Accent4 2 4 4" xfId="1860" xr:uid="{00000000-0005-0000-0000-0000F4100000}"/>
    <cellStyle name="20% - Accent4 2 4 4 2" xfId="4062" xr:uid="{00000000-0005-0000-0000-0000F5100000}"/>
    <cellStyle name="20% - Accent4 2 4 4 2 2" xfId="12894" xr:uid="{00000000-0005-0000-0000-0000F6100000}"/>
    <cellStyle name="20% - Accent4 2 4 4 3" xfId="6264" xr:uid="{00000000-0005-0000-0000-0000F7100000}"/>
    <cellStyle name="20% - Accent4 2 4 4 3 2" xfId="15096" xr:uid="{00000000-0005-0000-0000-0000F8100000}"/>
    <cellStyle name="20% - Accent4 2 4 4 4" xfId="8466" xr:uid="{00000000-0005-0000-0000-0000F9100000}"/>
    <cellStyle name="20% - Accent4 2 4 4 4 2" xfId="17298" xr:uid="{00000000-0005-0000-0000-0000FA100000}"/>
    <cellStyle name="20% - Accent4 2 4 4 5" xfId="10692" xr:uid="{00000000-0005-0000-0000-0000FB100000}"/>
    <cellStyle name="20% - Accent4 2 4 5" xfId="2667" xr:uid="{00000000-0005-0000-0000-0000FC100000}"/>
    <cellStyle name="20% - Accent4 2 4 5 2" xfId="11499" xr:uid="{00000000-0005-0000-0000-0000FD100000}"/>
    <cellStyle name="20% - Accent4 2 4 6" xfId="4869" xr:uid="{00000000-0005-0000-0000-0000FE100000}"/>
    <cellStyle name="20% - Accent4 2 4 6 2" xfId="13701" xr:uid="{00000000-0005-0000-0000-0000FF100000}"/>
    <cellStyle name="20% - Accent4 2 4 7" xfId="7071" xr:uid="{00000000-0005-0000-0000-000000110000}"/>
    <cellStyle name="20% - Accent4 2 4 7 2" xfId="15903" xr:uid="{00000000-0005-0000-0000-000001110000}"/>
    <cellStyle name="20% - Accent4 2 4 8" xfId="9297" xr:uid="{00000000-0005-0000-0000-000002110000}"/>
    <cellStyle name="20% - Accent4 2 5" xfId="569" xr:uid="{00000000-0005-0000-0000-000003110000}"/>
    <cellStyle name="20% - Accent4 2 5 2" xfId="921" xr:uid="{00000000-0005-0000-0000-000004110000}"/>
    <cellStyle name="20% - Accent4 2 5 2 2" xfId="1625" xr:uid="{00000000-0005-0000-0000-000005110000}"/>
    <cellStyle name="20% - Accent4 2 5 2 2 2" xfId="3827" xr:uid="{00000000-0005-0000-0000-000006110000}"/>
    <cellStyle name="20% - Accent4 2 5 2 2 2 2" xfId="12659" xr:uid="{00000000-0005-0000-0000-000007110000}"/>
    <cellStyle name="20% - Accent4 2 5 2 2 3" xfId="6029" xr:uid="{00000000-0005-0000-0000-000008110000}"/>
    <cellStyle name="20% - Accent4 2 5 2 2 3 2" xfId="14861" xr:uid="{00000000-0005-0000-0000-000009110000}"/>
    <cellStyle name="20% - Accent4 2 5 2 2 4" xfId="8231" xr:uid="{00000000-0005-0000-0000-00000A110000}"/>
    <cellStyle name="20% - Accent4 2 5 2 2 4 2" xfId="17063" xr:uid="{00000000-0005-0000-0000-00000B110000}"/>
    <cellStyle name="20% - Accent4 2 5 2 2 5" xfId="10457" xr:uid="{00000000-0005-0000-0000-00000C110000}"/>
    <cellStyle name="20% - Accent4 2 5 2 3" xfId="2329" xr:uid="{00000000-0005-0000-0000-00000D110000}"/>
    <cellStyle name="20% - Accent4 2 5 2 3 2" xfId="4531" xr:uid="{00000000-0005-0000-0000-00000E110000}"/>
    <cellStyle name="20% - Accent4 2 5 2 3 2 2" xfId="13363" xr:uid="{00000000-0005-0000-0000-00000F110000}"/>
    <cellStyle name="20% - Accent4 2 5 2 3 3" xfId="6733" xr:uid="{00000000-0005-0000-0000-000010110000}"/>
    <cellStyle name="20% - Accent4 2 5 2 3 3 2" xfId="15565" xr:uid="{00000000-0005-0000-0000-000011110000}"/>
    <cellStyle name="20% - Accent4 2 5 2 3 4" xfId="8935" xr:uid="{00000000-0005-0000-0000-000012110000}"/>
    <cellStyle name="20% - Accent4 2 5 2 3 4 2" xfId="17767" xr:uid="{00000000-0005-0000-0000-000013110000}"/>
    <cellStyle name="20% - Accent4 2 5 2 3 5" xfId="11161" xr:uid="{00000000-0005-0000-0000-000014110000}"/>
    <cellStyle name="20% - Accent4 2 5 2 4" xfId="3123" xr:uid="{00000000-0005-0000-0000-000015110000}"/>
    <cellStyle name="20% - Accent4 2 5 2 4 2" xfId="11955" xr:uid="{00000000-0005-0000-0000-000016110000}"/>
    <cellStyle name="20% - Accent4 2 5 2 5" xfId="5325" xr:uid="{00000000-0005-0000-0000-000017110000}"/>
    <cellStyle name="20% - Accent4 2 5 2 5 2" xfId="14157" xr:uid="{00000000-0005-0000-0000-000018110000}"/>
    <cellStyle name="20% - Accent4 2 5 2 6" xfId="7527" xr:uid="{00000000-0005-0000-0000-000019110000}"/>
    <cellStyle name="20% - Accent4 2 5 2 6 2" xfId="16359" xr:uid="{00000000-0005-0000-0000-00001A110000}"/>
    <cellStyle name="20% - Accent4 2 5 2 7" xfId="9753" xr:uid="{00000000-0005-0000-0000-00001B110000}"/>
    <cellStyle name="20% - Accent4 2 5 3" xfId="1273" xr:uid="{00000000-0005-0000-0000-00001C110000}"/>
    <cellStyle name="20% - Accent4 2 5 3 2" xfId="3475" xr:uid="{00000000-0005-0000-0000-00001D110000}"/>
    <cellStyle name="20% - Accent4 2 5 3 2 2" xfId="12307" xr:uid="{00000000-0005-0000-0000-00001E110000}"/>
    <cellStyle name="20% - Accent4 2 5 3 3" xfId="5677" xr:uid="{00000000-0005-0000-0000-00001F110000}"/>
    <cellStyle name="20% - Accent4 2 5 3 3 2" xfId="14509" xr:uid="{00000000-0005-0000-0000-000020110000}"/>
    <cellStyle name="20% - Accent4 2 5 3 4" xfId="7879" xr:uid="{00000000-0005-0000-0000-000021110000}"/>
    <cellStyle name="20% - Accent4 2 5 3 4 2" xfId="16711" xr:uid="{00000000-0005-0000-0000-000022110000}"/>
    <cellStyle name="20% - Accent4 2 5 3 5" xfId="10105" xr:uid="{00000000-0005-0000-0000-000023110000}"/>
    <cellStyle name="20% - Accent4 2 5 4" xfId="1977" xr:uid="{00000000-0005-0000-0000-000024110000}"/>
    <cellStyle name="20% - Accent4 2 5 4 2" xfId="4179" xr:uid="{00000000-0005-0000-0000-000025110000}"/>
    <cellStyle name="20% - Accent4 2 5 4 2 2" xfId="13011" xr:uid="{00000000-0005-0000-0000-000026110000}"/>
    <cellStyle name="20% - Accent4 2 5 4 3" xfId="6381" xr:uid="{00000000-0005-0000-0000-000027110000}"/>
    <cellStyle name="20% - Accent4 2 5 4 3 2" xfId="15213" xr:uid="{00000000-0005-0000-0000-000028110000}"/>
    <cellStyle name="20% - Accent4 2 5 4 4" xfId="8583" xr:uid="{00000000-0005-0000-0000-000029110000}"/>
    <cellStyle name="20% - Accent4 2 5 4 4 2" xfId="17415" xr:uid="{00000000-0005-0000-0000-00002A110000}"/>
    <cellStyle name="20% - Accent4 2 5 4 5" xfId="10809" xr:uid="{00000000-0005-0000-0000-00002B110000}"/>
    <cellStyle name="20% - Accent4 2 5 5" xfId="2771" xr:uid="{00000000-0005-0000-0000-00002C110000}"/>
    <cellStyle name="20% - Accent4 2 5 5 2" xfId="11603" xr:uid="{00000000-0005-0000-0000-00002D110000}"/>
    <cellStyle name="20% - Accent4 2 5 6" xfId="4973" xr:uid="{00000000-0005-0000-0000-00002E110000}"/>
    <cellStyle name="20% - Accent4 2 5 6 2" xfId="13805" xr:uid="{00000000-0005-0000-0000-00002F110000}"/>
    <cellStyle name="20% - Accent4 2 5 7" xfId="7175" xr:uid="{00000000-0005-0000-0000-000030110000}"/>
    <cellStyle name="20% - Accent4 2 5 7 2" xfId="16007" xr:uid="{00000000-0005-0000-0000-000031110000}"/>
    <cellStyle name="20% - Accent4 2 5 8" xfId="9401" xr:uid="{00000000-0005-0000-0000-000032110000}"/>
    <cellStyle name="20% - Accent4 2 6" xfId="687" xr:uid="{00000000-0005-0000-0000-000033110000}"/>
    <cellStyle name="20% - Accent4 2 6 2" xfId="1391" xr:uid="{00000000-0005-0000-0000-000034110000}"/>
    <cellStyle name="20% - Accent4 2 6 2 2" xfId="3593" xr:uid="{00000000-0005-0000-0000-000035110000}"/>
    <cellStyle name="20% - Accent4 2 6 2 2 2" xfId="12425" xr:uid="{00000000-0005-0000-0000-000036110000}"/>
    <cellStyle name="20% - Accent4 2 6 2 3" xfId="5795" xr:uid="{00000000-0005-0000-0000-000037110000}"/>
    <cellStyle name="20% - Accent4 2 6 2 3 2" xfId="14627" xr:uid="{00000000-0005-0000-0000-000038110000}"/>
    <cellStyle name="20% - Accent4 2 6 2 4" xfId="7997" xr:uid="{00000000-0005-0000-0000-000039110000}"/>
    <cellStyle name="20% - Accent4 2 6 2 4 2" xfId="16829" xr:uid="{00000000-0005-0000-0000-00003A110000}"/>
    <cellStyle name="20% - Accent4 2 6 2 5" xfId="10223" xr:uid="{00000000-0005-0000-0000-00003B110000}"/>
    <cellStyle name="20% - Accent4 2 6 3" xfId="2095" xr:uid="{00000000-0005-0000-0000-00003C110000}"/>
    <cellStyle name="20% - Accent4 2 6 3 2" xfId="4297" xr:uid="{00000000-0005-0000-0000-00003D110000}"/>
    <cellStyle name="20% - Accent4 2 6 3 2 2" xfId="13129" xr:uid="{00000000-0005-0000-0000-00003E110000}"/>
    <cellStyle name="20% - Accent4 2 6 3 3" xfId="6499" xr:uid="{00000000-0005-0000-0000-00003F110000}"/>
    <cellStyle name="20% - Accent4 2 6 3 3 2" xfId="15331" xr:uid="{00000000-0005-0000-0000-000040110000}"/>
    <cellStyle name="20% - Accent4 2 6 3 4" xfId="8701" xr:uid="{00000000-0005-0000-0000-000041110000}"/>
    <cellStyle name="20% - Accent4 2 6 3 4 2" xfId="17533" xr:uid="{00000000-0005-0000-0000-000042110000}"/>
    <cellStyle name="20% - Accent4 2 6 3 5" xfId="10927" xr:uid="{00000000-0005-0000-0000-000043110000}"/>
    <cellStyle name="20% - Accent4 2 6 4" xfId="2889" xr:uid="{00000000-0005-0000-0000-000044110000}"/>
    <cellStyle name="20% - Accent4 2 6 4 2" xfId="11721" xr:uid="{00000000-0005-0000-0000-000045110000}"/>
    <cellStyle name="20% - Accent4 2 6 5" xfId="5091" xr:uid="{00000000-0005-0000-0000-000046110000}"/>
    <cellStyle name="20% - Accent4 2 6 5 2" xfId="13923" xr:uid="{00000000-0005-0000-0000-000047110000}"/>
    <cellStyle name="20% - Accent4 2 6 6" xfId="7293" xr:uid="{00000000-0005-0000-0000-000048110000}"/>
    <cellStyle name="20% - Accent4 2 6 6 2" xfId="16125" xr:uid="{00000000-0005-0000-0000-000049110000}"/>
    <cellStyle name="20% - Accent4 2 6 7" xfId="9519" xr:uid="{00000000-0005-0000-0000-00004A110000}"/>
    <cellStyle name="20% - Accent4 2 7" xfId="1027" xr:uid="{00000000-0005-0000-0000-00004B110000}"/>
    <cellStyle name="20% - Accent4 2 7 2" xfId="3229" xr:uid="{00000000-0005-0000-0000-00004C110000}"/>
    <cellStyle name="20% - Accent4 2 7 2 2" xfId="12061" xr:uid="{00000000-0005-0000-0000-00004D110000}"/>
    <cellStyle name="20% - Accent4 2 7 3" xfId="5431" xr:uid="{00000000-0005-0000-0000-00004E110000}"/>
    <cellStyle name="20% - Accent4 2 7 3 2" xfId="14263" xr:uid="{00000000-0005-0000-0000-00004F110000}"/>
    <cellStyle name="20% - Accent4 2 7 4" xfId="7633" xr:uid="{00000000-0005-0000-0000-000050110000}"/>
    <cellStyle name="20% - Accent4 2 7 4 2" xfId="16465" xr:uid="{00000000-0005-0000-0000-000051110000}"/>
    <cellStyle name="20% - Accent4 2 7 5" xfId="9859" xr:uid="{00000000-0005-0000-0000-000052110000}"/>
    <cellStyle name="20% - Accent4 2 8" xfId="1743" xr:uid="{00000000-0005-0000-0000-000053110000}"/>
    <cellStyle name="20% - Accent4 2 8 2" xfId="3945" xr:uid="{00000000-0005-0000-0000-000054110000}"/>
    <cellStyle name="20% - Accent4 2 8 2 2" xfId="12777" xr:uid="{00000000-0005-0000-0000-000055110000}"/>
    <cellStyle name="20% - Accent4 2 8 3" xfId="6147" xr:uid="{00000000-0005-0000-0000-000056110000}"/>
    <cellStyle name="20% - Accent4 2 8 3 2" xfId="14979" xr:uid="{00000000-0005-0000-0000-000057110000}"/>
    <cellStyle name="20% - Accent4 2 8 4" xfId="8349" xr:uid="{00000000-0005-0000-0000-000058110000}"/>
    <cellStyle name="20% - Accent4 2 8 4 2" xfId="17181" xr:uid="{00000000-0005-0000-0000-000059110000}"/>
    <cellStyle name="20% - Accent4 2 8 5" xfId="10575" xr:uid="{00000000-0005-0000-0000-00005A110000}"/>
    <cellStyle name="20% - Accent4 2 9" xfId="331" xr:uid="{00000000-0005-0000-0000-00005B110000}"/>
    <cellStyle name="20% - Accent4 2 9 2" xfId="2537" xr:uid="{00000000-0005-0000-0000-00005C110000}"/>
    <cellStyle name="20% - Accent4 2 9 2 2" xfId="11369" xr:uid="{00000000-0005-0000-0000-00005D110000}"/>
    <cellStyle name="20% - Accent4 2 9 3" xfId="4739" xr:uid="{00000000-0005-0000-0000-00005E110000}"/>
    <cellStyle name="20% - Accent4 2 9 3 2" xfId="13571" xr:uid="{00000000-0005-0000-0000-00005F110000}"/>
    <cellStyle name="20% - Accent4 2 9 4" xfId="6941" xr:uid="{00000000-0005-0000-0000-000060110000}"/>
    <cellStyle name="20% - Accent4 2 9 4 2" xfId="15773" xr:uid="{00000000-0005-0000-0000-000061110000}"/>
    <cellStyle name="20% - Accent4 2 9 5" xfId="9167" xr:uid="{00000000-0005-0000-0000-000062110000}"/>
    <cellStyle name="20% - Accent4 3" xfId="127" xr:uid="{00000000-0005-0000-0000-000063110000}"/>
    <cellStyle name="20% - Accent4 3 10" xfId="2451" xr:uid="{00000000-0005-0000-0000-000064110000}"/>
    <cellStyle name="20% - Accent4 3 10 2" xfId="11283" xr:uid="{00000000-0005-0000-0000-000065110000}"/>
    <cellStyle name="20% - Accent4 3 11" xfId="4653" xr:uid="{00000000-0005-0000-0000-000066110000}"/>
    <cellStyle name="20% - Accent4 3 11 2" xfId="13485" xr:uid="{00000000-0005-0000-0000-000067110000}"/>
    <cellStyle name="20% - Accent4 3 12" xfId="6855" xr:uid="{00000000-0005-0000-0000-000068110000}"/>
    <cellStyle name="20% - Accent4 3 12 2" xfId="15687" xr:uid="{00000000-0005-0000-0000-000069110000}"/>
    <cellStyle name="20% - Accent4 3 13" xfId="9081" xr:uid="{00000000-0005-0000-0000-00006A110000}"/>
    <cellStyle name="20% - Accent4 3 2" xfId="128" xr:uid="{00000000-0005-0000-0000-00006B110000}"/>
    <cellStyle name="20% - Accent4 3 2 10" xfId="6856" xr:uid="{00000000-0005-0000-0000-00006C110000}"/>
    <cellStyle name="20% - Accent4 3 2 10 2" xfId="15688" xr:uid="{00000000-0005-0000-0000-00006D110000}"/>
    <cellStyle name="20% - Accent4 3 2 11" xfId="9082" xr:uid="{00000000-0005-0000-0000-00006E110000}"/>
    <cellStyle name="20% - Accent4 3 2 2" xfId="479" xr:uid="{00000000-0005-0000-0000-00006F110000}"/>
    <cellStyle name="20% - Accent4 3 2 2 2" xfId="818" xr:uid="{00000000-0005-0000-0000-000070110000}"/>
    <cellStyle name="20% - Accent4 3 2 2 2 2" xfId="1522" xr:uid="{00000000-0005-0000-0000-000071110000}"/>
    <cellStyle name="20% - Accent4 3 2 2 2 2 2" xfId="3724" xr:uid="{00000000-0005-0000-0000-000072110000}"/>
    <cellStyle name="20% - Accent4 3 2 2 2 2 2 2" xfId="12556" xr:uid="{00000000-0005-0000-0000-000073110000}"/>
    <cellStyle name="20% - Accent4 3 2 2 2 2 3" xfId="5926" xr:uid="{00000000-0005-0000-0000-000074110000}"/>
    <cellStyle name="20% - Accent4 3 2 2 2 2 3 2" xfId="14758" xr:uid="{00000000-0005-0000-0000-000075110000}"/>
    <cellStyle name="20% - Accent4 3 2 2 2 2 4" xfId="8128" xr:uid="{00000000-0005-0000-0000-000076110000}"/>
    <cellStyle name="20% - Accent4 3 2 2 2 2 4 2" xfId="16960" xr:uid="{00000000-0005-0000-0000-000077110000}"/>
    <cellStyle name="20% - Accent4 3 2 2 2 2 5" xfId="10354" xr:uid="{00000000-0005-0000-0000-000078110000}"/>
    <cellStyle name="20% - Accent4 3 2 2 2 3" xfId="2226" xr:uid="{00000000-0005-0000-0000-000079110000}"/>
    <cellStyle name="20% - Accent4 3 2 2 2 3 2" xfId="4428" xr:uid="{00000000-0005-0000-0000-00007A110000}"/>
    <cellStyle name="20% - Accent4 3 2 2 2 3 2 2" xfId="13260" xr:uid="{00000000-0005-0000-0000-00007B110000}"/>
    <cellStyle name="20% - Accent4 3 2 2 2 3 3" xfId="6630" xr:uid="{00000000-0005-0000-0000-00007C110000}"/>
    <cellStyle name="20% - Accent4 3 2 2 2 3 3 2" xfId="15462" xr:uid="{00000000-0005-0000-0000-00007D110000}"/>
    <cellStyle name="20% - Accent4 3 2 2 2 3 4" xfId="8832" xr:uid="{00000000-0005-0000-0000-00007E110000}"/>
    <cellStyle name="20% - Accent4 3 2 2 2 3 4 2" xfId="17664" xr:uid="{00000000-0005-0000-0000-00007F110000}"/>
    <cellStyle name="20% - Accent4 3 2 2 2 3 5" xfId="11058" xr:uid="{00000000-0005-0000-0000-000080110000}"/>
    <cellStyle name="20% - Accent4 3 2 2 2 4" xfId="3020" xr:uid="{00000000-0005-0000-0000-000081110000}"/>
    <cellStyle name="20% - Accent4 3 2 2 2 4 2" xfId="11852" xr:uid="{00000000-0005-0000-0000-000082110000}"/>
    <cellStyle name="20% - Accent4 3 2 2 2 5" xfId="5222" xr:uid="{00000000-0005-0000-0000-000083110000}"/>
    <cellStyle name="20% - Accent4 3 2 2 2 5 2" xfId="14054" xr:uid="{00000000-0005-0000-0000-000084110000}"/>
    <cellStyle name="20% - Accent4 3 2 2 2 6" xfId="7424" xr:uid="{00000000-0005-0000-0000-000085110000}"/>
    <cellStyle name="20% - Accent4 3 2 2 2 6 2" xfId="16256" xr:uid="{00000000-0005-0000-0000-000086110000}"/>
    <cellStyle name="20% - Accent4 3 2 2 2 7" xfId="9650" xr:uid="{00000000-0005-0000-0000-000087110000}"/>
    <cellStyle name="20% - Accent4 3 2 2 3" xfId="1183" xr:uid="{00000000-0005-0000-0000-000088110000}"/>
    <cellStyle name="20% - Accent4 3 2 2 3 2" xfId="3385" xr:uid="{00000000-0005-0000-0000-000089110000}"/>
    <cellStyle name="20% - Accent4 3 2 2 3 2 2" xfId="12217" xr:uid="{00000000-0005-0000-0000-00008A110000}"/>
    <cellStyle name="20% - Accent4 3 2 2 3 3" xfId="5587" xr:uid="{00000000-0005-0000-0000-00008B110000}"/>
    <cellStyle name="20% - Accent4 3 2 2 3 3 2" xfId="14419" xr:uid="{00000000-0005-0000-0000-00008C110000}"/>
    <cellStyle name="20% - Accent4 3 2 2 3 4" xfId="7789" xr:uid="{00000000-0005-0000-0000-00008D110000}"/>
    <cellStyle name="20% - Accent4 3 2 2 3 4 2" xfId="16621" xr:uid="{00000000-0005-0000-0000-00008E110000}"/>
    <cellStyle name="20% - Accent4 3 2 2 3 5" xfId="10015" xr:uid="{00000000-0005-0000-0000-00008F110000}"/>
    <cellStyle name="20% - Accent4 3 2 2 4" xfId="1874" xr:uid="{00000000-0005-0000-0000-000090110000}"/>
    <cellStyle name="20% - Accent4 3 2 2 4 2" xfId="4076" xr:uid="{00000000-0005-0000-0000-000091110000}"/>
    <cellStyle name="20% - Accent4 3 2 2 4 2 2" xfId="12908" xr:uid="{00000000-0005-0000-0000-000092110000}"/>
    <cellStyle name="20% - Accent4 3 2 2 4 3" xfId="6278" xr:uid="{00000000-0005-0000-0000-000093110000}"/>
    <cellStyle name="20% - Accent4 3 2 2 4 3 2" xfId="15110" xr:uid="{00000000-0005-0000-0000-000094110000}"/>
    <cellStyle name="20% - Accent4 3 2 2 4 4" xfId="8480" xr:uid="{00000000-0005-0000-0000-000095110000}"/>
    <cellStyle name="20% - Accent4 3 2 2 4 4 2" xfId="17312" xr:uid="{00000000-0005-0000-0000-000096110000}"/>
    <cellStyle name="20% - Accent4 3 2 2 4 5" xfId="10706" xr:uid="{00000000-0005-0000-0000-000097110000}"/>
    <cellStyle name="20% - Accent4 3 2 2 5" xfId="2681" xr:uid="{00000000-0005-0000-0000-000098110000}"/>
    <cellStyle name="20% - Accent4 3 2 2 5 2" xfId="11513" xr:uid="{00000000-0005-0000-0000-000099110000}"/>
    <cellStyle name="20% - Accent4 3 2 2 6" xfId="4883" xr:uid="{00000000-0005-0000-0000-00009A110000}"/>
    <cellStyle name="20% - Accent4 3 2 2 6 2" xfId="13715" xr:uid="{00000000-0005-0000-0000-00009B110000}"/>
    <cellStyle name="20% - Accent4 3 2 2 7" xfId="7085" xr:uid="{00000000-0005-0000-0000-00009C110000}"/>
    <cellStyle name="20% - Accent4 3 2 2 7 2" xfId="15917" xr:uid="{00000000-0005-0000-0000-00009D110000}"/>
    <cellStyle name="20% - Accent4 3 2 2 8" xfId="9311" xr:uid="{00000000-0005-0000-0000-00009E110000}"/>
    <cellStyle name="20% - Accent4 3 2 3" xfId="583" xr:uid="{00000000-0005-0000-0000-00009F110000}"/>
    <cellStyle name="20% - Accent4 3 2 3 2" xfId="935" xr:uid="{00000000-0005-0000-0000-0000A0110000}"/>
    <cellStyle name="20% - Accent4 3 2 3 2 2" xfId="1639" xr:uid="{00000000-0005-0000-0000-0000A1110000}"/>
    <cellStyle name="20% - Accent4 3 2 3 2 2 2" xfId="3841" xr:uid="{00000000-0005-0000-0000-0000A2110000}"/>
    <cellStyle name="20% - Accent4 3 2 3 2 2 2 2" xfId="12673" xr:uid="{00000000-0005-0000-0000-0000A3110000}"/>
    <cellStyle name="20% - Accent4 3 2 3 2 2 3" xfId="6043" xr:uid="{00000000-0005-0000-0000-0000A4110000}"/>
    <cellStyle name="20% - Accent4 3 2 3 2 2 3 2" xfId="14875" xr:uid="{00000000-0005-0000-0000-0000A5110000}"/>
    <cellStyle name="20% - Accent4 3 2 3 2 2 4" xfId="8245" xr:uid="{00000000-0005-0000-0000-0000A6110000}"/>
    <cellStyle name="20% - Accent4 3 2 3 2 2 4 2" xfId="17077" xr:uid="{00000000-0005-0000-0000-0000A7110000}"/>
    <cellStyle name="20% - Accent4 3 2 3 2 2 5" xfId="10471" xr:uid="{00000000-0005-0000-0000-0000A8110000}"/>
    <cellStyle name="20% - Accent4 3 2 3 2 3" xfId="2343" xr:uid="{00000000-0005-0000-0000-0000A9110000}"/>
    <cellStyle name="20% - Accent4 3 2 3 2 3 2" xfId="4545" xr:uid="{00000000-0005-0000-0000-0000AA110000}"/>
    <cellStyle name="20% - Accent4 3 2 3 2 3 2 2" xfId="13377" xr:uid="{00000000-0005-0000-0000-0000AB110000}"/>
    <cellStyle name="20% - Accent4 3 2 3 2 3 3" xfId="6747" xr:uid="{00000000-0005-0000-0000-0000AC110000}"/>
    <cellStyle name="20% - Accent4 3 2 3 2 3 3 2" xfId="15579" xr:uid="{00000000-0005-0000-0000-0000AD110000}"/>
    <cellStyle name="20% - Accent4 3 2 3 2 3 4" xfId="8949" xr:uid="{00000000-0005-0000-0000-0000AE110000}"/>
    <cellStyle name="20% - Accent4 3 2 3 2 3 4 2" xfId="17781" xr:uid="{00000000-0005-0000-0000-0000AF110000}"/>
    <cellStyle name="20% - Accent4 3 2 3 2 3 5" xfId="11175" xr:uid="{00000000-0005-0000-0000-0000B0110000}"/>
    <cellStyle name="20% - Accent4 3 2 3 2 4" xfId="3137" xr:uid="{00000000-0005-0000-0000-0000B1110000}"/>
    <cellStyle name="20% - Accent4 3 2 3 2 4 2" xfId="11969" xr:uid="{00000000-0005-0000-0000-0000B2110000}"/>
    <cellStyle name="20% - Accent4 3 2 3 2 5" xfId="5339" xr:uid="{00000000-0005-0000-0000-0000B3110000}"/>
    <cellStyle name="20% - Accent4 3 2 3 2 5 2" xfId="14171" xr:uid="{00000000-0005-0000-0000-0000B4110000}"/>
    <cellStyle name="20% - Accent4 3 2 3 2 6" xfId="7541" xr:uid="{00000000-0005-0000-0000-0000B5110000}"/>
    <cellStyle name="20% - Accent4 3 2 3 2 6 2" xfId="16373" xr:uid="{00000000-0005-0000-0000-0000B6110000}"/>
    <cellStyle name="20% - Accent4 3 2 3 2 7" xfId="9767" xr:uid="{00000000-0005-0000-0000-0000B7110000}"/>
    <cellStyle name="20% - Accent4 3 2 3 3" xfId="1287" xr:uid="{00000000-0005-0000-0000-0000B8110000}"/>
    <cellStyle name="20% - Accent4 3 2 3 3 2" xfId="3489" xr:uid="{00000000-0005-0000-0000-0000B9110000}"/>
    <cellStyle name="20% - Accent4 3 2 3 3 2 2" xfId="12321" xr:uid="{00000000-0005-0000-0000-0000BA110000}"/>
    <cellStyle name="20% - Accent4 3 2 3 3 3" xfId="5691" xr:uid="{00000000-0005-0000-0000-0000BB110000}"/>
    <cellStyle name="20% - Accent4 3 2 3 3 3 2" xfId="14523" xr:uid="{00000000-0005-0000-0000-0000BC110000}"/>
    <cellStyle name="20% - Accent4 3 2 3 3 4" xfId="7893" xr:uid="{00000000-0005-0000-0000-0000BD110000}"/>
    <cellStyle name="20% - Accent4 3 2 3 3 4 2" xfId="16725" xr:uid="{00000000-0005-0000-0000-0000BE110000}"/>
    <cellStyle name="20% - Accent4 3 2 3 3 5" xfId="10119" xr:uid="{00000000-0005-0000-0000-0000BF110000}"/>
    <cellStyle name="20% - Accent4 3 2 3 4" xfId="1991" xr:uid="{00000000-0005-0000-0000-0000C0110000}"/>
    <cellStyle name="20% - Accent4 3 2 3 4 2" xfId="4193" xr:uid="{00000000-0005-0000-0000-0000C1110000}"/>
    <cellStyle name="20% - Accent4 3 2 3 4 2 2" xfId="13025" xr:uid="{00000000-0005-0000-0000-0000C2110000}"/>
    <cellStyle name="20% - Accent4 3 2 3 4 3" xfId="6395" xr:uid="{00000000-0005-0000-0000-0000C3110000}"/>
    <cellStyle name="20% - Accent4 3 2 3 4 3 2" xfId="15227" xr:uid="{00000000-0005-0000-0000-0000C4110000}"/>
    <cellStyle name="20% - Accent4 3 2 3 4 4" xfId="8597" xr:uid="{00000000-0005-0000-0000-0000C5110000}"/>
    <cellStyle name="20% - Accent4 3 2 3 4 4 2" xfId="17429" xr:uid="{00000000-0005-0000-0000-0000C6110000}"/>
    <cellStyle name="20% - Accent4 3 2 3 4 5" xfId="10823" xr:uid="{00000000-0005-0000-0000-0000C7110000}"/>
    <cellStyle name="20% - Accent4 3 2 3 5" xfId="2785" xr:uid="{00000000-0005-0000-0000-0000C8110000}"/>
    <cellStyle name="20% - Accent4 3 2 3 5 2" xfId="11617" xr:uid="{00000000-0005-0000-0000-0000C9110000}"/>
    <cellStyle name="20% - Accent4 3 2 3 6" xfId="4987" xr:uid="{00000000-0005-0000-0000-0000CA110000}"/>
    <cellStyle name="20% - Accent4 3 2 3 6 2" xfId="13819" xr:uid="{00000000-0005-0000-0000-0000CB110000}"/>
    <cellStyle name="20% - Accent4 3 2 3 7" xfId="7189" xr:uid="{00000000-0005-0000-0000-0000CC110000}"/>
    <cellStyle name="20% - Accent4 3 2 3 7 2" xfId="16021" xr:uid="{00000000-0005-0000-0000-0000CD110000}"/>
    <cellStyle name="20% - Accent4 3 2 3 8" xfId="9415" xr:uid="{00000000-0005-0000-0000-0000CE110000}"/>
    <cellStyle name="20% - Accent4 3 2 4" xfId="701" xr:uid="{00000000-0005-0000-0000-0000CF110000}"/>
    <cellStyle name="20% - Accent4 3 2 4 2" xfId="1405" xr:uid="{00000000-0005-0000-0000-0000D0110000}"/>
    <cellStyle name="20% - Accent4 3 2 4 2 2" xfId="3607" xr:uid="{00000000-0005-0000-0000-0000D1110000}"/>
    <cellStyle name="20% - Accent4 3 2 4 2 2 2" xfId="12439" xr:uid="{00000000-0005-0000-0000-0000D2110000}"/>
    <cellStyle name="20% - Accent4 3 2 4 2 3" xfId="5809" xr:uid="{00000000-0005-0000-0000-0000D3110000}"/>
    <cellStyle name="20% - Accent4 3 2 4 2 3 2" xfId="14641" xr:uid="{00000000-0005-0000-0000-0000D4110000}"/>
    <cellStyle name="20% - Accent4 3 2 4 2 4" xfId="8011" xr:uid="{00000000-0005-0000-0000-0000D5110000}"/>
    <cellStyle name="20% - Accent4 3 2 4 2 4 2" xfId="16843" xr:uid="{00000000-0005-0000-0000-0000D6110000}"/>
    <cellStyle name="20% - Accent4 3 2 4 2 5" xfId="10237" xr:uid="{00000000-0005-0000-0000-0000D7110000}"/>
    <cellStyle name="20% - Accent4 3 2 4 3" xfId="2109" xr:uid="{00000000-0005-0000-0000-0000D8110000}"/>
    <cellStyle name="20% - Accent4 3 2 4 3 2" xfId="4311" xr:uid="{00000000-0005-0000-0000-0000D9110000}"/>
    <cellStyle name="20% - Accent4 3 2 4 3 2 2" xfId="13143" xr:uid="{00000000-0005-0000-0000-0000DA110000}"/>
    <cellStyle name="20% - Accent4 3 2 4 3 3" xfId="6513" xr:uid="{00000000-0005-0000-0000-0000DB110000}"/>
    <cellStyle name="20% - Accent4 3 2 4 3 3 2" xfId="15345" xr:uid="{00000000-0005-0000-0000-0000DC110000}"/>
    <cellStyle name="20% - Accent4 3 2 4 3 4" xfId="8715" xr:uid="{00000000-0005-0000-0000-0000DD110000}"/>
    <cellStyle name="20% - Accent4 3 2 4 3 4 2" xfId="17547" xr:uid="{00000000-0005-0000-0000-0000DE110000}"/>
    <cellStyle name="20% - Accent4 3 2 4 3 5" xfId="10941" xr:uid="{00000000-0005-0000-0000-0000DF110000}"/>
    <cellStyle name="20% - Accent4 3 2 4 4" xfId="2903" xr:uid="{00000000-0005-0000-0000-0000E0110000}"/>
    <cellStyle name="20% - Accent4 3 2 4 4 2" xfId="11735" xr:uid="{00000000-0005-0000-0000-0000E1110000}"/>
    <cellStyle name="20% - Accent4 3 2 4 5" xfId="5105" xr:uid="{00000000-0005-0000-0000-0000E2110000}"/>
    <cellStyle name="20% - Accent4 3 2 4 5 2" xfId="13937" xr:uid="{00000000-0005-0000-0000-0000E3110000}"/>
    <cellStyle name="20% - Accent4 3 2 4 6" xfId="7307" xr:uid="{00000000-0005-0000-0000-0000E4110000}"/>
    <cellStyle name="20% - Accent4 3 2 4 6 2" xfId="16139" xr:uid="{00000000-0005-0000-0000-0000E5110000}"/>
    <cellStyle name="20% - Accent4 3 2 4 7" xfId="9533" xr:uid="{00000000-0005-0000-0000-0000E6110000}"/>
    <cellStyle name="20% - Accent4 3 2 5" xfId="1092" xr:uid="{00000000-0005-0000-0000-0000E7110000}"/>
    <cellStyle name="20% - Accent4 3 2 5 2" xfId="3294" xr:uid="{00000000-0005-0000-0000-0000E8110000}"/>
    <cellStyle name="20% - Accent4 3 2 5 2 2" xfId="12126" xr:uid="{00000000-0005-0000-0000-0000E9110000}"/>
    <cellStyle name="20% - Accent4 3 2 5 3" xfId="5496" xr:uid="{00000000-0005-0000-0000-0000EA110000}"/>
    <cellStyle name="20% - Accent4 3 2 5 3 2" xfId="14328" xr:uid="{00000000-0005-0000-0000-0000EB110000}"/>
    <cellStyle name="20% - Accent4 3 2 5 4" xfId="7698" xr:uid="{00000000-0005-0000-0000-0000EC110000}"/>
    <cellStyle name="20% - Accent4 3 2 5 4 2" xfId="16530" xr:uid="{00000000-0005-0000-0000-0000ED110000}"/>
    <cellStyle name="20% - Accent4 3 2 5 5" xfId="9924" xr:uid="{00000000-0005-0000-0000-0000EE110000}"/>
    <cellStyle name="20% - Accent4 3 2 6" xfId="1757" xr:uid="{00000000-0005-0000-0000-0000EF110000}"/>
    <cellStyle name="20% - Accent4 3 2 6 2" xfId="3959" xr:uid="{00000000-0005-0000-0000-0000F0110000}"/>
    <cellStyle name="20% - Accent4 3 2 6 2 2" xfId="12791" xr:uid="{00000000-0005-0000-0000-0000F1110000}"/>
    <cellStyle name="20% - Accent4 3 2 6 3" xfId="6161" xr:uid="{00000000-0005-0000-0000-0000F2110000}"/>
    <cellStyle name="20% - Accent4 3 2 6 3 2" xfId="14993" xr:uid="{00000000-0005-0000-0000-0000F3110000}"/>
    <cellStyle name="20% - Accent4 3 2 6 4" xfId="8363" xr:uid="{00000000-0005-0000-0000-0000F4110000}"/>
    <cellStyle name="20% - Accent4 3 2 6 4 2" xfId="17195" xr:uid="{00000000-0005-0000-0000-0000F5110000}"/>
    <cellStyle name="20% - Accent4 3 2 6 5" xfId="10589" xr:uid="{00000000-0005-0000-0000-0000F6110000}"/>
    <cellStyle name="20% - Accent4 3 2 7" xfId="388" xr:uid="{00000000-0005-0000-0000-0000F7110000}"/>
    <cellStyle name="20% - Accent4 3 2 7 2" xfId="2590" xr:uid="{00000000-0005-0000-0000-0000F8110000}"/>
    <cellStyle name="20% - Accent4 3 2 7 2 2" xfId="11422" xr:uid="{00000000-0005-0000-0000-0000F9110000}"/>
    <cellStyle name="20% - Accent4 3 2 7 3" xfId="4792" xr:uid="{00000000-0005-0000-0000-0000FA110000}"/>
    <cellStyle name="20% - Accent4 3 2 7 3 2" xfId="13624" xr:uid="{00000000-0005-0000-0000-0000FB110000}"/>
    <cellStyle name="20% - Accent4 3 2 7 4" xfId="6994" xr:uid="{00000000-0005-0000-0000-0000FC110000}"/>
    <cellStyle name="20% - Accent4 3 2 7 4 2" xfId="15826" xr:uid="{00000000-0005-0000-0000-0000FD110000}"/>
    <cellStyle name="20% - Accent4 3 2 7 5" xfId="9220" xr:uid="{00000000-0005-0000-0000-0000FE110000}"/>
    <cellStyle name="20% - Accent4 3 2 8" xfId="2452" xr:uid="{00000000-0005-0000-0000-0000FF110000}"/>
    <cellStyle name="20% - Accent4 3 2 8 2" xfId="11284" xr:uid="{00000000-0005-0000-0000-000000120000}"/>
    <cellStyle name="20% - Accent4 3 2 9" xfId="4654" xr:uid="{00000000-0005-0000-0000-000001120000}"/>
    <cellStyle name="20% - Accent4 3 2 9 2" xfId="13486" xr:uid="{00000000-0005-0000-0000-000002120000}"/>
    <cellStyle name="20% - Accent4 3 3" xfId="345" xr:uid="{00000000-0005-0000-0000-000003120000}"/>
    <cellStyle name="20% - Accent4 3 3 10" xfId="9180" xr:uid="{00000000-0005-0000-0000-000004120000}"/>
    <cellStyle name="20% - Accent4 3 3 2" xfId="505" xr:uid="{00000000-0005-0000-0000-000005120000}"/>
    <cellStyle name="20% - Accent4 3 3 2 2" xfId="857" xr:uid="{00000000-0005-0000-0000-000006120000}"/>
    <cellStyle name="20% - Accent4 3 3 2 2 2" xfId="1561" xr:uid="{00000000-0005-0000-0000-000007120000}"/>
    <cellStyle name="20% - Accent4 3 3 2 2 2 2" xfId="3763" xr:uid="{00000000-0005-0000-0000-000008120000}"/>
    <cellStyle name="20% - Accent4 3 3 2 2 2 2 2" xfId="12595" xr:uid="{00000000-0005-0000-0000-000009120000}"/>
    <cellStyle name="20% - Accent4 3 3 2 2 2 3" xfId="5965" xr:uid="{00000000-0005-0000-0000-00000A120000}"/>
    <cellStyle name="20% - Accent4 3 3 2 2 2 3 2" xfId="14797" xr:uid="{00000000-0005-0000-0000-00000B120000}"/>
    <cellStyle name="20% - Accent4 3 3 2 2 2 4" xfId="8167" xr:uid="{00000000-0005-0000-0000-00000C120000}"/>
    <cellStyle name="20% - Accent4 3 3 2 2 2 4 2" xfId="16999" xr:uid="{00000000-0005-0000-0000-00000D120000}"/>
    <cellStyle name="20% - Accent4 3 3 2 2 2 5" xfId="10393" xr:uid="{00000000-0005-0000-0000-00000E120000}"/>
    <cellStyle name="20% - Accent4 3 3 2 2 3" xfId="2265" xr:uid="{00000000-0005-0000-0000-00000F120000}"/>
    <cellStyle name="20% - Accent4 3 3 2 2 3 2" xfId="4467" xr:uid="{00000000-0005-0000-0000-000010120000}"/>
    <cellStyle name="20% - Accent4 3 3 2 2 3 2 2" xfId="13299" xr:uid="{00000000-0005-0000-0000-000011120000}"/>
    <cellStyle name="20% - Accent4 3 3 2 2 3 3" xfId="6669" xr:uid="{00000000-0005-0000-0000-000012120000}"/>
    <cellStyle name="20% - Accent4 3 3 2 2 3 3 2" xfId="15501" xr:uid="{00000000-0005-0000-0000-000013120000}"/>
    <cellStyle name="20% - Accent4 3 3 2 2 3 4" xfId="8871" xr:uid="{00000000-0005-0000-0000-000014120000}"/>
    <cellStyle name="20% - Accent4 3 3 2 2 3 4 2" xfId="17703" xr:uid="{00000000-0005-0000-0000-000015120000}"/>
    <cellStyle name="20% - Accent4 3 3 2 2 3 5" xfId="11097" xr:uid="{00000000-0005-0000-0000-000016120000}"/>
    <cellStyle name="20% - Accent4 3 3 2 2 4" xfId="3059" xr:uid="{00000000-0005-0000-0000-000017120000}"/>
    <cellStyle name="20% - Accent4 3 3 2 2 4 2" xfId="11891" xr:uid="{00000000-0005-0000-0000-000018120000}"/>
    <cellStyle name="20% - Accent4 3 3 2 2 5" xfId="5261" xr:uid="{00000000-0005-0000-0000-000019120000}"/>
    <cellStyle name="20% - Accent4 3 3 2 2 5 2" xfId="14093" xr:uid="{00000000-0005-0000-0000-00001A120000}"/>
    <cellStyle name="20% - Accent4 3 3 2 2 6" xfId="7463" xr:uid="{00000000-0005-0000-0000-00001B120000}"/>
    <cellStyle name="20% - Accent4 3 3 2 2 6 2" xfId="16295" xr:uid="{00000000-0005-0000-0000-00001C120000}"/>
    <cellStyle name="20% - Accent4 3 3 2 2 7" xfId="9689" xr:uid="{00000000-0005-0000-0000-00001D120000}"/>
    <cellStyle name="20% - Accent4 3 3 2 3" xfId="1209" xr:uid="{00000000-0005-0000-0000-00001E120000}"/>
    <cellStyle name="20% - Accent4 3 3 2 3 2" xfId="3411" xr:uid="{00000000-0005-0000-0000-00001F120000}"/>
    <cellStyle name="20% - Accent4 3 3 2 3 2 2" xfId="12243" xr:uid="{00000000-0005-0000-0000-000020120000}"/>
    <cellStyle name="20% - Accent4 3 3 2 3 3" xfId="5613" xr:uid="{00000000-0005-0000-0000-000021120000}"/>
    <cellStyle name="20% - Accent4 3 3 2 3 3 2" xfId="14445" xr:uid="{00000000-0005-0000-0000-000022120000}"/>
    <cellStyle name="20% - Accent4 3 3 2 3 4" xfId="7815" xr:uid="{00000000-0005-0000-0000-000023120000}"/>
    <cellStyle name="20% - Accent4 3 3 2 3 4 2" xfId="16647" xr:uid="{00000000-0005-0000-0000-000024120000}"/>
    <cellStyle name="20% - Accent4 3 3 2 3 5" xfId="10041" xr:uid="{00000000-0005-0000-0000-000025120000}"/>
    <cellStyle name="20% - Accent4 3 3 2 4" xfId="1913" xr:uid="{00000000-0005-0000-0000-000026120000}"/>
    <cellStyle name="20% - Accent4 3 3 2 4 2" xfId="4115" xr:uid="{00000000-0005-0000-0000-000027120000}"/>
    <cellStyle name="20% - Accent4 3 3 2 4 2 2" xfId="12947" xr:uid="{00000000-0005-0000-0000-000028120000}"/>
    <cellStyle name="20% - Accent4 3 3 2 4 3" xfId="6317" xr:uid="{00000000-0005-0000-0000-000029120000}"/>
    <cellStyle name="20% - Accent4 3 3 2 4 3 2" xfId="15149" xr:uid="{00000000-0005-0000-0000-00002A120000}"/>
    <cellStyle name="20% - Accent4 3 3 2 4 4" xfId="8519" xr:uid="{00000000-0005-0000-0000-00002B120000}"/>
    <cellStyle name="20% - Accent4 3 3 2 4 4 2" xfId="17351" xr:uid="{00000000-0005-0000-0000-00002C120000}"/>
    <cellStyle name="20% - Accent4 3 3 2 4 5" xfId="10745" xr:uid="{00000000-0005-0000-0000-00002D120000}"/>
    <cellStyle name="20% - Accent4 3 3 2 5" xfId="2707" xr:uid="{00000000-0005-0000-0000-00002E120000}"/>
    <cellStyle name="20% - Accent4 3 3 2 5 2" xfId="11539" xr:uid="{00000000-0005-0000-0000-00002F120000}"/>
    <cellStyle name="20% - Accent4 3 3 2 6" xfId="4909" xr:uid="{00000000-0005-0000-0000-000030120000}"/>
    <cellStyle name="20% - Accent4 3 3 2 6 2" xfId="13741" xr:uid="{00000000-0005-0000-0000-000031120000}"/>
    <cellStyle name="20% - Accent4 3 3 2 7" xfId="7111" xr:uid="{00000000-0005-0000-0000-000032120000}"/>
    <cellStyle name="20% - Accent4 3 3 2 7 2" xfId="15943" xr:uid="{00000000-0005-0000-0000-000033120000}"/>
    <cellStyle name="20% - Accent4 3 3 2 8" xfId="9337" xr:uid="{00000000-0005-0000-0000-000034120000}"/>
    <cellStyle name="20% - Accent4 3 3 3" xfId="622" xr:uid="{00000000-0005-0000-0000-000035120000}"/>
    <cellStyle name="20% - Accent4 3 3 3 2" xfId="974" xr:uid="{00000000-0005-0000-0000-000036120000}"/>
    <cellStyle name="20% - Accent4 3 3 3 2 2" xfId="1678" xr:uid="{00000000-0005-0000-0000-000037120000}"/>
    <cellStyle name="20% - Accent4 3 3 3 2 2 2" xfId="3880" xr:uid="{00000000-0005-0000-0000-000038120000}"/>
    <cellStyle name="20% - Accent4 3 3 3 2 2 2 2" xfId="12712" xr:uid="{00000000-0005-0000-0000-000039120000}"/>
    <cellStyle name="20% - Accent4 3 3 3 2 2 3" xfId="6082" xr:uid="{00000000-0005-0000-0000-00003A120000}"/>
    <cellStyle name="20% - Accent4 3 3 3 2 2 3 2" xfId="14914" xr:uid="{00000000-0005-0000-0000-00003B120000}"/>
    <cellStyle name="20% - Accent4 3 3 3 2 2 4" xfId="8284" xr:uid="{00000000-0005-0000-0000-00003C120000}"/>
    <cellStyle name="20% - Accent4 3 3 3 2 2 4 2" xfId="17116" xr:uid="{00000000-0005-0000-0000-00003D120000}"/>
    <cellStyle name="20% - Accent4 3 3 3 2 2 5" xfId="10510" xr:uid="{00000000-0005-0000-0000-00003E120000}"/>
    <cellStyle name="20% - Accent4 3 3 3 2 3" xfId="2382" xr:uid="{00000000-0005-0000-0000-00003F120000}"/>
    <cellStyle name="20% - Accent4 3 3 3 2 3 2" xfId="4584" xr:uid="{00000000-0005-0000-0000-000040120000}"/>
    <cellStyle name="20% - Accent4 3 3 3 2 3 2 2" xfId="13416" xr:uid="{00000000-0005-0000-0000-000041120000}"/>
    <cellStyle name="20% - Accent4 3 3 3 2 3 3" xfId="6786" xr:uid="{00000000-0005-0000-0000-000042120000}"/>
    <cellStyle name="20% - Accent4 3 3 3 2 3 3 2" xfId="15618" xr:uid="{00000000-0005-0000-0000-000043120000}"/>
    <cellStyle name="20% - Accent4 3 3 3 2 3 4" xfId="8988" xr:uid="{00000000-0005-0000-0000-000044120000}"/>
    <cellStyle name="20% - Accent4 3 3 3 2 3 4 2" xfId="17820" xr:uid="{00000000-0005-0000-0000-000045120000}"/>
    <cellStyle name="20% - Accent4 3 3 3 2 3 5" xfId="11214" xr:uid="{00000000-0005-0000-0000-000046120000}"/>
    <cellStyle name="20% - Accent4 3 3 3 2 4" xfId="3176" xr:uid="{00000000-0005-0000-0000-000047120000}"/>
    <cellStyle name="20% - Accent4 3 3 3 2 4 2" xfId="12008" xr:uid="{00000000-0005-0000-0000-000048120000}"/>
    <cellStyle name="20% - Accent4 3 3 3 2 5" xfId="5378" xr:uid="{00000000-0005-0000-0000-000049120000}"/>
    <cellStyle name="20% - Accent4 3 3 3 2 5 2" xfId="14210" xr:uid="{00000000-0005-0000-0000-00004A120000}"/>
    <cellStyle name="20% - Accent4 3 3 3 2 6" xfId="7580" xr:uid="{00000000-0005-0000-0000-00004B120000}"/>
    <cellStyle name="20% - Accent4 3 3 3 2 6 2" xfId="16412" xr:uid="{00000000-0005-0000-0000-00004C120000}"/>
    <cellStyle name="20% - Accent4 3 3 3 2 7" xfId="9806" xr:uid="{00000000-0005-0000-0000-00004D120000}"/>
    <cellStyle name="20% - Accent4 3 3 3 3" xfId="1326" xr:uid="{00000000-0005-0000-0000-00004E120000}"/>
    <cellStyle name="20% - Accent4 3 3 3 3 2" xfId="3528" xr:uid="{00000000-0005-0000-0000-00004F120000}"/>
    <cellStyle name="20% - Accent4 3 3 3 3 2 2" xfId="12360" xr:uid="{00000000-0005-0000-0000-000050120000}"/>
    <cellStyle name="20% - Accent4 3 3 3 3 3" xfId="5730" xr:uid="{00000000-0005-0000-0000-000051120000}"/>
    <cellStyle name="20% - Accent4 3 3 3 3 3 2" xfId="14562" xr:uid="{00000000-0005-0000-0000-000052120000}"/>
    <cellStyle name="20% - Accent4 3 3 3 3 4" xfId="7932" xr:uid="{00000000-0005-0000-0000-000053120000}"/>
    <cellStyle name="20% - Accent4 3 3 3 3 4 2" xfId="16764" xr:uid="{00000000-0005-0000-0000-000054120000}"/>
    <cellStyle name="20% - Accent4 3 3 3 3 5" xfId="10158" xr:uid="{00000000-0005-0000-0000-000055120000}"/>
    <cellStyle name="20% - Accent4 3 3 3 4" xfId="2030" xr:uid="{00000000-0005-0000-0000-000056120000}"/>
    <cellStyle name="20% - Accent4 3 3 3 4 2" xfId="4232" xr:uid="{00000000-0005-0000-0000-000057120000}"/>
    <cellStyle name="20% - Accent4 3 3 3 4 2 2" xfId="13064" xr:uid="{00000000-0005-0000-0000-000058120000}"/>
    <cellStyle name="20% - Accent4 3 3 3 4 3" xfId="6434" xr:uid="{00000000-0005-0000-0000-000059120000}"/>
    <cellStyle name="20% - Accent4 3 3 3 4 3 2" xfId="15266" xr:uid="{00000000-0005-0000-0000-00005A120000}"/>
    <cellStyle name="20% - Accent4 3 3 3 4 4" xfId="8636" xr:uid="{00000000-0005-0000-0000-00005B120000}"/>
    <cellStyle name="20% - Accent4 3 3 3 4 4 2" xfId="17468" xr:uid="{00000000-0005-0000-0000-00005C120000}"/>
    <cellStyle name="20% - Accent4 3 3 3 4 5" xfId="10862" xr:uid="{00000000-0005-0000-0000-00005D120000}"/>
    <cellStyle name="20% - Accent4 3 3 3 5" xfId="2824" xr:uid="{00000000-0005-0000-0000-00005E120000}"/>
    <cellStyle name="20% - Accent4 3 3 3 5 2" xfId="11656" xr:uid="{00000000-0005-0000-0000-00005F120000}"/>
    <cellStyle name="20% - Accent4 3 3 3 6" xfId="5026" xr:uid="{00000000-0005-0000-0000-000060120000}"/>
    <cellStyle name="20% - Accent4 3 3 3 6 2" xfId="13858" xr:uid="{00000000-0005-0000-0000-000061120000}"/>
    <cellStyle name="20% - Accent4 3 3 3 7" xfId="7228" xr:uid="{00000000-0005-0000-0000-000062120000}"/>
    <cellStyle name="20% - Accent4 3 3 3 7 2" xfId="16060" xr:uid="{00000000-0005-0000-0000-000063120000}"/>
    <cellStyle name="20% - Accent4 3 3 3 8" xfId="9454" xr:uid="{00000000-0005-0000-0000-000064120000}"/>
    <cellStyle name="20% - Accent4 3 3 4" xfId="740" xr:uid="{00000000-0005-0000-0000-000065120000}"/>
    <cellStyle name="20% - Accent4 3 3 4 2" xfId="1444" xr:uid="{00000000-0005-0000-0000-000066120000}"/>
    <cellStyle name="20% - Accent4 3 3 4 2 2" xfId="3646" xr:uid="{00000000-0005-0000-0000-000067120000}"/>
    <cellStyle name="20% - Accent4 3 3 4 2 2 2" xfId="12478" xr:uid="{00000000-0005-0000-0000-000068120000}"/>
    <cellStyle name="20% - Accent4 3 3 4 2 3" xfId="5848" xr:uid="{00000000-0005-0000-0000-000069120000}"/>
    <cellStyle name="20% - Accent4 3 3 4 2 3 2" xfId="14680" xr:uid="{00000000-0005-0000-0000-00006A120000}"/>
    <cellStyle name="20% - Accent4 3 3 4 2 4" xfId="8050" xr:uid="{00000000-0005-0000-0000-00006B120000}"/>
    <cellStyle name="20% - Accent4 3 3 4 2 4 2" xfId="16882" xr:uid="{00000000-0005-0000-0000-00006C120000}"/>
    <cellStyle name="20% - Accent4 3 3 4 2 5" xfId="10276" xr:uid="{00000000-0005-0000-0000-00006D120000}"/>
    <cellStyle name="20% - Accent4 3 3 4 3" xfId="2148" xr:uid="{00000000-0005-0000-0000-00006E120000}"/>
    <cellStyle name="20% - Accent4 3 3 4 3 2" xfId="4350" xr:uid="{00000000-0005-0000-0000-00006F120000}"/>
    <cellStyle name="20% - Accent4 3 3 4 3 2 2" xfId="13182" xr:uid="{00000000-0005-0000-0000-000070120000}"/>
    <cellStyle name="20% - Accent4 3 3 4 3 3" xfId="6552" xr:uid="{00000000-0005-0000-0000-000071120000}"/>
    <cellStyle name="20% - Accent4 3 3 4 3 3 2" xfId="15384" xr:uid="{00000000-0005-0000-0000-000072120000}"/>
    <cellStyle name="20% - Accent4 3 3 4 3 4" xfId="8754" xr:uid="{00000000-0005-0000-0000-000073120000}"/>
    <cellStyle name="20% - Accent4 3 3 4 3 4 2" xfId="17586" xr:uid="{00000000-0005-0000-0000-000074120000}"/>
    <cellStyle name="20% - Accent4 3 3 4 3 5" xfId="10980" xr:uid="{00000000-0005-0000-0000-000075120000}"/>
    <cellStyle name="20% - Accent4 3 3 4 4" xfId="2942" xr:uid="{00000000-0005-0000-0000-000076120000}"/>
    <cellStyle name="20% - Accent4 3 3 4 4 2" xfId="11774" xr:uid="{00000000-0005-0000-0000-000077120000}"/>
    <cellStyle name="20% - Accent4 3 3 4 5" xfId="5144" xr:uid="{00000000-0005-0000-0000-000078120000}"/>
    <cellStyle name="20% - Accent4 3 3 4 5 2" xfId="13976" xr:uid="{00000000-0005-0000-0000-000079120000}"/>
    <cellStyle name="20% - Accent4 3 3 4 6" xfId="7346" xr:uid="{00000000-0005-0000-0000-00007A120000}"/>
    <cellStyle name="20% - Accent4 3 3 4 6 2" xfId="16178" xr:uid="{00000000-0005-0000-0000-00007B120000}"/>
    <cellStyle name="20% - Accent4 3 3 4 7" xfId="9572" xr:uid="{00000000-0005-0000-0000-00007C120000}"/>
    <cellStyle name="20% - Accent4 3 3 5" xfId="1052" xr:uid="{00000000-0005-0000-0000-00007D120000}"/>
    <cellStyle name="20% - Accent4 3 3 5 2" xfId="3254" xr:uid="{00000000-0005-0000-0000-00007E120000}"/>
    <cellStyle name="20% - Accent4 3 3 5 2 2" xfId="12086" xr:uid="{00000000-0005-0000-0000-00007F120000}"/>
    <cellStyle name="20% - Accent4 3 3 5 3" xfId="5456" xr:uid="{00000000-0005-0000-0000-000080120000}"/>
    <cellStyle name="20% - Accent4 3 3 5 3 2" xfId="14288" xr:uid="{00000000-0005-0000-0000-000081120000}"/>
    <cellStyle name="20% - Accent4 3 3 5 4" xfId="7658" xr:uid="{00000000-0005-0000-0000-000082120000}"/>
    <cellStyle name="20% - Accent4 3 3 5 4 2" xfId="16490" xr:uid="{00000000-0005-0000-0000-000083120000}"/>
    <cellStyle name="20% - Accent4 3 3 5 5" xfId="9884" xr:uid="{00000000-0005-0000-0000-000084120000}"/>
    <cellStyle name="20% - Accent4 3 3 6" xfId="1796" xr:uid="{00000000-0005-0000-0000-000085120000}"/>
    <cellStyle name="20% - Accent4 3 3 6 2" xfId="3998" xr:uid="{00000000-0005-0000-0000-000086120000}"/>
    <cellStyle name="20% - Accent4 3 3 6 2 2" xfId="12830" xr:uid="{00000000-0005-0000-0000-000087120000}"/>
    <cellStyle name="20% - Accent4 3 3 6 3" xfId="6200" xr:uid="{00000000-0005-0000-0000-000088120000}"/>
    <cellStyle name="20% - Accent4 3 3 6 3 2" xfId="15032" xr:uid="{00000000-0005-0000-0000-000089120000}"/>
    <cellStyle name="20% - Accent4 3 3 6 4" xfId="8402" xr:uid="{00000000-0005-0000-0000-00008A120000}"/>
    <cellStyle name="20% - Accent4 3 3 6 4 2" xfId="17234" xr:uid="{00000000-0005-0000-0000-00008B120000}"/>
    <cellStyle name="20% - Accent4 3 3 6 5" xfId="10628" xr:uid="{00000000-0005-0000-0000-00008C120000}"/>
    <cellStyle name="20% - Accent4 3 3 7" xfId="2550" xr:uid="{00000000-0005-0000-0000-00008D120000}"/>
    <cellStyle name="20% - Accent4 3 3 7 2" xfId="11382" xr:uid="{00000000-0005-0000-0000-00008E120000}"/>
    <cellStyle name="20% - Accent4 3 3 8" xfId="4752" xr:uid="{00000000-0005-0000-0000-00008F120000}"/>
    <cellStyle name="20% - Accent4 3 3 8 2" xfId="13584" xr:uid="{00000000-0005-0000-0000-000090120000}"/>
    <cellStyle name="20% - Accent4 3 3 9" xfId="6954" xr:uid="{00000000-0005-0000-0000-000091120000}"/>
    <cellStyle name="20% - Accent4 3 3 9 2" xfId="15786" xr:uid="{00000000-0005-0000-0000-000092120000}"/>
    <cellStyle name="20% - Accent4 3 4" xfId="453" xr:uid="{00000000-0005-0000-0000-000093120000}"/>
    <cellStyle name="20% - Accent4 3 4 2" xfId="791" xr:uid="{00000000-0005-0000-0000-000094120000}"/>
    <cellStyle name="20% - Accent4 3 4 2 2" xfId="1495" xr:uid="{00000000-0005-0000-0000-000095120000}"/>
    <cellStyle name="20% - Accent4 3 4 2 2 2" xfId="3697" xr:uid="{00000000-0005-0000-0000-000096120000}"/>
    <cellStyle name="20% - Accent4 3 4 2 2 2 2" xfId="12529" xr:uid="{00000000-0005-0000-0000-000097120000}"/>
    <cellStyle name="20% - Accent4 3 4 2 2 3" xfId="5899" xr:uid="{00000000-0005-0000-0000-000098120000}"/>
    <cellStyle name="20% - Accent4 3 4 2 2 3 2" xfId="14731" xr:uid="{00000000-0005-0000-0000-000099120000}"/>
    <cellStyle name="20% - Accent4 3 4 2 2 4" xfId="8101" xr:uid="{00000000-0005-0000-0000-00009A120000}"/>
    <cellStyle name="20% - Accent4 3 4 2 2 4 2" xfId="16933" xr:uid="{00000000-0005-0000-0000-00009B120000}"/>
    <cellStyle name="20% - Accent4 3 4 2 2 5" xfId="10327" xr:uid="{00000000-0005-0000-0000-00009C120000}"/>
    <cellStyle name="20% - Accent4 3 4 2 3" xfId="2199" xr:uid="{00000000-0005-0000-0000-00009D120000}"/>
    <cellStyle name="20% - Accent4 3 4 2 3 2" xfId="4401" xr:uid="{00000000-0005-0000-0000-00009E120000}"/>
    <cellStyle name="20% - Accent4 3 4 2 3 2 2" xfId="13233" xr:uid="{00000000-0005-0000-0000-00009F120000}"/>
    <cellStyle name="20% - Accent4 3 4 2 3 3" xfId="6603" xr:uid="{00000000-0005-0000-0000-0000A0120000}"/>
    <cellStyle name="20% - Accent4 3 4 2 3 3 2" xfId="15435" xr:uid="{00000000-0005-0000-0000-0000A1120000}"/>
    <cellStyle name="20% - Accent4 3 4 2 3 4" xfId="8805" xr:uid="{00000000-0005-0000-0000-0000A2120000}"/>
    <cellStyle name="20% - Accent4 3 4 2 3 4 2" xfId="17637" xr:uid="{00000000-0005-0000-0000-0000A3120000}"/>
    <cellStyle name="20% - Accent4 3 4 2 3 5" xfId="11031" xr:uid="{00000000-0005-0000-0000-0000A4120000}"/>
    <cellStyle name="20% - Accent4 3 4 2 4" xfId="2993" xr:uid="{00000000-0005-0000-0000-0000A5120000}"/>
    <cellStyle name="20% - Accent4 3 4 2 4 2" xfId="11825" xr:uid="{00000000-0005-0000-0000-0000A6120000}"/>
    <cellStyle name="20% - Accent4 3 4 2 5" xfId="5195" xr:uid="{00000000-0005-0000-0000-0000A7120000}"/>
    <cellStyle name="20% - Accent4 3 4 2 5 2" xfId="14027" xr:uid="{00000000-0005-0000-0000-0000A8120000}"/>
    <cellStyle name="20% - Accent4 3 4 2 6" xfId="7397" xr:uid="{00000000-0005-0000-0000-0000A9120000}"/>
    <cellStyle name="20% - Accent4 3 4 2 6 2" xfId="16229" xr:uid="{00000000-0005-0000-0000-0000AA120000}"/>
    <cellStyle name="20% - Accent4 3 4 2 7" xfId="9623" xr:uid="{00000000-0005-0000-0000-0000AB120000}"/>
    <cellStyle name="20% - Accent4 3 4 3" xfId="1157" xr:uid="{00000000-0005-0000-0000-0000AC120000}"/>
    <cellStyle name="20% - Accent4 3 4 3 2" xfId="3359" xr:uid="{00000000-0005-0000-0000-0000AD120000}"/>
    <cellStyle name="20% - Accent4 3 4 3 2 2" xfId="12191" xr:uid="{00000000-0005-0000-0000-0000AE120000}"/>
    <cellStyle name="20% - Accent4 3 4 3 3" xfId="5561" xr:uid="{00000000-0005-0000-0000-0000AF120000}"/>
    <cellStyle name="20% - Accent4 3 4 3 3 2" xfId="14393" xr:uid="{00000000-0005-0000-0000-0000B0120000}"/>
    <cellStyle name="20% - Accent4 3 4 3 4" xfId="7763" xr:uid="{00000000-0005-0000-0000-0000B1120000}"/>
    <cellStyle name="20% - Accent4 3 4 3 4 2" xfId="16595" xr:uid="{00000000-0005-0000-0000-0000B2120000}"/>
    <cellStyle name="20% - Accent4 3 4 3 5" xfId="9989" xr:uid="{00000000-0005-0000-0000-0000B3120000}"/>
    <cellStyle name="20% - Accent4 3 4 4" xfId="1847" xr:uid="{00000000-0005-0000-0000-0000B4120000}"/>
    <cellStyle name="20% - Accent4 3 4 4 2" xfId="4049" xr:uid="{00000000-0005-0000-0000-0000B5120000}"/>
    <cellStyle name="20% - Accent4 3 4 4 2 2" xfId="12881" xr:uid="{00000000-0005-0000-0000-0000B6120000}"/>
    <cellStyle name="20% - Accent4 3 4 4 3" xfId="6251" xr:uid="{00000000-0005-0000-0000-0000B7120000}"/>
    <cellStyle name="20% - Accent4 3 4 4 3 2" xfId="15083" xr:uid="{00000000-0005-0000-0000-0000B8120000}"/>
    <cellStyle name="20% - Accent4 3 4 4 4" xfId="8453" xr:uid="{00000000-0005-0000-0000-0000B9120000}"/>
    <cellStyle name="20% - Accent4 3 4 4 4 2" xfId="17285" xr:uid="{00000000-0005-0000-0000-0000BA120000}"/>
    <cellStyle name="20% - Accent4 3 4 4 5" xfId="10679" xr:uid="{00000000-0005-0000-0000-0000BB120000}"/>
    <cellStyle name="20% - Accent4 3 4 5" xfId="2655" xr:uid="{00000000-0005-0000-0000-0000BC120000}"/>
    <cellStyle name="20% - Accent4 3 4 5 2" xfId="11487" xr:uid="{00000000-0005-0000-0000-0000BD120000}"/>
    <cellStyle name="20% - Accent4 3 4 6" xfId="4857" xr:uid="{00000000-0005-0000-0000-0000BE120000}"/>
    <cellStyle name="20% - Accent4 3 4 6 2" xfId="13689" xr:uid="{00000000-0005-0000-0000-0000BF120000}"/>
    <cellStyle name="20% - Accent4 3 4 7" xfId="7059" xr:uid="{00000000-0005-0000-0000-0000C0120000}"/>
    <cellStyle name="20% - Accent4 3 4 7 2" xfId="15891" xr:uid="{00000000-0005-0000-0000-0000C1120000}"/>
    <cellStyle name="20% - Accent4 3 4 8" xfId="9285" xr:uid="{00000000-0005-0000-0000-0000C2120000}"/>
    <cellStyle name="20% - Accent4 3 5" xfId="556" xr:uid="{00000000-0005-0000-0000-0000C3120000}"/>
    <cellStyle name="20% - Accent4 3 5 2" xfId="908" xr:uid="{00000000-0005-0000-0000-0000C4120000}"/>
    <cellStyle name="20% - Accent4 3 5 2 2" xfId="1612" xr:uid="{00000000-0005-0000-0000-0000C5120000}"/>
    <cellStyle name="20% - Accent4 3 5 2 2 2" xfId="3814" xr:uid="{00000000-0005-0000-0000-0000C6120000}"/>
    <cellStyle name="20% - Accent4 3 5 2 2 2 2" xfId="12646" xr:uid="{00000000-0005-0000-0000-0000C7120000}"/>
    <cellStyle name="20% - Accent4 3 5 2 2 3" xfId="6016" xr:uid="{00000000-0005-0000-0000-0000C8120000}"/>
    <cellStyle name="20% - Accent4 3 5 2 2 3 2" xfId="14848" xr:uid="{00000000-0005-0000-0000-0000C9120000}"/>
    <cellStyle name="20% - Accent4 3 5 2 2 4" xfId="8218" xr:uid="{00000000-0005-0000-0000-0000CA120000}"/>
    <cellStyle name="20% - Accent4 3 5 2 2 4 2" xfId="17050" xr:uid="{00000000-0005-0000-0000-0000CB120000}"/>
    <cellStyle name="20% - Accent4 3 5 2 2 5" xfId="10444" xr:uid="{00000000-0005-0000-0000-0000CC120000}"/>
    <cellStyle name="20% - Accent4 3 5 2 3" xfId="2316" xr:uid="{00000000-0005-0000-0000-0000CD120000}"/>
    <cellStyle name="20% - Accent4 3 5 2 3 2" xfId="4518" xr:uid="{00000000-0005-0000-0000-0000CE120000}"/>
    <cellStyle name="20% - Accent4 3 5 2 3 2 2" xfId="13350" xr:uid="{00000000-0005-0000-0000-0000CF120000}"/>
    <cellStyle name="20% - Accent4 3 5 2 3 3" xfId="6720" xr:uid="{00000000-0005-0000-0000-0000D0120000}"/>
    <cellStyle name="20% - Accent4 3 5 2 3 3 2" xfId="15552" xr:uid="{00000000-0005-0000-0000-0000D1120000}"/>
    <cellStyle name="20% - Accent4 3 5 2 3 4" xfId="8922" xr:uid="{00000000-0005-0000-0000-0000D2120000}"/>
    <cellStyle name="20% - Accent4 3 5 2 3 4 2" xfId="17754" xr:uid="{00000000-0005-0000-0000-0000D3120000}"/>
    <cellStyle name="20% - Accent4 3 5 2 3 5" xfId="11148" xr:uid="{00000000-0005-0000-0000-0000D4120000}"/>
    <cellStyle name="20% - Accent4 3 5 2 4" xfId="3110" xr:uid="{00000000-0005-0000-0000-0000D5120000}"/>
    <cellStyle name="20% - Accent4 3 5 2 4 2" xfId="11942" xr:uid="{00000000-0005-0000-0000-0000D6120000}"/>
    <cellStyle name="20% - Accent4 3 5 2 5" xfId="5312" xr:uid="{00000000-0005-0000-0000-0000D7120000}"/>
    <cellStyle name="20% - Accent4 3 5 2 5 2" xfId="14144" xr:uid="{00000000-0005-0000-0000-0000D8120000}"/>
    <cellStyle name="20% - Accent4 3 5 2 6" xfId="7514" xr:uid="{00000000-0005-0000-0000-0000D9120000}"/>
    <cellStyle name="20% - Accent4 3 5 2 6 2" xfId="16346" xr:uid="{00000000-0005-0000-0000-0000DA120000}"/>
    <cellStyle name="20% - Accent4 3 5 2 7" xfId="9740" xr:uid="{00000000-0005-0000-0000-0000DB120000}"/>
    <cellStyle name="20% - Accent4 3 5 3" xfId="1260" xr:uid="{00000000-0005-0000-0000-0000DC120000}"/>
    <cellStyle name="20% - Accent4 3 5 3 2" xfId="3462" xr:uid="{00000000-0005-0000-0000-0000DD120000}"/>
    <cellStyle name="20% - Accent4 3 5 3 2 2" xfId="12294" xr:uid="{00000000-0005-0000-0000-0000DE120000}"/>
    <cellStyle name="20% - Accent4 3 5 3 3" xfId="5664" xr:uid="{00000000-0005-0000-0000-0000DF120000}"/>
    <cellStyle name="20% - Accent4 3 5 3 3 2" xfId="14496" xr:uid="{00000000-0005-0000-0000-0000E0120000}"/>
    <cellStyle name="20% - Accent4 3 5 3 4" xfId="7866" xr:uid="{00000000-0005-0000-0000-0000E1120000}"/>
    <cellStyle name="20% - Accent4 3 5 3 4 2" xfId="16698" xr:uid="{00000000-0005-0000-0000-0000E2120000}"/>
    <cellStyle name="20% - Accent4 3 5 3 5" xfId="10092" xr:uid="{00000000-0005-0000-0000-0000E3120000}"/>
    <cellStyle name="20% - Accent4 3 5 4" xfId="1964" xr:uid="{00000000-0005-0000-0000-0000E4120000}"/>
    <cellStyle name="20% - Accent4 3 5 4 2" xfId="4166" xr:uid="{00000000-0005-0000-0000-0000E5120000}"/>
    <cellStyle name="20% - Accent4 3 5 4 2 2" xfId="12998" xr:uid="{00000000-0005-0000-0000-0000E6120000}"/>
    <cellStyle name="20% - Accent4 3 5 4 3" xfId="6368" xr:uid="{00000000-0005-0000-0000-0000E7120000}"/>
    <cellStyle name="20% - Accent4 3 5 4 3 2" xfId="15200" xr:uid="{00000000-0005-0000-0000-0000E8120000}"/>
    <cellStyle name="20% - Accent4 3 5 4 4" xfId="8570" xr:uid="{00000000-0005-0000-0000-0000E9120000}"/>
    <cellStyle name="20% - Accent4 3 5 4 4 2" xfId="17402" xr:uid="{00000000-0005-0000-0000-0000EA120000}"/>
    <cellStyle name="20% - Accent4 3 5 4 5" xfId="10796" xr:uid="{00000000-0005-0000-0000-0000EB120000}"/>
    <cellStyle name="20% - Accent4 3 5 5" xfId="2758" xr:uid="{00000000-0005-0000-0000-0000EC120000}"/>
    <cellStyle name="20% - Accent4 3 5 5 2" xfId="11590" xr:uid="{00000000-0005-0000-0000-0000ED120000}"/>
    <cellStyle name="20% - Accent4 3 5 6" xfId="4960" xr:uid="{00000000-0005-0000-0000-0000EE120000}"/>
    <cellStyle name="20% - Accent4 3 5 6 2" xfId="13792" xr:uid="{00000000-0005-0000-0000-0000EF120000}"/>
    <cellStyle name="20% - Accent4 3 5 7" xfId="7162" xr:uid="{00000000-0005-0000-0000-0000F0120000}"/>
    <cellStyle name="20% - Accent4 3 5 7 2" xfId="15994" xr:uid="{00000000-0005-0000-0000-0000F1120000}"/>
    <cellStyle name="20% - Accent4 3 5 8" xfId="9388" xr:uid="{00000000-0005-0000-0000-0000F2120000}"/>
    <cellStyle name="20% - Accent4 3 6" xfId="674" xr:uid="{00000000-0005-0000-0000-0000F3120000}"/>
    <cellStyle name="20% - Accent4 3 6 2" xfId="1378" xr:uid="{00000000-0005-0000-0000-0000F4120000}"/>
    <cellStyle name="20% - Accent4 3 6 2 2" xfId="3580" xr:uid="{00000000-0005-0000-0000-0000F5120000}"/>
    <cellStyle name="20% - Accent4 3 6 2 2 2" xfId="12412" xr:uid="{00000000-0005-0000-0000-0000F6120000}"/>
    <cellStyle name="20% - Accent4 3 6 2 3" xfId="5782" xr:uid="{00000000-0005-0000-0000-0000F7120000}"/>
    <cellStyle name="20% - Accent4 3 6 2 3 2" xfId="14614" xr:uid="{00000000-0005-0000-0000-0000F8120000}"/>
    <cellStyle name="20% - Accent4 3 6 2 4" xfId="7984" xr:uid="{00000000-0005-0000-0000-0000F9120000}"/>
    <cellStyle name="20% - Accent4 3 6 2 4 2" xfId="16816" xr:uid="{00000000-0005-0000-0000-0000FA120000}"/>
    <cellStyle name="20% - Accent4 3 6 2 5" xfId="10210" xr:uid="{00000000-0005-0000-0000-0000FB120000}"/>
    <cellStyle name="20% - Accent4 3 6 3" xfId="2082" xr:uid="{00000000-0005-0000-0000-0000FC120000}"/>
    <cellStyle name="20% - Accent4 3 6 3 2" xfId="4284" xr:uid="{00000000-0005-0000-0000-0000FD120000}"/>
    <cellStyle name="20% - Accent4 3 6 3 2 2" xfId="13116" xr:uid="{00000000-0005-0000-0000-0000FE120000}"/>
    <cellStyle name="20% - Accent4 3 6 3 3" xfId="6486" xr:uid="{00000000-0005-0000-0000-0000FF120000}"/>
    <cellStyle name="20% - Accent4 3 6 3 3 2" xfId="15318" xr:uid="{00000000-0005-0000-0000-000000130000}"/>
    <cellStyle name="20% - Accent4 3 6 3 4" xfId="8688" xr:uid="{00000000-0005-0000-0000-000001130000}"/>
    <cellStyle name="20% - Accent4 3 6 3 4 2" xfId="17520" xr:uid="{00000000-0005-0000-0000-000002130000}"/>
    <cellStyle name="20% - Accent4 3 6 3 5" xfId="10914" xr:uid="{00000000-0005-0000-0000-000003130000}"/>
    <cellStyle name="20% - Accent4 3 6 4" xfId="2876" xr:uid="{00000000-0005-0000-0000-000004130000}"/>
    <cellStyle name="20% - Accent4 3 6 4 2" xfId="11708" xr:uid="{00000000-0005-0000-0000-000005130000}"/>
    <cellStyle name="20% - Accent4 3 6 5" xfId="5078" xr:uid="{00000000-0005-0000-0000-000006130000}"/>
    <cellStyle name="20% - Accent4 3 6 5 2" xfId="13910" xr:uid="{00000000-0005-0000-0000-000007130000}"/>
    <cellStyle name="20% - Accent4 3 6 6" xfId="7280" xr:uid="{00000000-0005-0000-0000-000008130000}"/>
    <cellStyle name="20% - Accent4 3 6 6 2" xfId="16112" xr:uid="{00000000-0005-0000-0000-000009130000}"/>
    <cellStyle name="20% - Accent4 3 6 7" xfId="9506" xr:uid="{00000000-0005-0000-0000-00000A130000}"/>
    <cellStyle name="20% - Accent4 3 7" xfId="1014" xr:uid="{00000000-0005-0000-0000-00000B130000}"/>
    <cellStyle name="20% - Accent4 3 7 2" xfId="3216" xr:uid="{00000000-0005-0000-0000-00000C130000}"/>
    <cellStyle name="20% - Accent4 3 7 2 2" xfId="12048" xr:uid="{00000000-0005-0000-0000-00000D130000}"/>
    <cellStyle name="20% - Accent4 3 7 3" xfId="5418" xr:uid="{00000000-0005-0000-0000-00000E130000}"/>
    <cellStyle name="20% - Accent4 3 7 3 2" xfId="14250" xr:uid="{00000000-0005-0000-0000-00000F130000}"/>
    <cellStyle name="20% - Accent4 3 7 4" xfId="7620" xr:uid="{00000000-0005-0000-0000-000010130000}"/>
    <cellStyle name="20% - Accent4 3 7 4 2" xfId="16452" xr:uid="{00000000-0005-0000-0000-000011130000}"/>
    <cellStyle name="20% - Accent4 3 7 5" xfId="9846" xr:uid="{00000000-0005-0000-0000-000012130000}"/>
    <cellStyle name="20% - Accent4 3 8" xfId="1730" xr:uid="{00000000-0005-0000-0000-000013130000}"/>
    <cellStyle name="20% - Accent4 3 8 2" xfId="3932" xr:uid="{00000000-0005-0000-0000-000014130000}"/>
    <cellStyle name="20% - Accent4 3 8 2 2" xfId="12764" xr:uid="{00000000-0005-0000-0000-000015130000}"/>
    <cellStyle name="20% - Accent4 3 8 3" xfId="6134" xr:uid="{00000000-0005-0000-0000-000016130000}"/>
    <cellStyle name="20% - Accent4 3 8 3 2" xfId="14966" xr:uid="{00000000-0005-0000-0000-000017130000}"/>
    <cellStyle name="20% - Accent4 3 8 4" xfId="8336" xr:uid="{00000000-0005-0000-0000-000018130000}"/>
    <cellStyle name="20% - Accent4 3 8 4 2" xfId="17168" xr:uid="{00000000-0005-0000-0000-000019130000}"/>
    <cellStyle name="20% - Accent4 3 8 5" xfId="10562" xr:uid="{00000000-0005-0000-0000-00001A130000}"/>
    <cellStyle name="20% - Accent4 3 9" xfId="318" xr:uid="{00000000-0005-0000-0000-00001B130000}"/>
    <cellStyle name="20% - Accent4 3 9 2" xfId="2524" xr:uid="{00000000-0005-0000-0000-00001C130000}"/>
    <cellStyle name="20% - Accent4 3 9 2 2" xfId="11356" xr:uid="{00000000-0005-0000-0000-00001D130000}"/>
    <cellStyle name="20% - Accent4 3 9 3" xfId="4726" xr:uid="{00000000-0005-0000-0000-00001E130000}"/>
    <cellStyle name="20% - Accent4 3 9 3 2" xfId="13558" xr:uid="{00000000-0005-0000-0000-00001F130000}"/>
    <cellStyle name="20% - Accent4 3 9 4" xfId="6928" xr:uid="{00000000-0005-0000-0000-000020130000}"/>
    <cellStyle name="20% - Accent4 3 9 4 2" xfId="15760" xr:uid="{00000000-0005-0000-0000-000021130000}"/>
    <cellStyle name="20% - Accent4 3 9 5" xfId="9154" xr:uid="{00000000-0005-0000-0000-000022130000}"/>
    <cellStyle name="20% - Accent4 4" xfId="129" xr:uid="{00000000-0005-0000-0000-000023130000}"/>
    <cellStyle name="20% - Accent4 4 2" xfId="427" xr:uid="{00000000-0005-0000-0000-000024130000}"/>
    <cellStyle name="20% - Accent4 4 2 2" xfId="844" xr:uid="{00000000-0005-0000-0000-000025130000}"/>
    <cellStyle name="20% - Accent4 4 2 2 2" xfId="1548" xr:uid="{00000000-0005-0000-0000-000026130000}"/>
    <cellStyle name="20% - Accent4 4 2 2 2 2" xfId="3750" xr:uid="{00000000-0005-0000-0000-000027130000}"/>
    <cellStyle name="20% - Accent4 4 2 2 2 2 2" xfId="12582" xr:uid="{00000000-0005-0000-0000-000028130000}"/>
    <cellStyle name="20% - Accent4 4 2 2 2 3" xfId="5952" xr:uid="{00000000-0005-0000-0000-000029130000}"/>
    <cellStyle name="20% - Accent4 4 2 2 2 3 2" xfId="14784" xr:uid="{00000000-0005-0000-0000-00002A130000}"/>
    <cellStyle name="20% - Accent4 4 2 2 2 4" xfId="8154" xr:uid="{00000000-0005-0000-0000-00002B130000}"/>
    <cellStyle name="20% - Accent4 4 2 2 2 4 2" xfId="16986" xr:uid="{00000000-0005-0000-0000-00002C130000}"/>
    <cellStyle name="20% - Accent4 4 2 2 2 5" xfId="10380" xr:uid="{00000000-0005-0000-0000-00002D130000}"/>
    <cellStyle name="20% - Accent4 4 2 2 3" xfId="2252" xr:uid="{00000000-0005-0000-0000-00002E130000}"/>
    <cellStyle name="20% - Accent4 4 2 2 3 2" xfId="4454" xr:uid="{00000000-0005-0000-0000-00002F130000}"/>
    <cellStyle name="20% - Accent4 4 2 2 3 2 2" xfId="13286" xr:uid="{00000000-0005-0000-0000-000030130000}"/>
    <cellStyle name="20% - Accent4 4 2 2 3 3" xfId="6656" xr:uid="{00000000-0005-0000-0000-000031130000}"/>
    <cellStyle name="20% - Accent4 4 2 2 3 3 2" xfId="15488" xr:uid="{00000000-0005-0000-0000-000032130000}"/>
    <cellStyle name="20% - Accent4 4 2 2 3 4" xfId="8858" xr:uid="{00000000-0005-0000-0000-000033130000}"/>
    <cellStyle name="20% - Accent4 4 2 2 3 4 2" xfId="17690" xr:uid="{00000000-0005-0000-0000-000034130000}"/>
    <cellStyle name="20% - Accent4 4 2 2 3 5" xfId="11084" xr:uid="{00000000-0005-0000-0000-000035130000}"/>
    <cellStyle name="20% - Accent4 4 2 2 4" xfId="3046" xr:uid="{00000000-0005-0000-0000-000036130000}"/>
    <cellStyle name="20% - Accent4 4 2 2 4 2" xfId="11878" xr:uid="{00000000-0005-0000-0000-000037130000}"/>
    <cellStyle name="20% - Accent4 4 2 2 5" xfId="5248" xr:uid="{00000000-0005-0000-0000-000038130000}"/>
    <cellStyle name="20% - Accent4 4 2 2 5 2" xfId="14080" xr:uid="{00000000-0005-0000-0000-000039130000}"/>
    <cellStyle name="20% - Accent4 4 2 2 6" xfId="7450" xr:uid="{00000000-0005-0000-0000-00003A130000}"/>
    <cellStyle name="20% - Accent4 4 2 2 6 2" xfId="16282" xr:uid="{00000000-0005-0000-0000-00003B130000}"/>
    <cellStyle name="20% - Accent4 4 2 2 7" xfId="9676" xr:uid="{00000000-0005-0000-0000-00003C130000}"/>
    <cellStyle name="20% - Accent4 4 2 3" xfId="1131" xr:uid="{00000000-0005-0000-0000-00003D130000}"/>
    <cellStyle name="20% - Accent4 4 2 3 2" xfId="3333" xr:uid="{00000000-0005-0000-0000-00003E130000}"/>
    <cellStyle name="20% - Accent4 4 2 3 2 2" xfId="12165" xr:uid="{00000000-0005-0000-0000-00003F130000}"/>
    <cellStyle name="20% - Accent4 4 2 3 3" xfId="5535" xr:uid="{00000000-0005-0000-0000-000040130000}"/>
    <cellStyle name="20% - Accent4 4 2 3 3 2" xfId="14367" xr:uid="{00000000-0005-0000-0000-000041130000}"/>
    <cellStyle name="20% - Accent4 4 2 3 4" xfId="7737" xr:uid="{00000000-0005-0000-0000-000042130000}"/>
    <cellStyle name="20% - Accent4 4 2 3 4 2" xfId="16569" xr:uid="{00000000-0005-0000-0000-000043130000}"/>
    <cellStyle name="20% - Accent4 4 2 3 5" xfId="9963" xr:uid="{00000000-0005-0000-0000-000044130000}"/>
    <cellStyle name="20% - Accent4 4 2 4" xfId="1900" xr:uid="{00000000-0005-0000-0000-000045130000}"/>
    <cellStyle name="20% - Accent4 4 2 4 2" xfId="4102" xr:uid="{00000000-0005-0000-0000-000046130000}"/>
    <cellStyle name="20% - Accent4 4 2 4 2 2" xfId="12934" xr:uid="{00000000-0005-0000-0000-000047130000}"/>
    <cellStyle name="20% - Accent4 4 2 4 3" xfId="6304" xr:uid="{00000000-0005-0000-0000-000048130000}"/>
    <cellStyle name="20% - Accent4 4 2 4 3 2" xfId="15136" xr:uid="{00000000-0005-0000-0000-000049130000}"/>
    <cellStyle name="20% - Accent4 4 2 4 4" xfId="8506" xr:uid="{00000000-0005-0000-0000-00004A130000}"/>
    <cellStyle name="20% - Accent4 4 2 4 4 2" xfId="17338" xr:uid="{00000000-0005-0000-0000-00004B130000}"/>
    <cellStyle name="20% - Accent4 4 2 4 5" xfId="10732" xr:uid="{00000000-0005-0000-0000-00004C130000}"/>
    <cellStyle name="20% - Accent4 4 2 5" xfId="2629" xr:uid="{00000000-0005-0000-0000-00004D130000}"/>
    <cellStyle name="20% - Accent4 4 2 5 2" xfId="11461" xr:uid="{00000000-0005-0000-0000-00004E130000}"/>
    <cellStyle name="20% - Accent4 4 2 6" xfId="4831" xr:uid="{00000000-0005-0000-0000-00004F130000}"/>
    <cellStyle name="20% - Accent4 4 2 6 2" xfId="13663" xr:uid="{00000000-0005-0000-0000-000050130000}"/>
    <cellStyle name="20% - Accent4 4 2 7" xfId="7033" xr:uid="{00000000-0005-0000-0000-000051130000}"/>
    <cellStyle name="20% - Accent4 4 2 7 2" xfId="15865" xr:uid="{00000000-0005-0000-0000-000052130000}"/>
    <cellStyle name="20% - Accent4 4 2 8" xfId="9259" xr:uid="{00000000-0005-0000-0000-000053130000}"/>
    <cellStyle name="20% - Accent4 4 3" xfId="609" xr:uid="{00000000-0005-0000-0000-000054130000}"/>
    <cellStyle name="20% - Accent4 4 3 2" xfId="961" xr:uid="{00000000-0005-0000-0000-000055130000}"/>
    <cellStyle name="20% - Accent4 4 3 2 2" xfId="1665" xr:uid="{00000000-0005-0000-0000-000056130000}"/>
    <cellStyle name="20% - Accent4 4 3 2 2 2" xfId="3867" xr:uid="{00000000-0005-0000-0000-000057130000}"/>
    <cellStyle name="20% - Accent4 4 3 2 2 2 2" xfId="12699" xr:uid="{00000000-0005-0000-0000-000058130000}"/>
    <cellStyle name="20% - Accent4 4 3 2 2 3" xfId="6069" xr:uid="{00000000-0005-0000-0000-000059130000}"/>
    <cellStyle name="20% - Accent4 4 3 2 2 3 2" xfId="14901" xr:uid="{00000000-0005-0000-0000-00005A130000}"/>
    <cellStyle name="20% - Accent4 4 3 2 2 4" xfId="8271" xr:uid="{00000000-0005-0000-0000-00005B130000}"/>
    <cellStyle name="20% - Accent4 4 3 2 2 4 2" xfId="17103" xr:uid="{00000000-0005-0000-0000-00005C130000}"/>
    <cellStyle name="20% - Accent4 4 3 2 2 5" xfId="10497" xr:uid="{00000000-0005-0000-0000-00005D130000}"/>
    <cellStyle name="20% - Accent4 4 3 2 3" xfId="2369" xr:uid="{00000000-0005-0000-0000-00005E130000}"/>
    <cellStyle name="20% - Accent4 4 3 2 3 2" xfId="4571" xr:uid="{00000000-0005-0000-0000-00005F130000}"/>
    <cellStyle name="20% - Accent4 4 3 2 3 2 2" xfId="13403" xr:uid="{00000000-0005-0000-0000-000060130000}"/>
    <cellStyle name="20% - Accent4 4 3 2 3 3" xfId="6773" xr:uid="{00000000-0005-0000-0000-000061130000}"/>
    <cellStyle name="20% - Accent4 4 3 2 3 3 2" xfId="15605" xr:uid="{00000000-0005-0000-0000-000062130000}"/>
    <cellStyle name="20% - Accent4 4 3 2 3 4" xfId="8975" xr:uid="{00000000-0005-0000-0000-000063130000}"/>
    <cellStyle name="20% - Accent4 4 3 2 3 4 2" xfId="17807" xr:uid="{00000000-0005-0000-0000-000064130000}"/>
    <cellStyle name="20% - Accent4 4 3 2 3 5" xfId="11201" xr:uid="{00000000-0005-0000-0000-000065130000}"/>
    <cellStyle name="20% - Accent4 4 3 2 4" xfId="3163" xr:uid="{00000000-0005-0000-0000-000066130000}"/>
    <cellStyle name="20% - Accent4 4 3 2 4 2" xfId="11995" xr:uid="{00000000-0005-0000-0000-000067130000}"/>
    <cellStyle name="20% - Accent4 4 3 2 5" xfId="5365" xr:uid="{00000000-0005-0000-0000-000068130000}"/>
    <cellStyle name="20% - Accent4 4 3 2 5 2" xfId="14197" xr:uid="{00000000-0005-0000-0000-000069130000}"/>
    <cellStyle name="20% - Accent4 4 3 2 6" xfId="7567" xr:uid="{00000000-0005-0000-0000-00006A130000}"/>
    <cellStyle name="20% - Accent4 4 3 2 6 2" xfId="16399" xr:uid="{00000000-0005-0000-0000-00006B130000}"/>
    <cellStyle name="20% - Accent4 4 3 2 7" xfId="9793" xr:uid="{00000000-0005-0000-0000-00006C130000}"/>
    <cellStyle name="20% - Accent4 4 3 3" xfId="1313" xr:uid="{00000000-0005-0000-0000-00006D130000}"/>
    <cellStyle name="20% - Accent4 4 3 3 2" xfId="3515" xr:uid="{00000000-0005-0000-0000-00006E130000}"/>
    <cellStyle name="20% - Accent4 4 3 3 2 2" xfId="12347" xr:uid="{00000000-0005-0000-0000-00006F130000}"/>
    <cellStyle name="20% - Accent4 4 3 3 3" xfId="5717" xr:uid="{00000000-0005-0000-0000-000070130000}"/>
    <cellStyle name="20% - Accent4 4 3 3 3 2" xfId="14549" xr:uid="{00000000-0005-0000-0000-000071130000}"/>
    <cellStyle name="20% - Accent4 4 3 3 4" xfId="7919" xr:uid="{00000000-0005-0000-0000-000072130000}"/>
    <cellStyle name="20% - Accent4 4 3 3 4 2" xfId="16751" xr:uid="{00000000-0005-0000-0000-000073130000}"/>
    <cellStyle name="20% - Accent4 4 3 3 5" xfId="10145" xr:uid="{00000000-0005-0000-0000-000074130000}"/>
    <cellStyle name="20% - Accent4 4 3 4" xfId="2017" xr:uid="{00000000-0005-0000-0000-000075130000}"/>
    <cellStyle name="20% - Accent4 4 3 4 2" xfId="4219" xr:uid="{00000000-0005-0000-0000-000076130000}"/>
    <cellStyle name="20% - Accent4 4 3 4 2 2" xfId="13051" xr:uid="{00000000-0005-0000-0000-000077130000}"/>
    <cellStyle name="20% - Accent4 4 3 4 3" xfId="6421" xr:uid="{00000000-0005-0000-0000-000078130000}"/>
    <cellStyle name="20% - Accent4 4 3 4 3 2" xfId="15253" xr:uid="{00000000-0005-0000-0000-000079130000}"/>
    <cellStyle name="20% - Accent4 4 3 4 4" xfId="8623" xr:uid="{00000000-0005-0000-0000-00007A130000}"/>
    <cellStyle name="20% - Accent4 4 3 4 4 2" xfId="17455" xr:uid="{00000000-0005-0000-0000-00007B130000}"/>
    <cellStyle name="20% - Accent4 4 3 4 5" xfId="10849" xr:uid="{00000000-0005-0000-0000-00007C130000}"/>
    <cellStyle name="20% - Accent4 4 3 5" xfId="2811" xr:uid="{00000000-0005-0000-0000-00007D130000}"/>
    <cellStyle name="20% - Accent4 4 3 5 2" xfId="11643" xr:uid="{00000000-0005-0000-0000-00007E130000}"/>
    <cellStyle name="20% - Accent4 4 3 6" xfId="5013" xr:uid="{00000000-0005-0000-0000-00007F130000}"/>
    <cellStyle name="20% - Accent4 4 3 6 2" xfId="13845" xr:uid="{00000000-0005-0000-0000-000080130000}"/>
    <cellStyle name="20% - Accent4 4 3 7" xfId="7215" xr:uid="{00000000-0005-0000-0000-000081130000}"/>
    <cellStyle name="20% - Accent4 4 3 7 2" xfId="16047" xr:uid="{00000000-0005-0000-0000-000082130000}"/>
    <cellStyle name="20% - Accent4 4 3 8" xfId="9441" xr:uid="{00000000-0005-0000-0000-000083130000}"/>
    <cellStyle name="20% - Accent4 4 4" xfId="727" xr:uid="{00000000-0005-0000-0000-000084130000}"/>
    <cellStyle name="20% - Accent4 4 4 2" xfId="1431" xr:uid="{00000000-0005-0000-0000-000085130000}"/>
    <cellStyle name="20% - Accent4 4 4 2 2" xfId="3633" xr:uid="{00000000-0005-0000-0000-000086130000}"/>
    <cellStyle name="20% - Accent4 4 4 2 2 2" xfId="12465" xr:uid="{00000000-0005-0000-0000-000087130000}"/>
    <cellStyle name="20% - Accent4 4 4 2 3" xfId="5835" xr:uid="{00000000-0005-0000-0000-000088130000}"/>
    <cellStyle name="20% - Accent4 4 4 2 3 2" xfId="14667" xr:uid="{00000000-0005-0000-0000-000089130000}"/>
    <cellStyle name="20% - Accent4 4 4 2 4" xfId="8037" xr:uid="{00000000-0005-0000-0000-00008A130000}"/>
    <cellStyle name="20% - Accent4 4 4 2 4 2" xfId="16869" xr:uid="{00000000-0005-0000-0000-00008B130000}"/>
    <cellStyle name="20% - Accent4 4 4 2 5" xfId="10263" xr:uid="{00000000-0005-0000-0000-00008C130000}"/>
    <cellStyle name="20% - Accent4 4 4 3" xfId="2135" xr:uid="{00000000-0005-0000-0000-00008D130000}"/>
    <cellStyle name="20% - Accent4 4 4 3 2" xfId="4337" xr:uid="{00000000-0005-0000-0000-00008E130000}"/>
    <cellStyle name="20% - Accent4 4 4 3 2 2" xfId="13169" xr:uid="{00000000-0005-0000-0000-00008F130000}"/>
    <cellStyle name="20% - Accent4 4 4 3 3" xfId="6539" xr:uid="{00000000-0005-0000-0000-000090130000}"/>
    <cellStyle name="20% - Accent4 4 4 3 3 2" xfId="15371" xr:uid="{00000000-0005-0000-0000-000091130000}"/>
    <cellStyle name="20% - Accent4 4 4 3 4" xfId="8741" xr:uid="{00000000-0005-0000-0000-000092130000}"/>
    <cellStyle name="20% - Accent4 4 4 3 4 2" xfId="17573" xr:uid="{00000000-0005-0000-0000-000093130000}"/>
    <cellStyle name="20% - Accent4 4 4 3 5" xfId="10967" xr:uid="{00000000-0005-0000-0000-000094130000}"/>
    <cellStyle name="20% - Accent4 4 4 4" xfId="2929" xr:uid="{00000000-0005-0000-0000-000095130000}"/>
    <cellStyle name="20% - Accent4 4 4 4 2" xfId="11761" xr:uid="{00000000-0005-0000-0000-000096130000}"/>
    <cellStyle name="20% - Accent4 4 4 5" xfId="5131" xr:uid="{00000000-0005-0000-0000-000097130000}"/>
    <cellStyle name="20% - Accent4 4 4 5 2" xfId="13963" xr:uid="{00000000-0005-0000-0000-000098130000}"/>
    <cellStyle name="20% - Accent4 4 4 6" xfId="7333" xr:uid="{00000000-0005-0000-0000-000099130000}"/>
    <cellStyle name="20% - Accent4 4 4 6 2" xfId="16165" xr:uid="{00000000-0005-0000-0000-00009A130000}"/>
    <cellStyle name="20% - Accent4 4 4 7" xfId="9559" xr:uid="{00000000-0005-0000-0000-00009B130000}"/>
    <cellStyle name="20% - Accent4 4 5" xfId="1079" xr:uid="{00000000-0005-0000-0000-00009C130000}"/>
    <cellStyle name="20% - Accent4 4 5 2" xfId="3281" xr:uid="{00000000-0005-0000-0000-00009D130000}"/>
    <cellStyle name="20% - Accent4 4 5 2 2" xfId="12113" xr:uid="{00000000-0005-0000-0000-00009E130000}"/>
    <cellStyle name="20% - Accent4 4 5 3" xfId="5483" xr:uid="{00000000-0005-0000-0000-00009F130000}"/>
    <cellStyle name="20% - Accent4 4 5 3 2" xfId="14315" xr:uid="{00000000-0005-0000-0000-0000A0130000}"/>
    <cellStyle name="20% - Accent4 4 5 4" xfId="7685" xr:uid="{00000000-0005-0000-0000-0000A1130000}"/>
    <cellStyle name="20% - Accent4 4 5 4 2" xfId="16517" xr:uid="{00000000-0005-0000-0000-0000A2130000}"/>
    <cellStyle name="20% - Accent4 4 5 5" xfId="9911" xr:uid="{00000000-0005-0000-0000-0000A3130000}"/>
    <cellStyle name="20% - Accent4 4 6" xfId="1783" xr:uid="{00000000-0005-0000-0000-0000A4130000}"/>
    <cellStyle name="20% - Accent4 4 6 2" xfId="3985" xr:uid="{00000000-0005-0000-0000-0000A5130000}"/>
    <cellStyle name="20% - Accent4 4 6 2 2" xfId="12817" xr:uid="{00000000-0005-0000-0000-0000A6130000}"/>
    <cellStyle name="20% - Accent4 4 6 3" xfId="6187" xr:uid="{00000000-0005-0000-0000-0000A7130000}"/>
    <cellStyle name="20% - Accent4 4 6 3 2" xfId="15019" xr:uid="{00000000-0005-0000-0000-0000A8130000}"/>
    <cellStyle name="20% - Accent4 4 6 4" xfId="8389" xr:uid="{00000000-0005-0000-0000-0000A9130000}"/>
    <cellStyle name="20% - Accent4 4 6 4 2" xfId="17221" xr:uid="{00000000-0005-0000-0000-0000AA130000}"/>
    <cellStyle name="20% - Accent4 4 6 5" xfId="10615" xr:uid="{00000000-0005-0000-0000-0000AB130000}"/>
    <cellStyle name="20% - Accent4 4 7" xfId="375" xr:uid="{00000000-0005-0000-0000-0000AC130000}"/>
    <cellStyle name="20% - Accent4 4 7 2" xfId="2577" xr:uid="{00000000-0005-0000-0000-0000AD130000}"/>
    <cellStyle name="20% - Accent4 4 7 2 2" xfId="11409" xr:uid="{00000000-0005-0000-0000-0000AE130000}"/>
    <cellStyle name="20% - Accent4 4 7 3" xfId="4779" xr:uid="{00000000-0005-0000-0000-0000AF130000}"/>
    <cellStyle name="20% - Accent4 4 7 3 2" xfId="13611" xr:uid="{00000000-0005-0000-0000-0000B0130000}"/>
    <cellStyle name="20% - Accent4 4 7 4" xfId="6981" xr:uid="{00000000-0005-0000-0000-0000B1130000}"/>
    <cellStyle name="20% - Accent4 4 7 4 2" xfId="15813" xr:uid="{00000000-0005-0000-0000-0000B2130000}"/>
    <cellStyle name="20% - Accent4 4 7 5" xfId="9207" xr:uid="{00000000-0005-0000-0000-0000B3130000}"/>
    <cellStyle name="20% - Accent4 5" xfId="414" xr:uid="{00000000-0005-0000-0000-0000B4130000}"/>
    <cellStyle name="20% - Accent4 5 10" xfId="9246" xr:uid="{00000000-0005-0000-0000-0000B5130000}"/>
    <cellStyle name="20% - Accent4 5 2" xfId="531" xr:uid="{00000000-0005-0000-0000-0000B6130000}"/>
    <cellStyle name="20% - Accent4 5 2 2" xfId="883" xr:uid="{00000000-0005-0000-0000-0000B7130000}"/>
    <cellStyle name="20% - Accent4 5 2 2 2" xfId="1587" xr:uid="{00000000-0005-0000-0000-0000B8130000}"/>
    <cellStyle name="20% - Accent4 5 2 2 2 2" xfId="3789" xr:uid="{00000000-0005-0000-0000-0000B9130000}"/>
    <cellStyle name="20% - Accent4 5 2 2 2 2 2" xfId="12621" xr:uid="{00000000-0005-0000-0000-0000BA130000}"/>
    <cellStyle name="20% - Accent4 5 2 2 2 3" xfId="5991" xr:uid="{00000000-0005-0000-0000-0000BB130000}"/>
    <cellStyle name="20% - Accent4 5 2 2 2 3 2" xfId="14823" xr:uid="{00000000-0005-0000-0000-0000BC130000}"/>
    <cellStyle name="20% - Accent4 5 2 2 2 4" xfId="8193" xr:uid="{00000000-0005-0000-0000-0000BD130000}"/>
    <cellStyle name="20% - Accent4 5 2 2 2 4 2" xfId="17025" xr:uid="{00000000-0005-0000-0000-0000BE130000}"/>
    <cellStyle name="20% - Accent4 5 2 2 2 5" xfId="10419" xr:uid="{00000000-0005-0000-0000-0000BF130000}"/>
    <cellStyle name="20% - Accent4 5 2 2 3" xfId="2291" xr:uid="{00000000-0005-0000-0000-0000C0130000}"/>
    <cellStyle name="20% - Accent4 5 2 2 3 2" xfId="4493" xr:uid="{00000000-0005-0000-0000-0000C1130000}"/>
    <cellStyle name="20% - Accent4 5 2 2 3 2 2" xfId="13325" xr:uid="{00000000-0005-0000-0000-0000C2130000}"/>
    <cellStyle name="20% - Accent4 5 2 2 3 3" xfId="6695" xr:uid="{00000000-0005-0000-0000-0000C3130000}"/>
    <cellStyle name="20% - Accent4 5 2 2 3 3 2" xfId="15527" xr:uid="{00000000-0005-0000-0000-0000C4130000}"/>
    <cellStyle name="20% - Accent4 5 2 2 3 4" xfId="8897" xr:uid="{00000000-0005-0000-0000-0000C5130000}"/>
    <cellStyle name="20% - Accent4 5 2 2 3 4 2" xfId="17729" xr:uid="{00000000-0005-0000-0000-0000C6130000}"/>
    <cellStyle name="20% - Accent4 5 2 2 3 5" xfId="11123" xr:uid="{00000000-0005-0000-0000-0000C7130000}"/>
    <cellStyle name="20% - Accent4 5 2 2 4" xfId="3085" xr:uid="{00000000-0005-0000-0000-0000C8130000}"/>
    <cellStyle name="20% - Accent4 5 2 2 4 2" xfId="11917" xr:uid="{00000000-0005-0000-0000-0000C9130000}"/>
    <cellStyle name="20% - Accent4 5 2 2 5" xfId="5287" xr:uid="{00000000-0005-0000-0000-0000CA130000}"/>
    <cellStyle name="20% - Accent4 5 2 2 5 2" xfId="14119" xr:uid="{00000000-0005-0000-0000-0000CB130000}"/>
    <cellStyle name="20% - Accent4 5 2 2 6" xfId="7489" xr:uid="{00000000-0005-0000-0000-0000CC130000}"/>
    <cellStyle name="20% - Accent4 5 2 2 6 2" xfId="16321" xr:uid="{00000000-0005-0000-0000-0000CD130000}"/>
    <cellStyle name="20% - Accent4 5 2 2 7" xfId="9715" xr:uid="{00000000-0005-0000-0000-0000CE130000}"/>
    <cellStyle name="20% - Accent4 5 2 3" xfId="1235" xr:uid="{00000000-0005-0000-0000-0000CF130000}"/>
    <cellStyle name="20% - Accent4 5 2 3 2" xfId="3437" xr:uid="{00000000-0005-0000-0000-0000D0130000}"/>
    <cellStyle name="20% - Accent4 5 2 3 2 2" xfId="12269" xr:uid="{00000000-0005-0000-0000-0000D1130000}"/>
    <cellStyle name="20% - Accent4 5 2 3 3" xfId="5639" xr:uid="{00000000-0005-0000-0000-0000D2130000}"/>
    <cellStyle name="20% - Accent4 5 2 3 3 2" xfId="14471" xr:uid="{00000000-0005-0000-0000-0000D3130000}"/>
    <cellStyle name="20% - Accent4 5 2 3 4" xfId="7841" xr:uid="{00000000-0005-0000-0000-0000D4130000}"/>
    <cellStyle name="20% - Accent4 5 2 3 4 2" xfId="16673" xr:uid="{00000000-0005-0000-0000-0000D5130000}"/>
    <cellStyle name="20% - Accent4 5 2 3 5" xfId="10067" xr:uid="{00000000-0005-0000-0000-0000D6130000}"/>
    <cellStyle name="20% - Accent4 5 2 4" xfId="1939" xr:uid="{00000000-0005-0000-0000-0000D7130000}"/>
    <cellStyle name="20% - Accent4 5 2 4 2" xfId="4141" xr:uid="{00000000-0005-0000-0000-0000D8130000}"/>
    <cellStyle name="20% - Accent4 5 2 4 2 2" xfId="12973" xr:uid="{00000000-0005-0000-0000-0000D9130000}"/>
    <cellStyle name="20% - Accent4 5 2 4 3" xfId="6343" xr:uid="{00000000-0005-0000-0000-0000DA130000}"/>
    <cellStyle name="20% - Accent4 5 2 4 3 2" xfId="15175" xr:uid="{00000000-0005-0000-0000-0000DB130000}"/>
    <cellStyle name="20% - Accent4 5 2 4 4" xfId="8545" xr:uid="{00000000-0005-0000-0000-0000DC130000}"/>
    <cellStyle name="20% - Accent4 5 2 4 4 2" xfId="17377" xr:uid="{00000000-0005-0000-0000-0000DD130000}"/>
    <cellStyle name="20% - Accent4 5 2 4 5" xfId="10771" xr:uid="{00000000-0005-0000-0000-0000DE130000}"/>
    <cellStyle name="20% - Accent4 5 2 5" xfId="2733" xr:uid="{00000000-0005-0000-0000-0000DF130000}"/>
    <cellStyle name="20% - Accent4 5 2 5 2" xfId="11565" xr:uid="{00000000-0005-0000-0000-0000E0130000}"/>
    <cellStyle name="20% - Accent4 5 2 6" xfId="4935" xr:uid="{00000000-0005-0000-0000-0000E1130000}"/>
    <cellStyle name="20% - Accent4 5 2 6 2" xfId="13767" xr:uid="{00000000-0005-0000-0000-0000E2130000}"/>
    <cellStyle name="20% - Accent4 5 2 7" xfId="7137" xr:uid="{00000000-0005-0000-0000-0000E3130000}"/>
    <cellStyle name="20% - Accent4 5 2 7 2" xfId="15969" xr:uid="{00000000-0005-0000-0000-0000E4130000}"/>
    <cellStyle name="20% - Accent4 5 2 8" xfId="9363" xr:uid="{00000000-0005-0000-0000-0000E5130000}"/>
    <cellStyle name="20% - Accent4 5 3" xfId="648" xr:uid="{00000000-0005-0000-0000-0000E6130000}"/>
    <cellStyle name="20% - Accent4 5 3 2" xfId="1000" xr:uid="{00000000-0005-0000-0000-0000E7130000}"/>
    <cellStyle name="20% - Accent4 5 3 2 2" xfId="1704" xr:uid="{00000000-0005-0000-0000-0000E8130000}"/>
    <cellStyle name="20% - Accent4 5 3 2 2 2" xfId="3906" xr:uid="{00000000-0005-0000-0000-0000E9130000}"/>
    <cellStyle name="20% - Accent4 5 3 2 2 2 2" xfId="12738" xr:uid="{00000000-0005-0000-0000-0000EA130000}"/>
    <cellStyle name="20% - Accent4 5 3 2 2 3" xfId="6108" xr:uid="{00000000-0005-0000-0000-0000EB130000}"/>
    <cellStyle name="20% - Accent4 5 3 2 2 3 2" xfId="14940" xr:uid="{00000000-0005-0000-0000-0000EC130000}"/>
    <cellStyle name="20% - Accent4 5 3 2 2 4" xfId="8310" xr:uid="{00000000-0005-0000-0000-0000ED130000}"/>
    <cellStyle name="20% - Accent4 5 3 2 2 4 2" xfId="17142" xr:uid="{00000000-0005-0000-0000-0000EE130000}"/>
    <cellStyle name="20% - Accent4 5 3 2 2 5" xfId="10536" xr:uid="{00000000-0005-0000-0000-0000EF130000}"/>
    <cellStyle name="20% - Accent4 5 3 2 3" xfId="2408" xr:uid="{00000000-0005-0000-0000-0000F0130000}"/>
    <cellStyle name="20% - Accent4 5 3 2 3 2" xfId="4610" xr:uid="{00000000-0005-0000-0000-0000F1130000}"/>
    <cellStyle name="20% - Accent4 5 3 2 3 2 2" xfId="13442" xr:uid="{00000000-0005-0000-0000-0000F2130000}"/>
    <cellStyle name="20% - Accent4 5 3 2 3 3" xfId="6812" xr:uid="{00000000-0005-0000-0000-0000F3130000}"/>
    <cellStyle name="20% - Accent4 5 3 2 3 3 2" xfId="15644" xr:uid="{00000000-0005-0000-0000-0000F4130000}"/>
    <cellStyle name="20% - Accent4 5 3 2 3 4" xfId="9014" xr:uid="{00000000-0005-0000-0000-0000F5130000}"/>
    <cellStyle name="20% - Accent4 5 3 2 3 4 2" xfId="17846" xr:uid="{00000000-0005-0000-0000-0000F6130000}"/>
    <cellStyle name="20% - Accent4 5 3 2 3 5" xfId="11240" xr:uid="{00000000-0005-0000-0000-0000F7130000}"/>
    <cellStyle name="20% - Accent4 5 3 2 4" xfId="3202" xr:uid="{00000000-0005-0000-0000-0000F8130000}"/>
    <cellStyle name="20% - Accent4 5 3 2 4 2" xfId="12034" xr:uid="{00000000-0005-0000-0000-0000F9130000}"/>
    <cellStyle name="20% - Accent4 5 3 2 5" xfId="5404" xr:uid="{00000000-0005-0000-0000-0000FA130000}"/>
    <cellStyle name="20% - Accent4 5 3 2 5 2" xfId="14236" xr:uid="{00000000-0005-0000-0000-0000FB130000}"/>
    <cellStyle name="20% - Accent4 5 3 2 6" xfId="7606" xr:uid="{00000000-0005-0000-0000-0000FC130000}"/>
    <cellStyle name="20% - Accent4 5 3 2 6 2" xfId="16438" xr:uid="{00000000-0005-0000-0000-0000FD130000}"/>
    <cellStyle name="20% - Accent4 5 3 2 7" xfId="9832" xr:uid="{00000000-0005-0000-0000-0000FE130000}"/>
    <cellStyle name="20% - Accent4 5 3 3" xfId="1352" xr:uid="{00000000-0005-0000-0000-0000FF130000}"/>
    <cellStyle name="20% - Accent4 5 3 3 2" xfId="3554" xr:uid="{00000000-0005-0000-0000-000000140000}"/>
    <cellStyle name="20% - Accent4 5 3 3 2 2" xfId="12386" xr:uid="{00000000-0005-0000-0000-000001140000}"/>
    <cellStyle name="20% - Accent4 5 3 3 3" xfId="5756" xr:uid="{00000000-0005-0000-0000-000002140000}"/>
    <cellStyle name="20% - Accent4 5 3 3 3 2" xfId="14588" xr:uid="{00000000-0005-0000-0000-000003140000}"/>
    <cellStyle name="20% - Accent4 5 3 3 4" xfId="7958" xr:uid="{00000000-0005-0000-0000-000004140000}"/>
    <cellStyle name="20% - Accent4 5 3 3 4 2" xfId="16790" xr:uid="{00000000-0005-0000-0000-000005140000}"/>
    <cellStyle name="20% - Accent4 5 3 3 5" xfId="10184" xr:uid="{00000000-0005-0000-0000-000006140000}"/>
    <cellStyle name="20% - Accent4 5 3 4" xfId="2056" xr:uid="{00000000-0005-0000-0000-000007140000}"/>
    <cellStyle name="20% - Accent4 5 3 4 2" xfId="4258" xr:uid="{00000000-0005-0000-0000-000008140000}"/>
    <cellStyle name="20% - Accent4 5 3 4 2 2" xfId="13090" xr:uid="{00000000-0005-0000-0000-000009140000}"/>
    <cellStyle name="20% - Accent4 5 3 4 3" xfId="6460" xr:uid="{00000000-0005-0000-0000-00000A140000}"/>
    <cellStyle name="20% - Accent4 5 3 4 3 2" xfId="15292" xr:uid="{00000000-0005-0000-0000-00000B140000}"/>
    <cellStyle name="20% - Accent4 5 3 4 4" xfId="8662" xr:uid="{00000000-0005-0000-0000-00000C140000}"/>
    <cellStyle name="20% - Accent4 5 3 4 4 2" xfId="17494" xr:uid="{00000000-0005-0000-0000-00000D140000}"/>
    <cellStyle name="20% - Accent4 5 3 4 5" xfId="10888" xr:uid="{00000000-0005-0000-0000-00000E140000}"/>
    <cellStyle name="20% - Accent4 5 3 5" xfId="2850" xr:uid="{00000000-0005-0000-0000-00000F140000}"/>
    <cellStyle name="20% - Accent4 5 3 5 2" xfId="11682" xr:uid="{00000000-0005-0000-0000-000010140000}"/>
    <cellStyle name="20% - Accent4 5 3 6" xfId="5052" xr:uid="{00000000-0005-0000-0000-000011140000}"/>
    <cellStyle name="20% - Accent4 5 3 6 2" xfId="13884" xr:uid="{00000000-0005-0000-0000-000012140000}"/>
    <cellStyle name="20% - Accent4 5 3 7" xfId="7254" xr:uid="{00000000-0005-0000-0000-000013140000}"/>
    <cellStyle name="20% - Accent4 5 3 7 2" xfId="16086" xr:uid="{00000000-0005-0000-0000-000014140000}"/>
    <cellStyle name="20% - Accent4 5 3 8" xfId="9480" xr:uid="{00000000-0005-0000-0000-000015140000}"/>
    <cellStyle name="20% - Accent4 5 4" xfId="766" xr:uid="{00000000-0005-0000-0000-000016140000}"/>
    <cellStyle name="20% - Accent4 5 4 2" xfId="1470" xr:uid="{00000000-0005-0000-0000-000017140000}"/>
    <cellStyle name="20% - Accent4 5 4 2 2" xfId="3672" xr:uid="{00000000-0005-0000-0000-000018140000}"/>
    <cellStyle name="20% - Accent4 5 4 2 2 2" xfId="12504" xr:uid="{00000000-0005-0000-0000-000019140000}"/>
    <cellStyle name="20% - Accent4 5 4 2 3" xfId="5874" xr:uid="{00000000-0005-0000-0000-00001A140000}"/>
    <cellStyle name="20% - Accent4 5 4 2 3 2" xfId="14706" xr:uid="{00000000-0005-0000-0000-00001B140000}"/>
    <cellStyle name="20% - Accent4 5 4 2 4" xfId="8076" xr:uid="{00000000-0005-0000-0000-00001C140000}"/>
    <cellStyle name="20% - Accent4 5 4 2 4 2" xfId="16908" xr:uid="{00000000-0005-0000-0000-00001D140000}"/>
    <cellStyle name="20% - Accent4 5 4 2 5" xfId="10302" xr:uid="{00000000-0005-0000-0000-00001E140000}"/>
    <cellStyle name="20% - Accent4 5 4 3" xfId="2174" xr:uid="{00000000-0005-0000-0000-00001F140000}"/>
    <cellStyle name="20% - Accent4 5 4 3 2" xfId="4376" xr:uid="{00000000-0005-0000-0000-000020140000}"/>
    <cellStyle name="20% - Accent4 5 4 3 2 2" xfId="13208" xr:uid="{00000000-0005-0000-0000-000021140000}"/>
    <cellStyle name="20% - Accent4 5 4 3 3" xfId="6578" xr:uid="{00000000-0005-0000-0000-000022140000}"/>
    <cellStyle name="20% - Accent4 5 4 3 3 2" xfId="15410" xr:uid="{00000000-0005-0000-0000-000023140000}"/>
    <cellStyle name="20% - Accent4 5 4 3 4" xfId="8780" xr:uid="{00000000-0005-0000-0000-000024140000}"/>
    <cellStyle name="20% - Accent4 5 4 3 4 2" xfId="17612" xr:uid="{00000000-0005-0000-0000-000025140000}"/>
    <cellStyle name="20% - Accent4 5 4 3 5" xfId="11006" xr:uid="{00000000-0005-0000-0000-000026140000}"/>
    <cellStyle name="20% - Accent4 5 4 4" xfId="2968" xr:uid="{00000000-0005-0000-0000-000027140000}"/>
    <cellStyle name="20% - Accent4 5 4 4 2" xfId="11800" xr:uid="{00000000-0005-0000-0000-000028140000}"/>
    <cellStyle name="20% - Accent4 5 4 5" xfId="5170" xr:uid="{00000000-0005-0000-0000-000029140000}"/>
    <cellStyle name="20% - Accent4 5 4 5 2" xfId="14002" xr:uid="{00000000-0005-0000-0000-00002A140000}"/>
    <cellStyle name="20% - Accent4 5 4 6" xfId="7372" xr:uid="{00000000-0005-0000-0000-00002B140000}"/>
    <cellStyle name="20% - Accent4 5 4 6 2" xfId="16204" xr:uid="{00000000-0005-0000-0000-00002C140000}"/>
    <cellStyle name="20% - Accent4 5 4 7" xfId="9598" xr:uid="{00000000-0005-0000-0000-00002D140000}"/>
    <cellStyle name="20% - Accent4 5 5" xfId="1118" xr:uid="{00000000-0005-0000-0000-00002E140000}"/>
    <cellStyle name="20% - Accent4 5 5 2" xfId="3320" xr:uid="{00000000-0005-0000-0000-00002F140000}"/>
    <cellStyle name="20% - Accent4 5 5 2 2" xfId="12152" xr:uid="{00000000-0005-0000-0000-000030140000}"/>
    <cellStyle name="20% - Accent4 5 5 3" xfId="5522" xr:uid="{00000000-0005-0000-0000-000031140000}"/>
    <cellStyle name="20% - Accent4 5 5 3 2" xfId="14354" xr:uid="{00000000-0005-0000-0000-000032140000}"/>
    <cellStyle name="20% - Accent4 5 5 4" xfId="7724" xr:uid="{00000000-0005-0000-0000-000033140000}"/>
    <cellStyle name="20% - Accent4 5 5 4 2" xfId="16556" xr:uid="{00000000-0005-0000-0000-000034140000}"/>
    <cellStyle name="20% - Accent4 5 5 5" xfId="9950" xr:uid="{00000000-0005-0000-0000-000035140000}"/>
    <cellStyle name="20% - Accent4 5 6" xfId="1822" xr:uid="{00000000-0005-0000-0000-000036140000}"/>
    <cellStyle name="20% - Accent4 5 6 2" xfId="4024" xr:uid="{00000000-0005-0000-0000-000037140000}"/>
    <cellStyle name="20% - Accent4 5 6 2 2" xfId="12856" xr:uid="{00000000-0005-0000-0000-000038140000}"/>
    <cellStyle name="20% - Accent4 5 6 3" xfId="6226" xr:uid="{00000000-0005-0000-0000-000039140000}"/>
    <cellStyle name="20% - Accent4 5 6 3 2" xfId="15058" xr:uid="{00000000-0005-0000-0000-00003A140000}"/>
    <cellStyle name="20% - Accent4 5 6 4" xfId="8428" xr:uid="{00000000-0005-0000-0000-00003B140000}"/>
    <cellStyle name="20% - Accent4 5 6 4 2" xfId="17260" xr:uid="{00000000-0005-0000-0000-00003C140000}"/>
    <cellStyle name="20% - Accent4 5 6 5" xfId="10654" xr:uid="{00000000-0005-0000-0000-00003D140000}"/>
    <cellStyle name="20% - Accent4 5 7" xfId="2616" xr:uid="{00000000-0005-0000-0000-00003E140000}"/>
    <cellStyle name="20% - Accent4 5 7 2" xfId="11448" xr:uid="{00000000-0005-0000-0000-00003F140000}"/>
    <cellStyle name="20% - Accent4 5 8" xfId="4818" xr:uid="{00000000-0005-0000-0000-000040140000}"/>
    <cellStyle name="20% - Accent4 5 8 2" xfId="13650" xr:uid="{00000000-0005-0000-0000-000041140000}"/>
    <cellStyle name="20% - Accent4 5 9" xfId="7020" xr:uid="{00000000-0005-0000-0000-000042140000}"/>
    <cellStyle name="20% - Accent4 5 9 2" xfId="15852" xr:uid="{00000000-0005-0000-0000-000043140000}"/>
    <cellStyle name="20% - Accent4 6" xfId="441" xr:uid="{00000000-0005-0000-0000-000044140000}"/>
    <cellStyle name="20% - Accent4 6 2" xfId="779" xr:uid="{00000000-0005-0000-0000-000045140000}"/>
    <cellStyle name="20% - Accent4 6 2 2" xfId="1483" xr:uid="{00000000-0005-0000-0000-000046140000}"/>
    <cellStyle name="20% - Accent4 6 2 2 2" xfId="3685" xr:uid="{00000000-0005-0000-0000-000047140000}"/>
    <cellStyle name="20% - Accent4 6 2 2 2 2" xfId="12517" xr:uid="{00000000-0005-0000-0000-000048140000}"/>
    <cellStyle name="20% - Accent4 6 2 2 3" xfId="5887" xr:uid="{00000000-0005-0000-0000-000049140000}"/>
    <cellStyle name="20% - Accent4 6 2 2 3 2" xfId="14719" xr:uid="{00000000-0005-0000-0000-00004A140000}"/>
    <cellStyle name="20% - Accent4 6 2 2 4" xfId="8089" xr:uid="{00000000-0005-0000-0000-00004B140000}"/>
    <cellStyle name="20% - Accent4 6 2 2 4 2" xfId="16921" xr:uid="{00000000-0005-0000-0000-00004C140000}"/>
    <cellStyle name="20% - Accent4 6 2 2 5" xfId="10315" xr:uid="{00000000-0005-0000-0000-00004D140000}"/>
    <cellStyle name="20% - Accent4 6 2 3" xfId="2187" xr:uid="{00000000-0005-0000-0000-00004E140000}"/>
    <cellStyle name="20% - Accent4 6 2 3 2" xfId="4389" xr:uid="{00000000-0005-0000-0000-00004F140000}"/>
    <cellStyle name="20% - Accent4 6 2 3 2 2" xfId="13221" xr:uid="{00000000-0005-0000-0000-000050140000}"/>
    <cellStyle name="20% - Accent4 6 2 3 3" xfId="6591" xr:uid="{00000000-0005-0000-0000-000051140000}"/>
    <cellStyle name="20% - Accent4 6 2 3 3 2" xfId="15423" xr:uid="{00000000-0005-0000-0000-000052140000}"/>
    <cellStyle name="20% - Accent4 6 2 3 4" xfId="8793" xr:uid="{00000000-0005-0000-0000-000053140000}"/>
    <cellStyle name="20% - Accent4 6 2 3 4 2" xfId="17625" xr:uid="{00000000-0005-0000-0000-000054140000}"/>
    <cellStyle name="20% - Accent4 6 2 3 5" xfId="11019" xr:uid="{00000000-0005-0000-0000-000055140000}"/>
    <cellStyle name="20% - Accent4 6 2 4" xfId="2981" xr:uid="{00000000-0005-0000-0000-000056140000}"/>
    <cellStyle name="20% - Accent4 6 2 4 2" xfId="11813" xr:uid="{00000000-0005-0000-0000-000057140000}"/>
    <cellStyle name="20% - Accent4 6 2 5" xfId="5183" xr:uid="{00000000-0005-0000-0000-000058140000}"/>
    <cellStyle name="20% - Accent4 6 2 5 2" xfId="14015" xr:uid="{00000000-0005-0000-0000-000059140000}"/>
    <cellStyle name="20% - Accent4 6 2 6" xfId="7385" xr:uid="{00000000-0005-0000-0000-00005A140000}"/>
    <cellStyle name="20% - Accent4 6 2 6 2" xfId="16217" xr:uid="{00000000-0005-0000-0000-00005B140000}"/>
    <cellStyle name="20% - Accent4 6 2 7" xfId="9611" xr:uid="{00000000-0005-0000-0000-00005C140000}"/>
    <cellStyle name="20% - Accent4 6 3" xfId="1145" xr:uid="{00000000-0005-0000-0000-00005D140000}"/>
    <cellStyle name="20% - Accent4 6 3 2" xfId="3347" xr:uid="{00000000-0005-0000-0000-00005E140000}"/>
    <cellStyle name="20% - Accent4 6 3 2 2" xfId="12179" xr:uid="{00000000-0005-0000-0000-00005F140000}"/>
    <cellStyle name="20% - Accent4 6 3 3" xfId="5549" xr:uid="{00000000-0005-0000-0000-000060140000}"/>
    <cellStyle name="20% - Accent4 6 3 3 2" xfId="14381" xr:uid="{00000000-0005-0000-0000-000061140000}"/>
    <cellStyle name="20% - Accent4 6 3 4" xfId="7751" xr:uid="{00000000-0005-0000-0000-000062140000}"/>
    <cellStyle name="20% - Accent4 6 3 4 2" xfId="16583" xr:uid="{00000000-0005-0000-0000-000063140000}"/>
    <cellStyle name="20% - Accent4 6 3 5" xfId="9977" xr:uid="{00000000-0005-0000-0000-000064140000}"/>
    <cellStyle name="20% - Accent4 6 4" xfId="1835" xr:uid="{00000000-0005-0000-0000-000065140000}"/>
    <cellStyle name="20% - Accent4 6 4 2" xfId="4037" xr:uid="{00000000-0005-0000-0000-000066140000}"/>
    <cellStyle name="20% - Accent4 6 4 2 2" xfId="12869" xr:uid="{00000000-0005-0000-0000-000067140000}"/>
    <cellStyle name="20% - Accent4 6 4 3" xfId="6239" xr:uid="{00000000-0005-0000-0000-000068140000}"/>
    <cellStyle name="20% - Accent4 6 4 3 2" xfId="15071" xr:uid="{00000000-0005-0000-0000-000069140000}"/>
    <cellStyle name="20% - Accent4 6 4 4" xfId="8441" xr:uid="{00000000-0005-0000-0000-00006A140000}"/>
    <cellStyle name="20% - Accent4 6 4 4 2" xfId="17273" xr:uid="{00000000-0005-0000-0000-00006B140000}"/>
    <cellStyle name="20% - Accent4 6 4 5" xfId="10667" xr:uid="{00000000-0005-0000-0000-00006C140000}"/>
    <cellStyle name="20% - Accent4 6 5" xfId="2643" xr:uid="{00000000-0005-0000-0000-00006D140000}"/>
    <cellStyle name="20% - Accent4 6 5 2" xfId="11475" xr:uid="{00000000-0005-0000-0000-00006E140000}"/>
    <cellStyle name="20% - Accent4 6 6" xfId="4845" xr:uid="{00000000-0005-0000-0000-00006F140000}"/>
    <cellStyle name="20% - Accent4 6 6 2" xfId="13677" xr:uid="{00000000-0005-0000-0000-000070140000}"/>
    <cellStyle name="20% - Accent4 6 7" xfId="7047" xr:uid="{00000000-0005-0000-0000-000071140000}"/>
    <cellStyle name="20% - Accent4 6 7 2" xfId="15879" xr:uid="{00000000-0005-0000-0000-000072140000}"/>
    <cellStyle name="20% - Accent4 6 8" xfId="9273" xr:uid="{00000000-0005-0000-0000-000073140000}"/>
    <cellStyle name="20% - Accent4 7" xfId="544" xr:uid="{00000000-0005-0000-0000-000074140000}"/>
    <cellStyle name="20% - Accent4 7 2" xfId="896" xr:uid="{00000000-0005-0000-0000-000075140000}"/>
    <cellStyle name="20% - Accent4 7 2 2" xfId="1600" xr:uid="{00000000-0005-0000-0000-000076140000}"/>
    <cellStyle name="20% - Accent4 7 2 2 2" xfId="3802" xr:uid="{00000000-0005-0000-0000-000077140000}"/>
    <cellStyle name="20% - Accent4 7 2 2 2 2" xfId="12634" xr:uid="{00000000-0005-0000-0000-000078140000}"/>
    <cellStyle name="20% - Accent4 7 2 2 3" xfId="6004" xr:uid="{00000000-0005-0000-0000-000079140000}"/>
    <cellStyle name="20% - Accent4 7 2 2 3 2" xfId="14836" xr:uid="{00000000-0005-0000-0000-00007A140000}"/>
    <cellStyle name="20% - Accent4 7 2 2 4" xfId="8206" xr:uid="{00000000-0005-0000-0000-00007B140000}"/>
    <cellStyle name="20% - Accent4 7 2 2 4 2" xfId="17038" xr:uid="{00000000-0005-0000-0000-00007C140000}"/>
    <cellStyle name="20% - Accent4 7 2 2 5" xfId="10432" xr:uid="{00000000-0005-0000-0000-00007D140000}"/>
    <cellStyle name="20% - Accent4 7 2 3" xfId="2304" xr:uid="{00000000-0005-0000-0000-00007E140000}"/>
    <cellStyle name="20% - Accent4 7 2 3 2" xfId="4506" xr:uid="{00000000-0005-0000-0000-00007F140000}"/>
    <cellStyle name="20% - Accent4 7 2 3 2 2" xfId="13338" xr:uid="{00000000-0005-0000-0000-000080140000}"/>
    <cellStyle name="20% - Accent4 7 2 3 3" xfId="6708" xr:uid="{00000000-0005-0000-0000-000081140000}"/>
    <cellStyle name="20% - Accent4 7 2 3 3 2" xfId="15540" xr:uid="{00000000-0005-0000-0000-000082140000}"/>
    <cellStyle name="20% - Accent4 7 2 3 4" xfId="8910" xr:uid="{00000000-0005-0000-0000-000083140000}"/>
    <cellStyle name="20% - Accent4 7 2 3 4 2" xfId="17742" xr:uid="{00000000-0005-0000-0000-000084140000}"/>
    <cellStyle name="20% - Accent4 7 2 3 5" xfId="11136" xr:uid="{00000000-0005-0000-0000-000085140000}"/>
    <cellStyle name="20% - Accent4 7 2 4" xfId="3098" xr:uid="{00000000-0005-0000-0000-000086140000}"/>
    <cellStyle name="20% - Accent4 7 2 4 2" xfId="11930" xr:uid="{00000000-0005-0000-0000-000087140000}"/>
    <cellStyle name="20% - Accent4 7 2 5" xfId="5300" xr:uid="{00000000-0005-0000-0000-000088140000}"/>
    <cellStyle name="20% - Accent4 7 2 5 2" xfId="14132" xr:uid="{00000000-0005-0000-0000-000089140000}"/>
    <cellStyle name="20% - Accent4 7 2 6" xfId="7502" xr:uid="{00000000-0005-0000-0000-00008A140000}"/>
    <cellStyle name="20% - Accent4 7 2 6 2" xfId="16334" xr:uid="{00000000-0005-0000-0000-00008B140000}"/>
    <cellStyle name="20% - Accent4 7 2 7" xfId="9728" xr:uid="{00000000-0005-0000-0000-00008C140000}"/>
    <cellStyle name="20% - Accent4 7 3" xfId="1248" xr:uid="{00000000-0005-0000-0000-00008D140000}"/>
    <cellStyle name="20% - Accent4 7 3 2" xfId="3450" xr:uid="{00000000-0005-0000-0000-00008E140000}"/>
    <cellStyle name="20% - Accent4 7 3 2 2" xfId="12282" xr:uid="{00000000-0005-0000-0000-00008F140000}"/>
    <cellStyle name="20% - Accent4 7 3 3" xfId="5652" xr:uid="{00000000-0005-0000-0000-000090140000}"/>
    <cellStyle name="20% - Accent4 7 3 3 2" xfId="14484" xr:uid="{00000000-0005-0000-0000-000091140000}"/>
    <cellStyle name="20% - Accent4 7 3 4" xfId="7854" xr:uid="{00000000-0005-0000-0000-000092140000}"/>
    <cellStyle name="20% - Accent4 7 3 4 2" xfId="16686" xr:uid="{00000000-0005-0000-0000-000093140000}"/>
    <cellStyle name="20% - Accent4 7 3 5" xfId="10080" xr:uid="{00000000-0005-0000-0000-000094140000}"/>
    <cellStyle name="20% - Accent4 7 4" xfId="1952" xr:uid="{00000000-0005-0000-0000-000095140000}"/>
    <cellStyle name="20% - Accent4 7 4 2" xfId="4154" xr:uid="{00000000-0005-0000-0000-000096140000}"/>
    <cellStyle name="20% - Accent4 7 4 2 2" xfId="12986" xr:uid="{00000000-0005-0000-0000-000097140000}"/>
    <cellStyle name="20% - Accent4 7 4 3" xfId="6356" xr:uid="{00000000-0005-0000-0000-000098140000}"/>
    <cellStyle name="20% - Accent4 7 4 3 2" xfId="15188" xr:uid="{00000000-0005-0000-0000-000099140000}"/>
    <cellStyle name="20% - Accent4 7 4 4" xfId="8558" xr:uid="{00000000-0005-0000-0000-00009A140000}"/>
    <cellStyle name="20% - Accent4 7 4 4 2" xfId="17390" xr:uid="{00000000-0005-0000-0000-00009B140000}"/>
    <cellStyle name="20% - Accent4 7 4 5" xfId="10784" xr:uid="{00000000-0005-0000-0000-00009C140000}"/>
    <cellStyle name="20% - Accent4 7 5" xfId="2746" xr:uid="{00000000-0005-0000-0000-00009D140000}"/>
    <cellStyle name="20% - Accent4 7 5 2" xfId="11578" xr:uid="{00000000-0005-0000-0000-00009E140000}"/>
    <cellStyle name="20% - Accent4 7 6" xfId="4948" xr:uid="{00000000-0005-0000-0000-00009F140000}"/>
    <cellStyle name="20% - Accent4 7 6 2" xfId="13780" xr:uid="{00000000-0005-0000-0000-0000A0140000}"/>
    <cellStyle name="20% - Accent4 7 7" xfId="7150" xr:uid="{00000000-0005-0000-0000-0000A1140000}"/>
    <cellStyle name="20% - Accent4 7 7 2" xfId="15982" xr:uid="{00000000-0005-0000-0000-0000A2140000}"/>
    <cellStyle name="20% - Accent4 7 8" xfId="9376" xr:uid="{00000000-0005-0000-0000-0000A3140000}"/>
    <cellStyle name="20% - Accent4 8" xfId="662" xr:uid="{00000000-0005-0000-0000-0000A4140000}"/>
    <cellStyle name="20% - Accent4 8 2" xfId="1366" xr:uid="{00000000-0005-0000-0000-0000A5140000}"/>
    <cellStyle name="20% - Accent4 8 2 2" xfId="3568" xr:uid="{00000000-0005-0000-0000-0000A6140000}"/>
    <cellStyle name="20% - Accent4 8 2 2 2" xfId="12400" xr:uid="{00000000-0005-0000-0000-0000A7140000}"/>
    <cellStyle name="20% - Accent4 8 2 3" xfId="5770" xr:uid="{00000000-0005-0000-0000-0000A8140000}"/>
    <cellStyle name="20% - Accent4 8 2 3 2" xfId="14602" xr:uid="{00000000-0005-0000-0000-0000A9140000}"/>
    <cellStyle name="20% - Accent4 8 2 4" xfId="7972" xr:uid="{00000000-0005-0000-0000-0000AA140000}"/>
    <cellStyle name="20% - Accent4 8 2 4 2" xfId="16804" xr:uid="{00000000-0005-0000-0000-0000AB140000}"/>
    <cellStyle name="20% - Accent4 8 2 5" xfId="10198" xr:uid="{00000000-0005-0000-0000-0000AC140000}"/>
    <cellStyle name="20% - Accent4 8 3" xfId="2070" xr:uid="{00000000-0005-0000-0000-0000AD140000}"/>
    <cellStyle name="20% - Accent4 8 3 2" xfId="4272" xr:uid="{00000000-0005-0000-0000-0000AE140000}"/>
    <cellStyle name="20% - Accent4 8 3 2 2" xfId="13104" xr:uid="{00000000-0005-0000-0000-0000AF140000}"/>
    <cellStyle name="20% - Accent4 8 3 3" xfId="6474" xr:uid="{00000000-0005-0000-0000-0000B0140000}"/>
    <cellStyle name="20% - Accent4 8 3 3 2" xfId="15306" xr:uid="{00000000-0005-0000-0000-0000B1140000}"/>
    <cellStyle name="20% - Accent4 8 3 4" xfId="8676" xr:uid="{00000000-0005-0000-0000-0000B2140000}"/>
    <cellStyle name="20% - Accent4 8 3 4 2" xfId="17508" xr:uid="{00000000-0005-0000-0000-0000B3140000}"/>
    <cellStyle name="20% - Accent4 8 3 5" xfId="10902" xr:uid="{00000000-0005-0000-0000-0000B4140000}"/>
    <cellStyle name="20% - Accent4 8 4" xfId="2864" xr:uid="{00000000-0005-0000-0000-0000B5140000}"/>
    <cellStyle name="20% - Accent4 8 4 2" xfId="11696" xr:uid="{00000000-0005-0000-0000-0000B6140000}"/>
    <cellStyle name="20% - Accent4 8 5" xfId="5066" xr:uid="{00000000-0005-0000-0000-0000B7140000}"/>
    <cellStyle name="20% - Accent4 8 5 2" xfId="13898" xr:uid="{00000000-0005-0000-0000-0000B8140000}"/>
    <cellStyle name="20% - Accent4 8 6" xfId="7268" xr:uid="{00000000-0005-0000-0000-0000B9140000}"/>
    <cellStyle name="20% - Accent4 8 6 2" xfId="16100" xr:uid="{00000000-0005-0000-0000-0000BA140000}"/>
    <cellStyle name="20% - Accent4 8 7" xfId="9494" xr:uid="{00000000-0005-0000-0000-0000BB140000}"/>
    <cellStyle name="20% - Accent4 9" xfId="1040" xr:uid="{00000000-0005-0000-0000-0000BC140000}"/>
    <cellStyle name="20% - Accent4 9 2" xfId="3242" xr:uid="{00000000-0005-0000-0000-0000BD140000}"/>
    <cellStyle name="20% - Accent4 9 2 2" xfId="12074" xr:uid="{00000000-0005-0000-0000-0000BE140000}"/>
    <cellStyle name="20% - Accent4 9 3" xfId="5444" xr:uid="{00000000-0005-0000-0000-0000BF140000}"/>
    <cellStyle name="20% - Accent4 9 3 2" xfId="14276" xr:uid="{00000000-0005-0000-0000-0000C0140000}"/>
    <cellStyle name="20% - Accent4 9 4" xfId="7646" xr:uid="{00000000-0005-0000-0000-0000C1140000}"/>
    <cellStyle name="20% - Accent4 9 4 2" xfId="16478" xr:uid="{00000000-0005-0000-0000-0000C2140000}"/>
    <cellStyle name="20% - Accent4 9 5" xfId="9872" xr:uid="{00000000-0005-0000-0000-0000C3140000}"/>
    <cellStyle name="20% - Accent5" xfId="57" builtinId="46" customBuiltin="1"/>
    <cellStyle name="20% - Accent5 10" xfId="1720" xr:uid="{00000000-0005-0000-0000-0000C5140000}"/>
    <cellStyle name="20% - Accent5 10 2" xfId="3922" xr:uid="{00000000-0005-0000-0000-0000C6140000}"/>
    <cellStyle name="20% - Accent5 10 2 2" xfId="12754" xr:uid="{00000000-0005-0000-0000-0000C7140000}"/>
    <cellStyle name="20% - Accent5 10 3" xfId="6124" xr:uid="{00000000-0005-0000-0000-0000C8140000}"/>
    <cellStyle name="20% - Accent5 10 3 2" xfId="14956" xr:uid="{00000000-0005-0000-0000-0000C9140000}"/>
    <cellStyle name="20% - Accent5 10 4" xfId="8326" xr:uid="{00000000-0005-0000-0000-0000CA140000}"/>
    <cellStyle name="20% - Accent5 10 4 2" xfId="17158" xr:uid="{00000000-0005-0000-0000-0000CB140000}"/>
    <cellStyle name="20% - Accent5 10 5" xfId="10552" xr:uid="{00000000-0005-0000-0000-0000CC140000}"/>
    <cellStyle name="20% - Accent5 11" xfId="2431" xr:uid="{00000000-0005-0000-0000-0000CD140000}"/>
    <cellStyle name="20% - Accent5 11 2" xfId="11263" xr:uid="{00000000-0005-0000-0000-0000CE140000}"/>
    <cellStyle name="20% - Accent5 12" xfId="4633" xr:uid="{00000000-0005-0000-0000-0000CF140000}"/>
    <cellStyle name="20% - Accent5 12 2" xfId="13465" xr:uid="{00000000-0005-0000-0000-0000D0140000}"/>
    <cellStyle name="20% - Accent5 13" xfId="6835" xr:uid="{00000000-0005-0000-0000-0000D1140000}"/>
    <cellStyle name="20% - Accent5 13 2" xfId="15667" xr:uid="{00000000-0005-0000-0000-0000D2140000}"/>
    <cellStyle name="20% - Accent5 14" xfId="9060" xr:uid="{00000000-0005-0000-0000-0000D3140000}"/>
    <cellStyle name="20% - Accent5 2" xfId="130" xr:uid="{00000000-0005-0000-0000-0000D4140000}"/>
    <cellStyle name="20% - Accent5 2 10" xfId="2453" xr:uid="{00000000-0005-0000-0000-0000D5140000}"/>
    <cellStyle name="20% - Accent5 2 10 2" xfId="11285" xr:uid="{00000000-0005-0000-0000-0000D6140000}"/>
    <cellStyle name="20% - Accent5 2 11" xfId="4655" xr:uid="{00000000-0005-0000-0000-0000D7140000}"/>
    <cellStyle name="20% - Accent5 2 11 2" xfId="13487" xr:uid="{00000000-0005-0000-0000-0000D8140000}"/>
    <cellStyle name="20% - Accent5 2 12" xfId="6857" xr:uid="{00000000-0005-0000-0000-0000D9140000}"/>
    <cellStyle name="20% - Accent5 2 12 2" xfId="15689" xr:uid="{00000000-0005-0000-0000-0000DA140000}"/>
    <cellStyle name="20% - Accent5 2 13" xfId="9083" xr:uid="{00000000-0005-0000-0000-0000DB140000}"/>
    <cellStyle name="20% - Accent5 2 2" xfId="131" xr:uid="{00000000-0005-0000-0000-0000DC140000}"/>
    <cellStyle name="20% - Accent5 2 2 10" xfId="6858" xr:uid="{00000000-0005-0000-0000-0000DD140000}"/>
    <cellStyle name="20% - Accent5 2 2 10 2" xfId="15690" xr:uid="{00000000-0005-0000-0000-0000DE140000}"/>
    <cellStyle name="20% - Accent5 2 2 11" xfId="9084" xr:uid="{00000000-0005-0000-0000-0000DF140000}"/>
    <cellStyle name="20% - Accent5 2 2 2" xfId="493" xr:uid="{00000000-0005-0000-0000-0000E0140000}"/>
    <cellStyle name="20% - Accent5 2 2 2 2" xfId="833" xr:uid="{00000000-0005-0000-0000-0000E1140000}"/>
    <cellStyle name="20% - Accent5 2 2 2 2 2" xfId="1537" xr:uid="{00000000-0005-0000-0000-0000E2140000}"/>
    <cellStyle name="20% - Accent5 2 2 2 2 2 2" xfId="3739" xr:uid="{00000000-0005-0000-0000-0000E3140000}"/>
    <cellStyle name="20% - Accent5 2 2 2 2 2 2 2" xfId="12571" xr:uid="{00000000-0005-0000-0000-0000E4140000}"/>
    <cellStyle name="20% - Accent5 2 2 2 2 2 3" xfId="5941" xr:uid="{00000000-0005-0000-0000-0000E5140000}"/>
    <cellStyle name="20% - Accent5 2 2 2 2 2 3 2" xfId="14773" xr:uid="{00000000-0005-0000-0000-0000E6140000}"/>
    <cellStyle name="20% - Accent5 2 2 2 2 2 4" xfId="8143" xr:uid="{00000000-0005-0000-0000-0000E7140000}"/>
    <cellStyle name="20% - Accent5 2 2 2 2 2 4 2" xfId="16975" xr:uid="{00000000-0005-0000-0000-0000E8140000}"/>
    <cellStyle name="20% - Accent5 2 2 2 2 2 5" xfId="10369" xr:uid="{00000000-0005-0000-0000-0000E9140000}"/>
    <cellStyle name="20% - Accent5 2 2 2 2 3" xfId="2241" xr:uid="{00000000-0005-0000-0000-0000EA140000}"/>
    <cellStyle name="20% - Accent5 2 2 2 2 3 2" xfId="4443" xr:uid="{00000000-0005-0000-0000-0000EB140000}"/>
    <cellStyle name="20% - Accent5 2 2 2 2 3 2 2" xfId="13275" xr:uid="{00000000-0005-0000-0000-0000EC140000}"/>
    <cellStyle name="20% - Accent5 2 2 2 2 3 3" xfId="6645" xr:uid="{00000000-0005-0000-0000-0000ED140000}"/>
    <cellStyle name="20% - Accent5 2 2 2 2 3 3 2" xfId="15477" xr:uid="{00000000-0005-0000-0000-0000EE140000}"/>
    <cellStyle name="20% - Accent5 2 2 2 2 3 4" xfId="8847" xr:uid="{00000000-0005-0000-0000-0000EF140000}"/>
    <cellStyle name="20% - Accent5 2 2 2 2 3 4 2" xfId="17679" xr:uid="{00000000-0005-0000-0000-0000F0140000}"/>
    <cellStyle name="20% - Accent5 2 2 2 2 3 5" xfId="11073" xr:uid="{00000000-0005-0000-0000-0000F1140000}"/>
    <cellStyle name="20% - Accent5 2 2 2 2 4" xfId="3035" xr:uid="{00000000-0005-0000-0000-0000F2140000}"/>
    <cellStyle name="20% - Accent5 2 2 2 2 4 2" xfId="11867" xr:uid="{00000000-0005-0000-0000-0000F3140000}"/>
    <cellStyle name="20% - Accent5 2 2 2 2 5" xfId="5237" xr:uid="{00000000-0005-0000-0000-0000F4140000}"/>
    <cellStyle name="20% - Accent5 2 2 2 2 5 2" xfId="14069" xr:uid="{00000000-0005-0000-0000-0000F5140000}"/>
    <cellStyle name="20% - Accent5 2 2 2 2 6" xfId="7439" xr:uid="{00000000-0005-0000-0000-0000F6140000}"/>
    <cellStyle name="20% - Accent5 2 2 2 2 6 2" xfId="16271" xr:uid="{00000000-0005-0000-0000-0000F7140000}"/>
    <cellStyle name="20% - Accent5 2 2 2 2 7" xfId="9665" xr:uid="{00000000-0005-0000-0000-0000F8140000}"/>
    <cellStyle name="20% - Accent5 2 2 2 3" xfId="1197" xr:uid="{00000000-0005-0000-0000-0000F9140000}"/>
    <cellStyle name="20% - Accent5 2 2 2 3 2" xfId="3399" xr:uid="{00000000-0005-0000-0000-0000FA140000}"/>
    <cellStyle name="20% - Accent5 2 2 2 3 2 2" xfId="12231" xr:uid="{00000000-0005-0000-0000-0000FB140000}"/>
    <cellStyle name="20% - Accent5 2 2 2 3 3" xfId="5601" xr:uid="{00000000-0005-0000-0000-0000FC140000}"/>
    <cellStyle name="20% - Accent5 2 2 2 3 3 2" xfId="14433" xr:uid="{00000000-0005-0000-0000-0000FD140000}"/>
    <cellStyle name="20% - Accent5 2 2 2 3 4" xfId="7803" xr:uid="{00000000-0005-0000-0000-0000FE140000}"/>
    <cellStyle name="20% - Accent5 2 2 2 3 4 2" xfId="16635" xr:uid="{00000000-0005-0000-0000-0000FF140000}"/>
    <cellStyle name="20% - Accent5 2 2 2 3 5" xfId="10029" xr:uid="{00000000-0005-0000-0000-000000150000}"/>
    <cellStyle name="20% - Accent5 2 2 2 4" xfId="1889" xr:uid="{00000000-0005-0000-0000-000001150000}"/>
    <cellStyle name="20% - Accent5 2 2 2 4 2" xfId="4091" xr:uid="{00000000-0005-0000-0000-000002150000}"/>
    <cellStyle name="20% - Accent5 2 2 2 4 2 2" xfId="12923" xr:uid="{00000000-0005-0000-0000-000003150000}"/>
    <cellStyle name="20% - Accent5 2 2 2 4 3" xfId="6293" xr:uid="{00000000-0005-0000-0000-000004150000}"/>
    <cellStyle name="20% - Accent5 2 2 2 4 3 2" xfId="15125" xr:uid="{00000000-0005-0000-0000-000005150000}"/>
    <cellStyle name="20% - Accent5 2 2 2 4 4" xfId="8495" xr:uid="{00000000-0005-0000-0000-000006150000}"/>
    <cellStyle name="20% - Accent5 2 2 2 4 4 2" xfId="17327" xr:uid="{00000000-0005-0000-0000-000007150000}"/>
    <cellStyle name="20% - Accent5 2 2 2 4 5" xfId="10721" xr:uid="{00000000-0005-0000-0000-000008150000}"/>
    <cellStyle name="20% - Accent5 2 2 2 5" xfId="2695" xr:uid="{00000000-0005-0000-0000-000009150000}"/>
    <cellStyle name="20% - Accent5 2 2 2 5 2" xfId="11527" xr:uid="{00000000-0005-0000-0000-00000A150000}"/>
    <cellStyle name="20% - Accent5 2 2 2 6" xfId="4897" xr:uid="{00000000-0005-0000-0000-00000B150000}"/>
    <cellStyle name="20% - Accent5 2 2 2 6 2" xfId="13729" xr:uid="{00000000-0005-0000-0000-00000C150000}"/>
    <cellStyle name="20% - Accent5 2 2 2 7" xfId="7099" xr:uid="{00000000-0005-0000-0000-00000D150000}"/>
    <cellStyle name="20% - Accent5 2 2 2 7 2" xfId="15931" xr:uid="{00000000-0005-0000-0000-00000E150000}"/>
    <cellStyle name="20% - Accent5 2 2 2 8" xfId="9325" xr:uid="{00000000-0005-0000-0000-00000F150000}"/>
    <cellStyle name="20% - Accent5 2 2 3" xfId="598" xr:uid="{00000000-0005-0000-0000-000010150000}"/>
    <cellStyle name="20% - Accent5 2 2 3 2" xfId="950" xr:uid="{00000000-0005-0000-0000-000011150000}"/>
    <cellStyle name="20% - Accent5 2 2 3 2 2" xfId="1654" xr:uid="{00000000-0005-0000-0000-000012150000}"/>
    <cellStyle name="20% - Accent5 2 2 3 2 2 2" xfId="3856" xr:uid="{00000000-0005-0000-0000-000013150000}"/>
    <cellStyle name="20% - Accent5 2 2 3 2 2 2 2" xfId="12688" xr:uid="{00000000-0005-0000-0000-000014150000}"/>
    <cellStyle name="20% - Accent5 2 2 3 2 2 3" xfId="6058" xr:uid="{00000000-0005-0000-0000-000015150000}"/>
    <cellStyle name="20% - Accent5 2 2 3 2 2 3 2" xfId="14890" xr:uid="{00000000-0005-0000-0000-000016150000}"/>
    <cellStyle name="20% - Accent5 2 2 3 2 2 4" xfId="8260" xr:uid="{00000000-0005-0000-0000-000017150000}"/>
    <cellStyle name="20% - Accent5 2 2 3 2 2 4 2" xfId="17092" xr:uid="{00000000-0005-0000-0000-000018150000}"/>
    <cellStyle name="20% - Accent5 2 2 3 2 2 5" xfId="10486" xr:uid="{00000000-0005-0000-0000-000019150000}"/>
    <cellStyle name="20% - Accent5 2 2 3 2 3" xfId="2358" xr:uid="{00000000-0005-0000-0000-00001A150000}"/>
    <cellStyle name="20% - Accent5 2 2 3 2 3 2" xfId="4560" xr:uid="{00000000-0005-0000-0000-00001B150000}"/>
    <cellStyle name="20% - Accent5 2 2 3 2 3 2 2" xfId="13392" xr:uid="{00000000-0005-0000-0000-00001C150000}"/>
    <cellStyle name="20% - Accent5 2 2 3 2 3 3" xfId="6762" xr:uid="{00000000-0005-0000-0000-00001D150000}"/>
    <cellStyle name="20% - Accent5 2 2 3 2 3 3 2" xfId="15594" xr:uid="{00000000-0005-0000-0000-00001E150000}"/>
    <cellStyle name="20% - Accent5 2 2 3 2 3 4" xfId="8964" xr:uid="{00000000-0005-0000-0000-00001F150000}"/>
    <cellStyle name="20% - Accent5 2 2 3 2 3 4 2" xfId="17796" xr:uid="{00000000-0005-0000-0000-000020150000}"/>
    <cellStyle name="20% - Accent5 2 2 3 2 3 5" xfId="11190" xr:uid="{00000000-0005-0000-0000-000021150000}"/>
    <cellStyle name="20% - Accent5 2 2 3 2 4" xfId="3152" xr:uid="{00000000-0005-0000-0000-000022150000}"/>
    <cellStyle name="20% - Accent5 2 2 3 2 4 2" xfId="11984" xr:uid="{00000000-0005-0000-0000-000023150000}"/>
    <cellStyle name="20% - Accent5 2 2 3 2 5" xfId="5354" xr:uid="{00000000-0005-0000-0000-000024150000}"/>
    <cellStyle name="20% - Accent5 2 2 3 2 5 2" xfId="14186" xr:uid="{00000000-0005-0000-0000-000025150000}"/>
    <cellStyle name="20% - Accent5 2 2 3 2 6" xfId="7556" xr:uid="{00000000-0005-0000-0000-000026150000}"/>
    <cellStyle name="20% - Accent5 2 2 3 2 6 2" xfId="16388" xr:uid="{00000000-0005-0000-0000-000027150000}"/>
    <cellStyle name="20% - Accent5 2 2 3 2 7" xfId="9782" xr:uid="{00000000-0005-0000-0000-000028150000}"/>
    <cellStyle name="20% - Accent5 2 2 3 3" xfId="1302" xr:uid="{00000000-0005-0000-0000-000029150000}"/>
    <cellStyle name="20% - Accent5 2 2 3 3 2" xfId="3504" xr:uid="{00000000-0005-0000-0000-00002A150000}"/>
    <cellStyle name="20% - Accent5 2 2 3 3 2 2" xfId="12336" xr:uid="{00000000-0005-0000-0000-00002B150000}"/>
    <cellStyle name="20% - Accent5 2 2 3 3 3" xfId="5706" xr:uid="{00000000-0005-0000-0000-00002C150000}"/>
    <cellStyle name="20% - Accent5 2 2 3 3 3 2" xfId="14538" xr:uid="{00000000-0005-0000-0000-00002D150000}"/>
    <cellStyle name="20% - Accent5 2 2 3 3 4" xfId="7908" xr:uid="{00000000-0005-0000-0000-00002E150000}"/>
    <cellStyle name="20% - Accent5 2 2 3 3 4 2" xfId="16740" xr:uid="{00000000-0005-0000-0000-00002F150000}"/>
    <cellStyle name="20% - Accent5 2 2 3 3 5" xfId="10134" xr:uid="{00000000-0005-0000-0000-000030150000}"/>
    <cellStyle name="20% - Accent5 2 2 3 4" xfId="2006" xr:uid="{00000000-0005-0000-0000-000031150000}"/>
    <cellStyle name="20% - Accent5 2 2 3 4 2" xfId="4208" xr:uid="{00000000-0005-0000-0000-000032150000}"/>
    <cellStyle name="20% - Accent5 2 2 3 4 2 2" xfId="13040" xr:uid="{00000000-0005-0000-0000-000033150000}"/>
    <cellStyle name="20% - Accent5 2 2 3 4 3" xfId="6410" xr:uid="{00000000-0005-0000-0000-000034150000}"/>
    <cellStyle name="20% - Accent5 2 2 3 4 3 2" xfId="15242" xr:uid="{00000000-0005-0000-0000-000035150000}"/>
    <cellStyle name="20% - Accent5 2 2 3 4 4" xfId="8612" xr:uid="{00000000-0005-0000-0000-000036150000}"/>
    <cellStyle name="20% - Accent5 2 2 3 4 4 2" xfId="17444" xr:uid="{00000000-0005-0000-0000-000037150000}"/>
    <cellStyle name="20% - Accent5 2 2 3 4 5" xfId="10838" xr:uid="{00000000-0005-0000-0000-000038150000}"/>
    <cellStyle name="20% - Accent5 2 2 3 5" xfId="2800" xr:uid="{00000000-0005-0000-0000-000039150000}"/>
    <cellStyle name="20% - Accent5 2 2 3 5 2" xfId="11632" xr:uid="{00000000-0005-0000-0000-00003A150000}"/>
    <cellStyle name="20% - Accent5 2 2 3 6" xfId="5002" xr:uid="{00000000-0005-0000-0000-00003B150000}"/>
    <cellStyle name="20% - Accent5 2 2 3 6 2" xfId="13834" xr:uid="{00000000-0005-0000-0000-00003C150000}"/>
    <cellStyle name="20% - Accent5 2 2 3 7" xfId="7204" xr:uid="{00000000-0005-0000-0000-00003D150000}"/>
    <cellStyle name="20% - Accent5 2 2 3 7 2" xfId="16036" xr:uid="{00000000-0005-0000-0000-00003E150000}"/>
    <cellStyle name="20% - Accent5 2 2 3 8" xfId="9430" xr:uid="{00000000-0005-0000-0000-00003F150000}"/>
    <cellStyle name="20% - Accent5 2 2 4" xfId="716" xr:uid="{00000000-0005-0000-0000-000040150000}"/>
    <cellStyle name="20% - Accent5 2 2 4 2" xfId="1420" xr:uid="{00000000-0005-0000-0000-000041150000}"/>
    <cellStyle name="20% - Accent5 2 2 4 2 2" xfId="3622" xr:uid="{00000000-0005-0000-0000-000042150000}"/>
    <cellStyle name="20% - Accent5 2 2 4 2 2 2" xfId="12454" xr:uid="{00000000-0005-0000-0000-000043150000}"/>
    <cellStyle name="20% - Accent5 2 2 4 2 3" xfId="5824" xr:uid="{00000000-0005-0000-0000-000044150000}"/>
    <cellStyle name="20% - Accent5 2 2 4 2 3 2" xfId="14656" xr:uid="{00000000-0005-0000-0000-000045150000}"/>
    <cellStyle name="20% - Accent5 2 2 4 2 4" xfId="8026" xr:uid="{00000000-0005-0000-0000-000046150000}"/>
    <cellStyle name="20% - Accent5 2 2 4 2 4 2" xfId="16858" xr:uid="{00000000-0005-0000-0000-000047150000}"/>
    <cellStyle name="20% - Accent5 2 2 4 2 5" xfId="10252" xr:uid="{00000000-0005-0000-0000-000048150000}"/>
    <cellStyle name="20% - Accent5 2 2 4 3" xfId="2124" xr:uid="{00000000-0005-0000-0000-000049150000}"/>
    <cellStyle name="20% - Accent5 2 2 4 3 2" xfId="4326" xr:uid="{00000000-0005-0000-0000-00004A150000}"/>
    <cellStyle name="20% - Accent5 2 2 4 3 2 2" xfId="13158" xr:uid="{00000000-0005-0000-0000-00004B150000}"/>
    <cellStyle name="20% - Accent5 2 2 4 3 3" xfId="6528" xr:uid="{00000000-0005-0000-0000-00004C150000}"/>
    <cellStyle name="20% - Accent5 2 2 4 3 3 2" xfId="15360" xr:uid="{00000000-0005-0000-0000-00004D150000}"/>
    <cellStyle name="20% - Accent5 2 2 4 3 4" xfId="8730" xr:uid="{00000000-0005-0000-0000-00004E150000}"/>
    <cellStyle name="20% - Accent5 2 2 4 3 4 2" xfId="17562" xr:uid="{00000000-0005-0000-0000-00004F150000}"/>
    <cellStyle name="20% - Accent5 2 2 4 3 5" xfId="10956" xr:uid="{00000000-0005-0000-0000-000050150000}"/>
    <cellStyle name="20% - Accent5 2 2 4 4" xfId="2918" xr:uid="{00000000-0005-0000-0000-000051150000}"/>
    <cellStyle name="20% - Accent5 2 2 4 4 2" xfId="11750" xr:uid="{00000000-0005-0000-0000-000052150000}"/>
    <cellStyle name="20% - Accent5 2 2 4 5" xfId="5120" xr:uid="{00000000-0005-0000-0000-000053150000}"/>
    <cellStyle name="20% - Accent5 2 2 4 5 2" xfId="13952" xr:uid="{00000000-0005-0000-0000-000054150000}"/>
    <cellStyle name="20% - Accent5 2 2 4 6" xfId="7322" xr:uid="{00000000-0005-0000-0000-000055150000}"/>
    <cellStyle name="20% - Accent5 2 2 4 6 2" xfId="16154" xr:uid="{00000000-0005-0000-0000-000056150000}"/>
    <cellStyle name="20% - Accent5 2 2 4 7" xfId="9548" xr:uid="{00000000-0005-0000-0000-000057150000}"/>
    <cellStyle name="20% - Accent5 2 2 5" xfId="1107" xr:uid="{00000000-0005-0000-0000-000058150000}"/>
    <cellStyle name="20% - Accent5 2 2 5 2" xfId="3309" xr:uid="{00000000-0005-0000-0000-000059150000}"/>
    <cellStyle name="20% - Accent5 2 2 5 2 2" xfId="12141" xr:uid="{00000000-0005-0000-0000-00005A150000}"/>
    <cellStyle name="20% - Accent5 2 2 5 3" xfId="5511" xr:uid="{00000000-0005-0000-0000-00005B150000}"/>
    <cellStyle name="20% - Accent5 2 2 5 3 2" xfId="14343" xr:uid="{00000000-0005-0000-0000-00005C150000}"/>
    <cellStyle name="20% - Accent5 2 2 5 4" xfId="7713" xr:uid="{00000000-0005-0000-0000-00005D150000}"/>
    <cellStyle name="20% - Accent5 2 2 5 4 2" xfId="16545" xr:uid="{00000000-0005-0000-0000-00005E150000}"/>
    <cellStyle name="20% - Accent5 2 2 5 5" xfId="9939" xr:uid="{00000000-0005-0000-0000-00005F150000}"/>
    <cellStyle name="20% - Accent5 2 2 6" xfId="1772" xr:uid="{00000000-0005-0000-0000-000060150000}"/>
    <cellStyle name="20% - Accent5 2 2 6 2" xfId="3974" xr:uid="{00000000-0005-0000-0000-000061150000}"/>
    <cellStyle name="20% - Accent5 2 2 6 2 2" xfId="12806" xr:uid="{00000000-0005-0000-0000-000062150000}"/>
    <cellStyle name="20% - Accent5 2 2 6 3" xfId="6176" xr:uid="{00000000-0005-0000-0000-000063150000}"/>
    <cellStyle name="20% - Accent5 2 2 6 3 2" xfId="15008" xr:uid="{00000000-0005-0000-0000-000064150000}"/>
    <cellStyle name="20% - Accent5 2 2 6 4" xfId="8378" xr:uid="{00000000-0005-0000-0000-000065150000}"/>
    <cellStyle name="20% - Accent5 2 2 6 4 2" xfId="17210" xr:uid="{00000000-0005-0000-0000-000066150000}"/>
    <cellStyle name="20% - Accent5 2 2 6 5" xfId="10604" xr:uid="{00000000-0005-0000-0000-000067150000}"/>
    <cellStyle name="20% - Accent5 2 2 7" xfId="403" xr:uid="{00000000-0005-0000-0000-000068150000}"/>
    <cellStyle name="20% - Accent5 2 2 7 2" xfId="2605" xr:uid="{00000000-0005-0000-0000-000069150000}"/>
    <cellStyle name="20% - Accent5 2 2 7 2 2" xfId="11437" xr:uid="{00000000-0005-0000-0000-00006A150000}"/>
    <cellStyle name="20% - Accent5 2 2 7 3" xfId="4807" xr:uid="{00000000-0005-0000-0000-00006B150000}"/>
    <cellStyle name="20% - Accent5 2 2 7 3 2" xfId="13639" xr:uid="{00000000-0005-0000-0000-00006C150000}"/>
    <cellStyle name="20% - Accent5 2 2 7 4" xfId="7009" xr:uid="{00000000-0005-0000-0000-00006D150000}"/>
    <cellStyle name="20% - Accent5 2 2 7 4 2" xfId="15841" xr:uid="{00000000-0005-0000-0000-00006E150000}"/>
    <cellStyle name="20% - Accent5 2 2 7 5" xfId="9235" xr:uid="{00000000-0005-0000-0000-00006F150000}"/>
    <cellStyle name="20% - Accent5 2 2 8" xfId="2454" xr:uid="{00000000-0005-0000-0000-000070150000}"/>
    <cellStyle name="20% - Accent5 2 2 8 2" xfId="11286" xr:uid="{00000000-0005-0000-0000-000071150000}"/>
    <cellStyle name="20% - Accent5 2 2 9" xfId="4656" xr:uid="{00000000-0005-0000-0000-000072150000}"/>
    <cellStyle name="20% - Accent5 2 2 9 2" xfId="13488" xr:uid="{00000000-0005-0000-0000-000073150000}"/>
    <cellStyle name="20% - Accent5 2 3" xfId="362" xr:uid="{00000000-0005-0000-0000-000074150000}"/>
    <cellStyle name="20% - Accent5 2 3 10" xfId="9195" xr:uid="{00000000-0005-0000-0000-000075150000}"/>
    <cellStyle name="20% - Accent5 2 3 2" xfId="520" xr:uid="{00000000-0005-0000-0000-000076150000}"/>
    <cellStyle name="20% - Accent5 2 3 2 2" xfId="872" xr:uid="{00000000-0005-0000-0000-000077150000}"/>
    <cellStyle name="20% - Accent5 2 3 2 2 2" xfId="1576" xr:uid="{00000000-0005-0000-0000-000078150000}"/>
    <cellStyle name="20% - Accent5 2 3 2 2 2 2" xfId="3778" xr:uid="{00000000-0005-0000-0000-000079150000}"/>
    <cellStyle name="20% - Accent5 2 3 2 2 2 2 2" xfId="12610" xr:uid="{00000000-0005-0000-0000-00007A150000}"/>
    <cellStyle name="20% - Accent5 2 3 2 2 2 3" xfId="5980" xr:uid="{00000000-0005-0000-0000-00007B150000}"/>
    <cellStyle name="20% - Accent5 2 3 2 2 2 3 2" xfId="14812" xr:uid="{00000000-0005-0000-0000-00007C150000}"/>
    <cellStyle name="20% - Accent5 2 3 2 2 2 4" xfId="8182" xr:uid="{00000000-0005-0000-0000-00007D150000}"/>
    <cellStyle name="20% - Accent5 2 3 2 2 2 4 2" xfId="17014" xr:uid="{00000000-0005-0000-0000-00007E150000}"/>
    <cellStyle name="20% - Accent5 2 3 2 2 2 5" xfId="10408" xr:uid="{00000000-0005-0000-0000-00007F150000}"/>
    <cellStyle name="20% - Accent5 2 3 2 2 3" xfId="2280" xr:uid="{00000000-0005-0000-0000-000080150000}"/>
    <cellStyle name="20% - Accent5 2 3 2 2 3 2" xfId="4482" xr:uid="{00000000-0005-0000-0000-000081150000}"/>
    <cellStyle name="20% - Accent5 2 3 2 2 3 2 2" xfId="13314" xr:uid="{00000000-0005-0000-0000-000082150000}"/>
    <cellStyle name="20% - Accent5 2 3 2 2 3 3" xfId="6684" xr:uid="{00000000-0005-0000-0000-000083150000}"/>
    <cellStyle name="20% - Accent5 2 3 2 2 3 3 2" xfId="15516" xr:uid="{00000000-0005-0000-0000-000084150000}"/>
    <cellStyle name="20% - Accent5 2 3 2 2 3 4" xfId="8886" xr:uid="{00000000-0005-0000-0000-000085150000}"/>
    <cellStyle name="20% - Accent5 2 3 2 2 3 4 2" xfId="17718" xr:uid="{00000000-0005-0000-0000-000086150000}"/>
    <cellStyle name="20% - Accent5 2 3 2 2 3 5" xfId="11112" xr:uid="{00000000-0005-0000-0000-000087150000}"/>
    <cellStyle name="20% - Accent5 2 3 2 2 4" xfId="3074" xr:uid="{00000000-0005-0000-0000-000088150000}"/>
    <cellStyle name="20% - Accent5 2 3 2 2 4 2" xfId="11906" xr:uid="{00000000-0005-0000-0000-000089150000}"/>
    <cellStyle name="20% - Accent5 2 3 2 2 5" xfId="5276" xr:uid="{00000000-0005-0000-0000-00008A150000}"/>
    <cellStyle name="20% - Accent5 2 3 2 2 5 2" xfId="14108" xr:uid="{00000000-0005-0000-0000-00008B150000}"/>
    <cellStyle name="20% - Accent5 2 3 2 2 6" xfId="7478" xr:uid="{00000000-0005-0000-0000-00008C150000}"/>
    <cellStyle name="20% - Accent5 2 3 2 2 6 2" xfId="16310" xr:uid="{00000000-0005-0000-0000-00008D150000}"/>
    <cellStyle name="20% - Accent5 2 3 2 2 7" xfId="9704" xr:uid="{00000000-0005-0000-0000-00008E150000}"/>
    <cellStyle name="20% - Accent5 2 3 2 3" xfId="1224" xr:uid="{00000000-0005-0000-0000-00008F150000}"/>
    <cellStyle name="20% - Accent5 2 3 2 3 2" xfId="3426" xr:uid="{00000000-0005-0000-0000-000090150000}"/>
    <cellStyle name="20% - Accent5 2 3 2 3 2 2" xfId="12258" xr:uid="{00000000-0005-0000-0000-000091150000}"/>
    <cellStyle name="20% - Accent5 2 3 2 3 3" xfId="5628" xr:uid="{00000000-0005-0000-0000-000092150000}"/>
    <cellStyle name="20% - Accent5 2 3 2 3 3 2" xfId="14460" xr:uid="{00000000-0005-0000-0000-000093150000}"/>
    <cellStyle name="20% - Accent5 2 3 2 3 4" xfId="7830" xr:uid="{00000000-0005-0000-0000-000094150000}"/>
    <cellStyle name="20% - Accent5 2 3 2 3 4 2" xfId="16662" xr:uid="{00000000-0005-0000-0000-000095150000}"/>
    <cellStyle name="20% - Accent5 2 3 2 3 5" xfId="10056" xr:uid="{00000000-0005-0000-0000-000096150000}"/>
    <cellStyle name="20% - Accent5 2 3 2 4" xfId="1928" xr:uid="{00000000-0005-0000-0000-000097150000}"/>
    <cellStyle name="20% - Accent5 2 3 2 4 2" xfId="4130" xr:uid="{00000000-0005-0000-0000-000098150000}"/>
    <cellStyle name="20% - Accent5 2 3 2 4 2 2" xfId="12962" xr:uid="{00000000-0005-0000-0000-000099150000}"/>
    <cellStyle name="20% - Accent5 2 3 2 4 3" xfId="6332" xr:uid="{00000000-0005-0000-0000-00009A150000}"/>
    <cellStyle name="20% - Accent5 2 3 2 4 3 2" xfId="15164" xr:uid="{00000000-0005-0000-0000-00009B150000}"/>
    <cellStyle name="20% - Accent5 2 3 2 4 4" xfId="8534" xr:uid="{00000000-0005-0000-0000-00009C150000}"/>
    <cellStyle name="20% - Accent5 2 3 2 4 4 2" xfId="17366" xr:uid="{00000000-0005-0000-0000-00009D150000}"/>
    <cellStyle name="20% - Accent5 2 3 2 4 5" xfId="10760" xr:uid="{00000000-0005-0000-0000-00009E150000}"/>
    <cellStyle name="20% - Accent5 2 3 2 5" xfId="2722" xr:uid="{00000000-0005-0000-0000-00009F150000}"/>
    <cellStyle name="20% - Accent5 2 3 2 5 2" xfId="11554" xr:uid="{00000000-0005-0000-0000-0000A0150000}"/>
    <cellStyle name="20% - Accent5 2 3 2 6" xfId="4924" xr:uid="{00000000-0005-0000-0000-0000A1150000}"/>
    <cellStyle name="20% - Accent5 2 3 2 6 2" xfId="13756" xr:uid="{00000000-0005-0000-0000-0000A2150000}"/>
    <cellStyle name="20% - Accent5 2 3 2 7" xfId="7126" xr:uid="{00000000-0005-0000-0000-0000A3150000}"/>
    <cellStyle name="20% - Accent5 2 3 2 7 2" xfId="15958" xr:uid="{00000000-0005-0000-0000-0000A4150000}"/>
    <cellStyle name="20% - Accent5 2 3 2 8" xfId="9352" xr:uid="{00000000-0005-0000-0000-0000A5150000}"/>
    <cellStyle name="20% - Accent5 2 3 3" xfId="637" xr:uid="{00000000-0005-0000-0000-0000A6150000}"/>
    <cellStyle name="20% - Accent5 2 3 3 2" xfId="989" xr:uid="{00000000-0005-0000-0000-0000A7150000}"/>
    <cellStyle name="20% - Accent5 2 3 3 2 2" xfId="1693" xr:uid="{00000000-0005-0000-0000-0000A8150000}"/>
    <cellStyle name="20% - Accent5 2 3 3 2 2 2" xfId="3895" xr:uid="{00000000-0005-0000-0000-0000A9150000}"/>
    <cellStyle name="20% - Accent5 2 3 3 2 2 2 2" xfId="12727" xr:uid="{00000000-0005-0000-0000-0000AA150000}"/>
    <cellStyle name="20% - Accent5 2 3 3 2 2 3" xfId="6097" xr:uid="{00000000-0005-0000-0000-0000AB150000}"/>
    <cellStyle name="20% - Accent5 2 3 3 2 2 3 2" xfId="14929" xr:uid="{00000000-0005-0000-0000-0000AC150000}"/>
    <cellStyle name="20% - Accent5 2 3 3 2 2 4" xfId="8299" xr:uid="{00000000-0005-0000-0000-0000AD150000}"/>
    <cellStyle name="20% - Accent5 2 3 3 2 2 4 2" xfId="17131" xr:uid="{00000000-0005-0000-0000-0000AE150000}"/>
    <cellStyle name="20% - Accent5 2 3 3 2 2 5" xfId="10525" xr:uid="{00000000-0005-0000-0000-0000AF150000}"/>
    <cellStyle name="20% - Accent5 2 3 3 2 3" xfId="2397" xr:uid="{00000000-0005-0000-0000-0000B0150000}"/>
    <cellStyle name="20% - Accent5 2 3 3 2 3 2" xfId="4599" xr:uid="{00000000-0005-0000-0000-0000B1150000}"/>
    <cellStyle name="20% - Accent5 2 3 3 2 3 2 2" xfId="13431" xr:uid="{00000000-0005-0000-0000-0000B2150000}"/>
    <cellStyle name="20% - Accent5 2 3 3 2 3 3" xfId="6801" xr:uid="{00000000-0005-0000-0000-0000B3150000}"/>
    <cellStyle name="20% - Accent5 2 3 3 2 3 3 2" xfId="15633" xr:uid="{00000000-0005-0000-0000-0000B4150000}"/>
    <cellStyle name="20% - Accent5 2 3 3 2 3 4" xfId="9003" xr:uid="{00000000-0005-0000-0000-0000B5150000}"/>
    <cellStyle name="20% - Accent5 2 3 3 2 3 4 2" xfId="17835" xr:uid="{00000000-0005-0000-0000-0000B6150000}"/>
    <cellStyle name="20% - Accent5 2 3 3 2 3 5" xfId="11229" xr:uid="{00000000-0005-0000-0000-0000B7150000}"/>
    <cellStyle name="20% - Accent5 2 3 3 2 4" xfId="3191" xr:uid="{00000000-0005-0000-0000-0000B8150000}"/>
    <cellStyle name="20% - Accent5 2 3 3 2 4 2" xfId="12023" xr:uid="{00000000-0005-0000-0000-0000B9150000}"/>
    <cellStyle name="20% - Accent5 2 3 3 2 5" xfId="5393" xr:uid="{00000000-0005-0000-0000-0000BA150000}"/>
    <cellStyle name="20% - Accent5 2 3 3 2 5 2" xfId="14225" xr:uid="{00000000-0005-0000-0000-0000BB150000}"/>
    <cellStyle name="20% - Accent5 2 3 3 2 6" xfId="7595" xr:uid="{00000000-0005-0000-0000-0000BC150000}"/>
    <cellStyle name="20% - Accent5 2 3 3 2 6 2" xfId="16427" xr:uid="{00000000-0005-0000-0000-0000BD150000}"/>
    <cellStyle name="20% - Accent5 2 3 3 2 7" xfId="9821" xr:uid="{00000000-0005-0000-0000-0000BE150000}"/>
    <cellStyle name="20% - Accent5 2 3 3 3" xfId="1341" xr:uid="{00000000-0005-0000-0000-0000BF150000}"/>
    <cellStyle name="20% - Accent5 2 3 3 3 2" xfId="3543" xr:uid="{00000000-0005-0000-0000-0000C0150000}"/>
    <cellStyle name="20% - Accent5 2 3 3 3 2 2" xfId="12375" xr:uid="{00000000-0005-0000-0000-0000C1150000}"/>
    <cellStyle name="20% - Accent5 2 3 3 3 3" xfId="5745" xr:uid="{00000000-0005-0000-0000-0000C2150000}"/>
    <cellStyle name="20% - Accent5 2 3 3 3 3 2" xfId="14577" xr:uid="{00000000-0005-0000-0000-0000C3150000}"/>
    <cellStyle name="20% - Accent5 2 3 3 3 4" xfId="7947" xr:uid="{00000000-0005-0000-0000-0000C4150000}"/>
    <cellStyle name="20% - Accent5 2 3 3 3 4 2" xfId="16779" xr:uid="{00000000-0005-0000-0000-0000C5150000}"/>
    <cellStyle name="20% - Accent5 2 3 3 3 5" xfId="10173" xr:uid="{00000000-0005-0000-0000-0000C6150000}"/>
    <cellStyle name="20% - Accent5 2 3 3 4" xfId="2045" xr:uid="{00000000-0005-0000-0000-0000C7150000}"/>
    <cellStyle name="20% - Accent5 2 3 3 4 2" xfId="4247" xr:uid="{00000000-0005-0000-0000-0000C8150000}"/>
    <cellStyle name="20% - Accent5 2 3 3 4 2 2" xfId="13079" xr:uid="{00000000-0005-0000-0000-0000C9150000}"/>
    <cellStyle name="20% - Accent5 2 3 3 4 3" xfId="6449" xr:uid="{00000000-0005-0000-0000-0000CA150000}"/>
    <cellStyle name="20% - Accent5 2 3 3 4 3 2" xfId="15281" xr:uid="{00000000-0005-0000-0000-0000CB150000}"/>
    <cellStyle name="20% - Accent5 2 3 3 4 4" xfId="8651" xr:uid="{00000000-0005-0000-0000-0000CC150000}"/>
    <cellStyle name="20% - Accent5 2 3 3 4 4 2" xfId="17483" xr:uid="{00000000-0005-0000-0000-0000CD150000}"/>
    <cellStyle name="20% - Accent5 2 3 3 4 5" xfId="10877" xr:uid="{00000000-0005-0000-0000-0000CE150000}"/>
    <cellStyle name="20% - Accent5 2 3 3 5" xfId="2839" xr:uid="{00000000-0005-0000-0000-0000CF150000}"/>
    <cellStyle name="20% - Accent5 2 3 3 5 2" xfId="11671" xr:uid="{00000000-0005-0000-0000-0000D0150000}"/>
    <cellStyle name="20% - Accent5 2 3 3 6" xfId="5041" xr:uid="{00000000-0005-0000-0000-0000D1150000}"/>
    <cellStyle name="20% - Accent5 2 3 3 6 2" xfId="13873" xr:uid="{00000000-0005-0000-0000-0000D2150000}"/>
    <cellStyle name="20% - Accent5 2 3 3 7" xfId="7243" xr:uid="{00000000-0005-0000-0000-0000D3150000}"/>
    <cellStyle name="20% - Accent5 2 3 3 7 2" xfId="16075" xr:uid="{00000000-0005-0000-0000-0000D4150000}"/>
    <cellStyle name="20% - Accent5 2 3 3 8" xfId="9469" xr:uid="{00000000-0005-0000-0000-0000D5150000}"/>
    <cellStyle name="20% - Accent5 2 3 4" xfId="755" xr:uid="{00000000-0005-0000-0000-0000D6150000}"/>
    <cellStyle name="20% - Accent5 2 3 4 2" xfId="1459" xr:uid="{00000000-0005-0000-0000-0000D7150000}"/>
    <cellStyle name="20% - Accent5 2 3 4 2 2" xfId="3661" xr:uid="{00000000-0005-0000-0000-0000D8150000}"/>
    <cellStyle name="20% - Accent5 2 3 4 2 2 2" xfId="12493" xr:uid="{00000000-0005-0000-0000-0000D9150000}"/>
    <cellStyle name="20% - Accent5 2 3 4 2 3" xfId="5863" xr:uid="{00000000-0005-0000-0000-0000DA150000}"/>
    <cellStyle name="20% - Accent5 2 3 4 2 3 2" xfId="14695" xr:uid="{00000000-0005-0000-0000-0000DB150000}"/>
    <cellStyle name="20% - Accent5 2 3 4 2 4" xfId="8065" xr:uid="{00000000-0005-0000-0000-0000DC150000}"/>
    <cellStyle name="20% - Accent5 2 3 4 2 4 2" xfId="16897" xr:uid="{00000000-0005-0000-0000-0000DD150000}"/>
    <cellStyle name="20% - Accent5 2 3 4 2 5" xfId="10291" xr:uid="{00000000-0005-0000-0000-0000DE150000}"/>
    <cellStyle name="20% - Accent5 2 3 4 3" xfId="2163" xr:uid="{00000000-0005-0000-0000-0000DF150000}"/>
    <cellStyle name="20% - Accent5 2 3 4 3 2" xfId="4365" xr:uid="{00000000-0005-0000-0000-0000E0150000}"/>
    <cellStyle name="20% - Accent5 2 3 4 3 2 2" xfId="13197" xr:uid="{00000000-0005-0000-0000-0000E1150000}"/>
    <cellStyle name="20% - Accent5 2 3 4 3 3" xfId="6567" xr:uid="{00000000-0005-0000-0000-0000E2150000}"/>
    <cellStyle name="20% - Accent5 2 3 4 3 3 2" xfId="15399" xr:uid="{00000000-0005-0000-0000-0000E3150000}"/>
    <cellStyle name="20% - Accent5 2 3 4 3 4" xfId="8769" xr:uid="{00000000-0005-0000-0000-0000E4150000}"/>
    <cellStyle name="20% - Accent5 2 3 4 3 4 2" xfId="17601" xr:uid="{00000000-0005-0000-0000-0000E5150000}"/>
    <cellStyle name="20% - Accent5 2 3 4 3 5" xfId="10995" xr:uid="{00000000-0005-0000-0000-0000E6150000}"/>
    <cellStyle name="20% - Accent5 2 3 4 4" xfId="2957" xr:uid="{00000000-0005-0000-0000-0000E7150000}"/>
    <cellStyle name="20% - Accent5 2 3 4 4 2" xfId="11789" xr:uid="{00000000-0005-0000-0000-0000E8150000}"/>
    <cellStyle name="20% - Accent5 2 3 4 5" xfId="5159" xr:uid="{00000000-0005-0000-0000-0000E9150000}"/>
    <cellStyle name="20% - Accent5 2 3 4 5 2" xfId="13991" xr:uid="{00000000-0005-0000-0000-0000EA150000}"/>
    <cellStyle name="20% - Accent5 2 3 4 6" xfId="7361" xr:uid="{00000000-0005-0000-0000-0000EB150000}"/>
    <cellStyle name="20% - Accent5 2 3 4 6 2" xfId="16193" xr:uid="{00000000-0005-0000-0000-0000EC150000}"/>
    <cellStyle name="20% - Accent5 2 3 4 7" xfId="9587" xr:uid="{00000000-0005-0000-0000-0000ED150000}"/>
    <cellStyle name="20% - Accent5 2 3 5" xfId="1067" xr:uid="{00000000-0005-0000-0000-0000EE150000}"/>
    <cellStyle name="20% - Accent5 2 3 5 2" xfId="3269" xr:uid="{00000000-0005-0000-0000-0000EF150000}"/>
    <cellStyle name="20% - Accent5 2 3 5 2 2" xfId="12101" xr:uid="{00000000-0005-0000-0000-0000F0150000}"/>
    <cellStyle name="20% - Accent5 2 3 5 3" xfId="5471" xr:uid="{00000000-0005-0000-0000-0000F1150000}"/>
    <cellStyle name="20% - Accent5 2 3 5 3 2" xfId="14303" xr:uid="{00000000-0005-0000-0000-0000F2150000}"/>
    <cellStyle name="20% - Accent5 2 3 5 4" xfId="7673" xr:uid="{00000000-0005-0000-0000-0000F3150000}"/>
    <cellStyle name="20% - Accent5 2 3 5 4 2" xfId="16505" xr:uid="{00000000-0005-0000-0000-0000F4150000}"/>
    <cellStyle name="20% - Accent5 2 3 5 5" xfId="9899" xr:uid="{00000000-0005-0000-0000-0000F5150000}"/>
    <cellStyle name="20% - Accent5 2 3 6" xfId="1811" xr:uid="{00000000-0005-0000-0000-0000F6150000}"/>
    <cellStyle name="20% - Accent5 2 3 6 2" xfId="4013" xr:uid="{00000000-0005-0000-0000-0000F7150000}"/>
    <cellStyle name="20% - Accent5 2 3 6 2 2" xfId="12845" xr:uid="{00000000-0005-0000-0000-0000F8150000}"/>
    <cellStyle name="20% - Accent5 2 3 6 3" xfId="6215" xr:uid="{00000000-0005-0000-0000-0000F9150000}"/>
    <cellStyle name="20% - Accent5 2 3 6 3 2" xfId="15047" xr:uid="{00000000-0005-0000-0000-0000FA150000}"/>
    <cellStyle name="20% - Accent5 2 3 6 4" xfId="8417" xr:uid="{00000000-0005-0000-0000-0000FB150000}"/>
    <cellStyle name="20% - Accent5 2 3 6 4 2" xfId="17249" xr:uid="{00000000-0005-0000-0000-0000FC150000}"/>
    <cellStyle name="20% - Accent5 2 3 6 5" xfId="10643" xr:uid="{00000000-0005-0000-0000-0000FD150000}"/>
    <cellStyle name="20% - Accent5 2 3 7" xfId="2565" xr:uid="{00000000-0005-0000-0000-0000FE150000}"/>
    <cellStyle name="20% - Accent5 2 3 7 2" xfId="11397" xr:uid="{00000000-0005-0000-0000-0000FF150000}"/>
    <cellStyle name="20% - Accent5 2 3 8" xfId="4767" xr:uid="{00000000-0005-0000-0000-000000160000}"/>
    <cellStyle name="20% - Accent5 2 3 8 2" xfId="13599" xr:uid="{00000000-0005-0000-0000-000001160000}"/>
    <cellStyle name="20% - Accent5 2 3 9" xfId="6969" xr:uid="{00000000-0005-0000-0000-000002160000}"/>
    <cellStyle name="20% - Accent5 2 3 9 2" xfId="15801" xr:uid="{00000000-0005-0000-0000-000003160000}"/>
    <cellStyle name="20% - Accent5 2 4" xfId="467" xr:uid="{00000000-0005-0000-0000-000004160000}"/>
    <cellStyle name="20% - Accent5 2 4 2" xfId="806" xr:uid="{00000000-0005-0000-0000-000005160000}"/>
    <cellStyle name="20% - Accent5 2 4 2 2" xfId="1510" xr:uid="{00000000-0005-0000-0000-000006160000}"/>
    <cellStyle name="20% - Accent5 2 4 2 2 2" xfId="3712" xr:uid="{00000000-0005-0000-0000-000007160000}"/>
    <cellStyle name="20% - Accent5 2 4 2 2 2 2" xfId="12544" xr:uid="{00000000-0005-0000-0000-000008160000}"/>
    <cellStyle name="20% - Accent5 2 4 2 2 3" xfId="5914" xr:uid="{00000000-0005-0000-0000-000009160000}"/>
    <cellStyle name="20% - Accent5 2 4 2 2 3 2" xfId="14746" xr:uid="{00000000-0005-0000-0000-00000A160000}"/>
    <cellStyle name="20% - Accent5 2 4 2 2 4" xfId="8116" xr:uid="{00000000-0005-0000-0000-00000B160000}"/>
    <cellStyle name="20% - Accent5 2 4 2 2 4 2" xfId="16948" xr:uid="{00000000-0005-0000-0000-00000C160000}"/>
    <cellStyle name="20% - Accent5 2 4 2 2 5" xfId="10342" xr:uid="{00000000-0005-0000-0000-00000D160000}"/>
    <cellStyle name="20% - Accent5 2 4 2 3" xfId="2214" xr:uid="{00000000-0005-0000-0000-00000E160000}"/>
    <cellStyle name="20% - Accent5 2 4 2 3 2" xfId="4416" xr:uid="{00000000-0005-0000-0000-00000F160000}"/>
    <cellStyle name="20% - Accent5 2 4 2 3 2 2" xfId="13248" xr:uid="{00000000-0005-0000-0000-000010160000}"/>
    <cellStyle name="20% - Accent5 2 4 2 3 3" xfId="6618" xr:uid="{00000000-0005-0000-0000-000011160000}"/>
    <cellStyle name="20% - Accent5 2 4 2 3 3 2" xfId="15450" xr:uid="{00000000-0005-0000-0000-000012160000}"/>
    <cellStyle name="20% - Accent5 2 4 2 3 4" xfId="8820" xr:uid="{00000000-0005-0000-0000-000013160000}"/>
    <cellStyle name="20% - Accent5 2 4 2 3 4 2" xfId="17652" xr:uid="{00000000-0005-0000-0000-000014160000}"/>
    <cellStyle name="20% - Accent5 2 4 2 3 5" xfId="11046" xr:uid="{00000000-0005-0000-0000-000015160000}"/>
    <cellStyle name="20% - Accent5 2 4 2 4" xfId="3008" xr:uid="{00000000-0005-0000-0000-000016160000}"/>
    <cellStyle name="20% - Accent5 2 4 2 4 2" xfId="11840" xr:uid="{00000000-0005-0000-0000-000017160000}"/>
    <cellStyle name="20% - Accent5 2 4 2 5" xfId="5210" xr:uid="{00000000-0005-0000-0000-000018160000}"/>
    <cellStyle name="20% - Accent5 2 4 2 5 2" xfId="14042" xr:uid="{00000000-0005-0000-0000-000019160000}"/>
    <cellStyle name="20% - Accent5 2 4 2 6" xfId="7412" xr:uid="{00000000-0005-0000-0000-00001A160000}"/>
    <cellStyle name="20% - Accent5 2 4 2 6 2" xfId="16244" xr:uid="{00000000-0005-0000-0000-00001B160000}"/>
    <cellStyle name="20% - Accent5 2 4 2 7" xfId="9638" xr:uid="{00000000-0005-0000-0000-00001C160000}"/>
    <cellStyle name="20% - Accent5 2 4 3" xfId="1171" xr:uid="{00000000-0005-0000-0000-00001D160000}"/>
    <cellStyle name="20% - Accent5 2 4 3 2" xfId="3373" xr:uid="{00000000-0005-0000-0000-00001E160000}"/>
    <cellStyle name="20% - Accent5 2 4 3 2 2" xfId="12205" xr:uid="{00000000-0005-0000-0000-00001F160000}"/>
    <cellStyle name="20% - Accent5 2 4 3 3" xfId="5575" xr:uid="{00000000-0005-0000-0000-000020160000}"/>
    <cellStyle name="20% - Accent5 2 4 3 3 2" xfId="14407" xr:uid="{00000000-0005-0000-0000-000021160000}"/>
    <cellStyle name="20% - Accent5 2 4 3 4" xfId="7777" xr:uid="{00000000-0005-0000-0000-000022160000}"/>
    <cellStyle name="20% - Accent5 2 4 3 4 2" xfId="16609" xr:uid="{00000000-0005-0000-0000-000023160000}"/>
    <cellStyle name="20% - Accent5 2 4 3 5" xfId="10003" xr:uid="{00000000-0005-0000-0000-000024160000}"/>
    <cellStyle name="20% - Accent5 2 4 4" xfId="1862" xr:uid="{00000000-0005-0000-0000-000025160000}"/>
    <cellStyle name="20% - Accent5 2 4 4 2" xfId="4064" xr:uid="{00000000-0005-0000-0000-000026160000}"/>
    <cellStyle name="20% - Accent5 2 4 4 2 2" xfId="12896" xr:uid="{00000000-0005-0000-0000-000027160000}"/>
    <cellStyle name="20% - Accent5 2 4 4 3" xfId="6266" xr:uid="{00000000-0005-0000-0000-000028160000}"/>
    <cellStyle name="20% - Accent5 2 4 4 3 2" xfId="15098" xr:uid="{00000000-0005-0000-0000-000029160000}"/>
    <cellStyle name="20% - Accent5 2 4 4 4" xfId="8468" xr:uid="{00000000-0005-0000-0000-00002A160000}"/>
    <cellStyle name="20% - Accent5 2 4 4 4 2" xfId="17300" xr:uid="{00000000-0005-0000-0000-00002B160000}"/>
    <cellStyle name="20% - Accent5 2 4 4 5" xfId="10694" xr:uid="{00000000-0005-0000-0000-00002C160000}"/>
    <cellStyle name="20% - Accent5 2 4 5" xfId="2669" xr:uid="{00000000-0005-0000-0000-00002D160000}"/>
    <cellStyle name="20% - Accent5 2 4 5 2" xfId="11501" xr:uid="{00000000-0005-0000-0000-00002E160000}"/>
    <cellStyle name="20% - Accent5 2 4 6" xfId="4871" xr:uid="{00000000-0005-0000-0000-00002F160000}"/>
    <cellStyle name="20% - Accent5 2 4 6 2" xfId="13703" xr:uid="{00000000-0005-0000-0000-000030160000}"/>
    <cellStyle name="20% - Accent5 2 4 7" xfId="7073" xr:uid="{00000000-0005-0000-0000-000031160000}"/>
    <cellStyle name="20% - Accent5 2 4 7 2" xfId="15905" xr:uid="{00000000-0005-0000-0000-000032160000}"/>
    <cellStyle name="20% - Accent5 2 4 8" xfId="9299" xr:uid="{00000000-0005-0000-0000-000033160000}"/>
    <cellStyle name="20% - Accent5 2 5" xfId="571" xr:uid="{00000000-0005-0000-0000-000034160000}"/>
    <cellStyle name="20% - Accent5 2 5 2" xfId="923" xr:uid="{00000000-0005-0000-0000-000035160000}"/>
    <cellStyle name="20% - Accent5 2 5 2 2" xfId="1627" xr:uid="{00000000-0005-0000-0000-000036160000}"/>
    <cellStyle name="20% - Accent5 2 5 2 2 2" xfId="3829" xr:uid="{00000000-0005-0000-0000-000037160000}"/>
    <cellStyle name="20% - Accent5 2 5 2 2 2 2" xfId="12661" xr:uid="{00000000-0005-0000-0000-000038160000}"/>
    <cellStyle name="20% - Accent5 2 5 2 2 3" xfId="6031" xr:uid="{00000000-0005-0000-0000-000039160000}"/>
    <cellStyle name="20% - Accent5 2 5 2 2 3 2" xfId="14863" xr:uid="{00000000-0005-0000-0000-00003A160000}"/>
    <cellStyle name="20% - Accent5 2 5 2 2 4" xfId="8233" xr:uid="{00000000-0005-0000-0000-00003B160000}"/>
    <cellStyle name="20% - Accent5 2 5 2 2 4 2" xfId="17065" xr:uid="{00000000-0005-0000-0000-00003C160000}"/>
    <cellStyle name="20% - Accent5 2 5 2 2 5" xfId="10459" xr:uid="{00000000-0005-0000-0000-00003D160000}"/>
    <cellStyle name="20% - Accent5 2 5 2 3" xfId="2331" xr:uid="{00000000-0005-0000-0000-00003E160000}"/>
    <cellStyle name="20% - Accent5 2 5 2 3 2" xfId="4533" xr:uid="{00000000-0005-0000-0000-00003F160000}"/>
    <cellStyle name="20% - Accent5 2 5 2 3 2 2" xfId="13365" xr:uid="{00000000-0005-0000-0000-000040160000}"/>
    <cellStyle name="20% - Accent5 2 5 2 3 3" xfId="6735" xr:uid="{00000000-0005-0000-0000-000041160000}"/>
    <cellStyle name="20% - Accent5 2 5 2 3 3 2" xfId="15567" xr:uid="{00000000-0005-0000-0000-000042160000}"/>
    <cellStyle name="20% - Accent5 2 5 2 3 4" xfId="8937" xr:uid="{00000000-0005-0000-0000-000043160000}"/>
    <cellStyle name="20% - Accent5 2 5 2 3 4 2" xfId="17769" xr:uid="{00000000-0005-0000-0000-000044160000}"/>
    <cellStyle name="20% - Accent5 2 5 2 3 5" xfId="11163" xr:uid="{00000000-0005-0000-0000-000045160000}"/>
    <cellStyle name="20% - Accent5 2 5 2 4" xfId="3125" xr:uid="{00000000-0005-0000-0000-000046160000}"/>
    <cellStyle name="20% - Accent5 2 5 2 4 2" xfId="11957" xr:uid="{00000000-0005-0000-0000-000047160000}"/>
    <cellStyle name="20% - Accent5 2 5 2 5" xfId="5327" xr:uid="{00000000-0005-0000-0000-000048160000}"/>
    <cellStyle name="20% - Accent5 2 5 2 5 2" xfId="14159" xr:uid="{00000000-0005-0000-0000-000049160000}"/>
    <cellStyle name="20% - Accent5 2 5 2 6" xfId="7529" xr:uid="{00000000-0005-0000-0000-00004A160000}"/>
    <cellStyle name="20% - Accent5 2 5 2 6 2" xfId="16361" xr:uid="{00000000-0005-0000-0000-00004B160000}"/>
    <cellStyle name="20% - Accent5 2 5 2 7" xfId="9755" xr:uid="{00000000-0005-0000-0000-00004C160000}"/>
    <cellStyle name="20% - Accent5 2 5 3" xfId="1275" xr:uid="{00000000-0005-0000-0000-00004D160000}"/>
    <cellStyle name="20% - Accent5 2 5 3 2" xfId="3477" xr:uid="{00000000-0005-0000-0000-00004E160000}"/>
    <cellStyle name="20% - Accent5 2 5 3 2 2" xfId="12309" xr:uid="{00000000-0005-0000-0000-00004F160000}"/>
    <cellStyle name="20% - Accent5 2 5 3 3" xfId="5679" xr:uid="{00000000-0005-0000-0000-000050160000}"/>
    <cellStyle name="20% - Accent5 2 5 3 3 2" xfId="14511" xr:uid="{00000000-0005-0000-0000-000051160000}"/>
    <cellStyle name="20% - Accent5 2 5 3 4" xfId="7881" xr:uid="{00000000-0005-0000-0000-000052160000}"/>
    <cellStyle name="20% - Accent5 2 5 3 4 2" xfId="16713" xr:uid="{00000000-0005-0000-0000-000053160000}"/>
    <cellStyle name="20% - Accent5 2 5 3 5" xfId="10107" xr:uid="{00000000-0005-0000-0000-000054160000}"/>
    <cellStyle name="20% - Accent5 2 5 4" xfId="1979" xr:uid="{00000000-0005-0000-0000-000055160000}"/>
    <cellStyle name="20% - Accent5 2 5 4 2" xfId="4181" xr:uid="{00000000-0005-0000-0000-000056160000}"/>
    <cellStyle name="20% - Accent5 2 5 4 2 2" xfId="13013" xr:uid="{00000000-0005-0000-0000-000057160000}"/>
    <cellStyle name="20% - Accent5 2 5 4 3" xfId="6383" xr:uid="{00000000-0005-0000-0000-000058160000}"/>
    <cellStyle name="20% - Accent5 2 5 4 3 2" xfId="15215" xr:uid="{00000000-0005-0000-0000-000059160000}"/>
    <cellStyle name="20% - Accent5 2 5 4 4" xfId="8585" xr:uid="{00000000-0005-0000-0000-00005A160000}"/>
    <cellStyle name="20% - Accent5 2 5 4 4 2" xfId="17417" xr:uid="{00000000-0005-0000-0000-00005B160000}"/>
    <cellStyle name="20% - Accent5 2 5 4 5" xfId="10811" xr:uid="{00000000-0005-0000-0000-00005C160000}"/>
    <cellStyle name="20% - Accent5 2 5 5" xfId="2773" xr:uid="{00000000-0005-0000-0000-00005D160000}"/>
    <cellStyle name="20% - Accent5 2 5 5 2" xfId="11605" xr:uid="{00000000-0005-0000-0000-00005E160000}"/>
    <cellStyle name="20% - Accent5 2 5 6" xfId="4975" xr:uid="{00000000-0005-0000-0000-00005F160000}"/>
    <cellStyle name="20% - Accent5 2 5 6 2" xfId="13807" xr:uid="{00000000-0005-0000-0000-000060160000}"/>
    <cellStyle name="20% - Accent5 2 5 7" xfId="7177" xr:uid="{00000000-0005-0000-0000-000061160000}"/>
    <cellStyle name="20% - Accent5 2 5 7 2" xfId="16009" xr:uid="{00000000-0005-0000-0000-000062160000}"/>
    <cellStyle name="20% - Accent5 2 5 8" xfId="9403" xr:uid="{00000000-0005-0000-0000-000063160000}"/>
    <cellStyle name="20% - Accent5 2 6" xfId="689" xr:uid="{00000000-0005-0000-0000-000064160000}"/>
    <cellStyle name="20% - Accent5 2 6 2" xfId="1393" xr:uid="{00000000-0005-0000-0000-000065160000}"/>
    <cellStyle name="20% - Accent5 2 6 2 2" xfId="3595" xr:uid="{00000000-0005-0000-0000-000066160000}"/>
    <cellStyle name="20% - Accent5 2 6 2 2 2" xfId="12427" xr:uid="{00000000-0005-0000-0000-000067160000}"/>
    <cellStyle name="20% - Accent5 2 6 2 3" xfId="5797" xr:uid="{00000000-0005-0000-0000-000068160000}"/>
    <cellStyle name="20% - Accent5 2 6 2 3 2" xfId="14629" xr:uid="{00000000-0005-0000-0000-000069160000}"/>
    <cellStyle name="20% - Accent5 2 6 2 4" xfId="7999" xr:uid="{00000000-0005-0000-0000-00006A160000}"/>
    <cellStyle name="20% - Accent5 2 6 2 4 2" xfId="16831" xr:uid="{00000000-0005-0000-0000-00006B160000}"/>
    <cellStyle name="20% - Accent5 2 6 2 5" xfId="10225" xr:uid="{00000000-0005-0000-0000-00006C160000}"/>
    <cellStyle name="20% - Accent5 2 6 3" xfId="2097" xr:uid="{00000000-0005-0000-0000-00006D160000}"/>
    <cellStyle name="20% - Accent5 2 6 3 2" xfId="4299" xr:uid="{00000000-0005-0000-0000-00006E160000}"/>
    <cellStyle name="20% - Accent5 2 6 3 2 2" xfId="13131" xr:uid="{00000000-0005-0000-0000-00006F160000}"/>
    <cellStyle name="20% - Accent5 2 6 3 3" xfId="6501" xr:uid="{00000000-0005-0000-0000-000070160000}"/>
    <cellStyle name="20% - Accent5 2 6 3 3 2" xfId="15333" xr:uid="{00000000-0005-0000-0000-000071160000}"/>
    <cellStyle name="20% - Accent5 2 6 3 4" xfId="8703" xr:uid="{00000000-0005-0000-0000-000072160000}"/>
    <cellStyle name="20% - Accent5 2 6 3 4 2" xfId="17535" xr:uid="{00000000-0005-0000-0000-000073160000}"/>
    <cellStyle name="20% - Accent5 2 6 3 5" xfId="10929" xr:uid="{00000000-0005-0000-0000-000074160000}"/>
    <cellStyle name="20% - Accent5 2 6 4" xfId="2891" xr:uid="{00000000-0005-0000-0000-000075160000}"/>
    <cellStyle name="20% - Accent5 2 6 4 2" xfId="11723" xr:uid="{00000000-0005-0000-0000-000076160000}"/>
    <cellStyle name="20% - Accent5 2 6 5" xfId="5093" xr:uid="{00000000-0005-0000-0000-000077160000}"/>
    <cellStyle name="20% - Accent5 2 6 5 2" xfId="13925" xr:uid="{00000000-0005-0000-0000-000078160000}"/>
    <cellStyle name="20% - Accent5 2 6 6" xfId="7295" xr:uid="{00000000-0005-0000-0000-000079160000}"/>
    <cellStyle name="20% - Accent5 2 6 6 2" xfId="16127" xr:uid="{00000000-0005-0000-0000-00007A160000}"/>
    <cellStyle name="20% - Accent5 2 6 7" xfId="9521" xr:uid="{00000000-0005-0000-0000-00007B160000}"/>
    <cellStyle name="20% - Accent5 2 7" xfId="1029" xr:uid="{00000000-0005-0000-0000-00007C160000}"/>
    <cellStyle name="20% - Accent5 2 7 2" xfId="3231" xr:uid="{00000000-0005-0000-0000-00007D160000}"/>
    <cellStyle name="20% - Accent5 2 7 2 2" xfId="12063" xr:uid="{00000000-0005-0000-0000-00007E160000}"/>
    <cellStyle name="20% - Accent5 2 7 3" xfId="5433" xr:uid="{00000000-0005-0000-0000-00007F160000}"/>
    <cellStyle name="20% - Accent5 2 7 3 2" xfId="14265" xr:uid="{00000000-0005-0000-0000-000080160000}"/>
    <cellStyle name="20% - Accent5 2 7 4" xfId="7635" xr:uid="{00000000-0005-0000-0000-000081160000}"/>
    <cellStyle name="20% - Accent5 2 7 4 2" xfId="16467" xr:uid="{00000000-0005-0000-0000-000082160000}"/>
    <cellStyle name="20% - Accent5 2 7 5" xfId="9861" xr:uid="{00000000-0005-0000-0000-000083160000}"/>
    <cellStyle name="20% - Accent5 2 8" xfId="1745" xr:uid="{00000000-0005-0000-0000-000084160000}"/>
    <cellStyle name="20% - Accent5 2 8 2" xfId="3947" xr:uid="{00000000-0005-0000-0000-000085160000}"/>
    <cellStyle name="20% - Accent5 2 8 2 2" xfId="12779" xr:uid="{00000000-0005-0000-0000-000086160000}"/>
    <cellStyle name="20% - Accent5 2 8 3" xfId="6149" xr:uid="{00000000-0005-0000-0000-000087160000}"/>
    <cellStyle name="20% - Accent5 2 8 3 2" xfId="14981" xr:uid="{00000000-0005-0000-0000-000088160000}"/>
    <cellStyle name="20% - Accent5 2 8 4" xfId="8351" xr:uid="{00000000-0005-0000-0000-000089160000}"/>
    <cellStyle name="20% - Accent5 2 8 4 2" xfId="17183" xr:uid="{00000000-0005-0000-0000-00008A160000}"/>
    <cellStyle name="20% - Accent5 2 8 5" xfId="10577" xr:uid="{00000000-0005-0000-0000-00008B160000}"/>
    <cellStyle name="20% - Accent5 2 9" xfId="333" xr:uid="{00000000-0005-0000-0000-00008C160000}"/>
    <cellStyle name="20% - Accent5 2 9 2" xfId="2539" xr:uid="{00000000-0005-0000-0000-00008D160000}"/>
    <cellStyle name="20% - Accent5 2 9 2 2" xfId="11371" xr:uid="{00000000-0005-0000-0000-00008E160000}"/>
    <cellStyle name="20% - Accent5 2 9 3" xfId="4741" xr:uid="{00000000-0005-0000-0000-00008F160000}"/>
    <cellStyle name="20% - Accent5 2 9 3 2" xfId="13573" xr:uid="{00000000-0005-0000-0000-000090160000}"/>
    <cellStyle name="20% - Accent5 2 9 4" xfId="6943" xr:uid="{00000000-0005-0000-0000-000091160000}"/>
    <cellStyle name="20% - Accent5 2 9 4 2" xfId="15775" xr:uid="{00000000-0005-0000-0000-000092160000}"/>
    <cellStyle name="20% - Accent5 2 9 5" xfId="9169" xr:uid="{00000000-0005-0000-0000-000093160000}"/>
    <cellStyle name="20% - Accent5 3" xfId="132" xr:uid="{00000000-0005-0000-0000-000094160000}"/>
    <cellStyle name="20% - Accent5 3 10" xfId="2455" xr:uid="{00000000-0005-0000-0000-000095160000}"/>
    <cellStyle name="20% - Accent5 3 10 2" xfId="11287" xr:uid="{00000000-0005-0000-0000-000096160000}"/>
    <cellStyle name="20% - Accent5 3 11" xfId="4657" xr:uid="{00000000-0005-0000-0000-000097160000}"/>
    <cellStyle name="20% - Accent5 3 11 2" xfId="13489" xr:uid="{00000000-0005-0000-0000-000098160000}"/>
    <cellStyle name="20% - Accent5 3 12" xfId="6859" xr:uid="{00000000-0005-0000-0000-000099160000}"/>
    <cellStyle name="20% - Accent5 3 12 2" xfId="15691" xr:uid="{00000000-0005-0000-0000-00009A160000}"/>
    <cellStyle name="20% - Accent5 3 13" xfId="9085" xr:uid="{00000000-0005-0000-0000-00009B160000}"/>
    <cellStyle name="20% - Accent5 3 2" xfId="133" xr:uid="{00000000-0005-0000-0000-00009C160000}"/>
    <cellStyle name="20% - Accent5 3 2 10" xfId="6860" xr:uid="{00000000-0005-0000-0000-00009D160000}"/>
    <cellStyle name="20% - Accent5 3 2 10 2" xfId="15692" xr:uid="{00000000-0005-0000-0000-00009E160000}"/>
    <cellStyle name="20% - Accent5 3 2 11" xfId="9086" xr:uid="{00000000-0005-0000-0000-00009F160000}"/>
    <cellStyle name="20% - Accent5 3 2 2" xfId="481" xr:uid="{00000000-0005-0000-0000-0000A0160000}"/>
    <cellStyle name="20% - Accent5 3 2 2 2" xfId="820" xr:uid="{00000000-0005-0000-0000-0000A1160000}"/>
    <cellStyle name="20% - Accent5 3 2 2 2 2" xfId="1524" xr:uid="{00000000-0005-0000-0000-0000A2160000}"/>
    <cellStyle name="20% - Accent5 3 2 2 2 2 2" xfId="3726" xr:uid="{00000000-0005-0000-0000-0000A3160000}"/>
    <cellStyle name="20% - Accent5 3 2 2 2 2 2 2" xfId="12558" xr:uid="{00000000-0005-0000-0000-0000A4160000}"/>
    <cellStyle name="20% - Accent5 3 2 2 2 2 3" xfId="5928" xr:uid="{00000000-0005-0000-0000-0000A5160000}"/>
    <cellStyle name="20% - Accent5 3 2 2 2 2 3 2" xfId="14760" xr:uid="{00000000-0005-0000-0000-0000A6160000}"/>
    <cellStyle name="20% - Accent5 3 2 2 2 2 4" xfId="8130" xr:uid="{00000000-0005-0000-0000-0000A7160000}"/>
    <cellStyle name="20% - Accent5 3 2 2 2 2 4 2" xfId="16962" xr:uid="{00000000-0005-0000-0000-0000A8160000}"/>
    <cellStyle name="20% - Accent5 3 2 2 2 2 5" xfId="10356" xr:uid="{00000000-0005-0000-0000-0000A9160000}"/>
    <cellStyle name="20% - Accent5 3 2 2 2 3" xfId="2228" xr:uid="{00000000-0005-0000-0000-0000AA160000}"/>
    <cellStyle name="20% - Accent5 3 2 2 2 3 2" xfId="4430" xr:uid="{00000000-0005-0000-0000-0000AB160000}"/>
    <cellStyle name="20% - Accent5 3 2 2 2 3 2 2" xfId="13262" xr:uid="{00000000-0005-0000-0000-0000AC160000}"/>
    <cellStyle name="20% - Accent5 3 2 2 2 3 3" xfId="6632" xr:uid="{00000000-0005-0000-0000-0000AD160000}"/>
    <cellStyle name="20% - Accent5 3 2 2 2 3 3 2" xfId="15464" xr:uid="{00000000-0005-0000-0000-0000AE160000}"/>
    <cellStyle name="20% - Accent5 3 2 2 2 3 4" xfId="8834" xr:uid="{00000000-0005-0000-0000-0000AF160000}"/>
    <cellStyle name="20% - Accent5 3 2 2 2 3 4 2" xfId="17666" xr:uid="{00000000-0005-0000-0000-0000B0160000}"/>
    <cellStyle name="20% - Accent5 3 2 2 2 3 5" xfId="11060" xr:uid="{00000000-0005-0000-0000-0000B1160000}"/>
    <cellStyle name="20% - Accent5 3 2 2 2 4" xfId="3022" xr:uid="{00000000-0005-0000-0000-0000B2160000}"/>
    <cellStyle name="20% - Accent5 3 2 2 2 4 2" xfId="11854" xr:uid="{00000000-0005-0000-0000-0000B3160000}"/>
    <cellStyle name="20% - Accent5 3 2 2 2 5" xfId="5224" xr:uid="{00000000-0005-0000-0000-0000B4160000}"/>
    <cellStyle name="20% - Accent5 3 2 2 2 5 2" xfId="14056" xr:uid="{00000000-0005-0000-0000-0000B5160000}"/>
    <cellStyle name="20% - Accent5 3 2 2 2 6" xfId="7426" xr:uid="{00000000-0005-0000-0000-0000B6160000}"/>
    <cellStyle name="20% - Accent5 3 2 2 2 6 2" xfId="16258" xr:uid="{00000000-0005-0000-0000-0000B7160000}"/>
    <cellStyle name="20% - Accent5 3 2 2 2 7" xfId="9652" xr:uid="{00000000-0005-0000-0000-0000B8160000}"/>
    <cellStyle name="20% - Accent5 3 2 2 3" xfId="1185" xr:uid="{00000000-0005-0000-0000-0000B9160000}"/>
    <cellStyle name="20% - Accent5 3 2 2 3 2" xfId="3387" xr:uid="{00000000-0005-0000-0000-0000BA160000}"/>
    <cellStyle name="20% - Accent5 3 2 2 3 2 2" xfId="12219" xr:uid="{00000000-0005-0000-0000-0000BB160000}"/>
    <cellStyle name="20% - Accent5 3 2 2 3 3" xfId="5589" xr:uid="{00000000-0005-0000-0000-0000BC160000}"/>
    <cellStyle name="20% - Accent5 3 2 2 3 3 2" xfId="14421" xr:uid="{00000000-0005-0000-0000-0000BD160000}"/>
    <cellStyle name="20% - Accent5 3 2 2 3 4" xfId="7791" xr:uid="{00000000-0005-0000-0000-0000BE160000}"/>
    <cellStyle name="20% - Accent5 3 2 2 3 4 2" xfId="16623" xr:uid="{00000000-0005-0000-0000-0000BF160000}"/>
    <cellStyle name="20% - Accent5 3 2 2 3 5" xfId="10017" xr:uid="{00000000-0005-0000-0000-0000C0160000}"/>
    <cellStyle name="20% - Accent5 3 2 2 4" xfId="1876" xr:uid="{00000000-0005-0000-0000-0000C1160000}"/>
    <cellStyle name="20% - Accent5 3 2 2 4 2" xfId="4078" xr:uid="{00000000-0005-0000-0000-0000C2160000}"/>
    <cellStyle name="20% - Accent5 3 2 2 4 2 2" xfId="12910" xr:uid="{00000000-0005-0000-0000-0000C3160000}"/>
    <cellStyle name="20% - Accent5 3 2 2 4 3" xfId="6280" xr:uid="{00000000-0005-0000-0000-0000C4160000}"/>
    <cellStyle name="20% - Accent5 3 2 2 4 3 2" xfId="15112" xr:uid="{00000000-0005-0000-0000-0000C5160000}"/>
    <cellStyle name="20% - Accent5 3 2 2 4 4" xfId="8482" xr:uid="{00000000-0005-0000-0000-0000C6160000}"/>
    <cellStyle name="20% - Accent5 3 2 2 4 4 2" xfId="17314" xr:uid="{00000000-0005-0000-0000-0000C7160000}"/>
    <cellStyle name="20% - Accent5 3 2 2 4 5" xfId="10708" xr:uid="{00000000-0005-0000-0000-0000C8160000}"/>
    <cellStyle name="20% - Accent5 3 2 2 5" xfId="2683" xr:uid="{00000000-0005-0000-0000-0000C9160000}"/>
    <cellStyle name="20% - Accent5 3 2 2 5 2" xfId="11515" xr:uid="{00000000-0005-0000-0000-0000CA160000}"/>
    <cellStyle name="20% - Accent5 3 2 2 6" xfId="4885" xr:uid="{00000000-0005-0000-0000-0000CB160000}"/>
    <cellStyle name="20% - Accent5 3 2 2 6 2" xfId="13717" xr:uid="{00000000-0005-0000-0000-0000CC160000}"/>
    <cellStyle name="20% - Accent5 3 2 2 7" xfId="7087" xr:uid="{00000000-0005-0000-0000-0000CD160000}"/>
    <cellStyle name="20% - Accent5 3 2 2 7 2" xfId="15919" xr:uid="{00000000-0005-0000-0000-0000CE160000}"/>
    <cellStyle name="20% - Accent5 3 2 2 8" xfId="9313" xr:uid="{00000000-0005-0000-0000-0000CF160000}"/>
    <cellStyle name="20% - Accent5 3 2 3" xfId="585" xr:uid="{00000000-0005-0000-0000-0000D0160000}"/>
    <cellStyle name="20% - Accent5 3 2 3 2" xfId="937" xr:uid="{00000000-0005-0000-0000-0000D1160000}"/>
    <cellStyle name="20% - Accent5 3 2 3 2 2" xfId="1641" xr:uid="{00000000-0005-0000-0000-0000D2160000}"/>
    <cellStyle name="20% - Accent5 3 2 3 2 2 2" xfId="3843" xr:uid="{00000000-0005-0000-0000-0000D3160000}"/>
    <cellStyle name="20% - Accent5 3 2 3 2 2 2 2" xfId="12675" xr:uid="{00000000-0005-0000-0000-0000D4160000}"/>
    <cellStyle name="20% - Accent5 3 2 3 2 2 3" xfId="6045" xr:uid="{00000000-0005-0000-0000-0000D5160000}"/>
    <cellStyle name="20% - Accent5 3 2 3 2 2 3 2" xfId="14877" xr:uid="{00000000-0005-0000-0000-0000D6160000}"/>
    <cellStyle name="20% - Accent5 3 2 3 2 2 4" xfId="8247" xr:uid="{00000000-0005-0000-0000-0000D7160000}"/>
    <cellStyle name="20% - Accent5 3 2 3 2 2 4 2" xfId="17079" xr:uid="{00000000-0005-0000-0000-0000D8160000}"/>
    <cellStyle name="20% - Accent5 3 2 3 2 2 5" xfId="10473" xr:uid="{00000000-0005-0000-0000-0000D9160000}"/>
    <cellStyle name="20% - Accent5 3 2 3 2 3" xfId="2345" xr:uid="{00000000-0005-0000-0000-0000DA160000}"/>
    <cellStyle name="20% - Accent5 3 2 3 2 3 2" xfId="4547" xr:uid="{00000000-0005-0000-0000-0000DB160000}"/>
    <cellStyle name="20% - Accent5 3 2 3 2 3 2 2" xfId="13379" xr:uid="{00000000-0005-0000-0000-0000DC160000}"/>
    <cellStyle name="20% - Accent5 3 2 3 2 3 3" xfId="6749" xr:uid="{00000000-0005-0000-0000-0000DD160000}"/>
    <cellStyle name="20% - Accent5 3 2 3 2 3 3 2" xfId="15581" xr:uid="{00000000-0005-0000-0000-0000DE160000}"/>
    <cellStyle name="20% - Accent5 3 2 3 2 3 4" xfId="8951" xr:uid="{00000000-0005-0000-0000-0000DF160000}"/>
    <cellStyle name="20% - Accent5 3 2 3 2 3 4 2" xfId="17783" xr:uid="{00000000-0005-0000-0000-0000E0160000}"/>
    <cellStyle name="20% - Accent5 3 2 3 2 3 5" xfId="11177" xr:uid="{00000000-0005-0000-0000-0000E1160000}"/>
    <cellStyle name="20% - Accent5 3 2 3 2 4" xfId="3139" xr:uid="{00000000-0005-0000-0000-0000E2160000}"/>
    <cellStyle name="20% - Accent5 3 2 3 2 4 2" xfId="11971" xr:uid="{00000000-0005-0000-0000-0000E3160000}"/>
    <cellStyle name="20% - Accent5 3 2 3 2 5" xfId="5341" xr:uid="{00000000-0005-0000-0000-0000E4160000}"/>
    <cellStyle name="20% - Accent5 3 2 3 2 5 2" xfId="14173" xr:uid="{00000000-0005-0000-0000-0000E5160000}"/>
    <cellStyle name="20% - Accent5 3 2 3 2 6" xfId="7543" xr:uid="{00000000-0005-0000-0000-0000E6160000}"/>
    <cellStyle name="20% - Accent5 3 2 3 2 6 2" xfId="16375" xr:uid="{00000000-0005-0000-0000-0000E7160000}"/>
    <cellStyle name="20% - Accent5 3 2 3 2 7" xfId="9769" xr:uid="{00000000-0005-0000-0000-0000E8160000}"/>
    <cellStyle name="20% - Accent5 3 2 3 3" xfId="1289" xr:uid="{00000000-0005-0000-0000-0000E9160000}"/>
    <cellStyle name="20% - Accent5 3 2 3 3 2" xfId="3491" xr:uid="{00000000-0005-0000-0000-0000EA160000}"/>
    <cellStyle name="20% - Accent5 3 2 3 3 2 2" xfId="12323" xr:uid="{00000000-0005-0000-0000-0000EB160000}"/>
    <cellStyle name="20% - Accent5 3 2 3 3 3" xfId="5693" xr:uid="{00000000-0005-0000-0000-0000EC160000}"/>
    <cellStyle name="20% - Accent5 3 2 3 3 3 2" xfId="14525" xr:uid="{00000000-0005-0000-0000-0000ED160000}"/>
    <cellStyle name="20% - Accent5 3 2 3 3 4" xfId="7895" xr:uid="{00000000-0005-0000-0000-0000EE160000}"/>
    <cellStyle name="20% - Accent5 3 2 3 3 4 2" xfId="16727" xr:uid="{00000000-0005-0000-0000-0000EF160000}"/>
    <cellStyle name="20% - Accent5 3 2 3 3 5" xfId="10121" xr:uid="{00000000-0005-0000-0000-0000F0160000}"/>
    <cellStyle name="20% - Accent5 3 2 3 4" xfId="1993" xr:uid="{00000000-0005-0000-0000-0000F1160000}"/>
    <cellStyle name="20% - Accent5 3 2 3 4 2" xfId="4195" xr:uid="{00000000-0005-0000-0000-0000F2160000}"/>
    <cellStyle name="20% - Accent5 3 2 3 4 2 2" xfId="13027" xr:uid="{00000000-0005-0000-0000-0000F3160000}"/>
    <cellStyle name="20% - Accent5 3 2 3 4 3" xfId="6397" xr:uid="{00000000-0005-0000-0000-0000F4160000}"/>
    <cellStyle name="20% - Accent5 3 2 3 4 3 2" xfId="15229" xr:uid="{00000000-0005-0000-0000-0000F5160000}"/>
    <cellStyle name="20% - Accent5 3 2 3 4 4" xfId="8599" xr:uid="{00000000-0005-0000-0000-0000F6160000}"/>
    <cellStyle name="20% - Accent5 3 2 3 4 4 2" xfId="17431" xr:uid="{00000000-0005-0000-0000-0000F7160000}"/>
    <cellStyle name="20% - Accent5 3 2 3 4 5" xfId="10825" xr:uid="{00000000-0005-0000-0000-0000F8160000}"/>
    <cellStyle name="20% - Accent5 3 2 3 5" xfId="2787" xr:uid="{00000000-0005-0000-0000-0000F9160000}"/>
    <cellStyle name="20% - Accent5 3 2 3 5 2" xfId="11619" xr:uid="{00000000-0005-0000-0000-0000FA160000}"/>
    <cellStyle name="20% - Accent5 3 2 3 6" xfId="4989" xr:uid="{00000000-0005-0000-0000-0000FB160000}"/>
    <cellStyle name="20% - Accent5 3 2 3 6 2" xfId="13821" xr:uid="{00000000-0005-0000-0000-0000FC160000}"/>
    <cellStyle name="20% - Accent5 3 2 3 7" xfId="7191" xr:uid="{00000000-0005-0000-0000-0000FD160000}"/>
    <cellStyle name="20% - Accent5 3 2 3 7 2" xfId="16023" xr:uid="{00000000-0005-0000-0000-0000FE160000}"/>
    <cellStyle name="20% - Accent5 3 2 3 8" xfId="9417" xr:uid="{00000000-0005-0000-0000-0000FF160000}"/>
    <cellStyle name="20% - Accent5 3 2 4" xfId="703" xr:uid="{00000000-0005-0000-0000-000000170000}"/>
    <cellStyle name="20% - Accent5 3 2 4 2" xfId="1407" xr:uid="{00000000-0005-0000-0000-000001170000}"/>
    <cellStyle name="20% - Accent5 3 2 4 2 2" xfId="3609" xr:uid="{00000000-0005-0000-0000-000002170000}"/>
    <cellStyle name="20% - Accent5 3 2 4 2 2 2" xfId="12441" xr:uid="{00000000-0005-0000-0000-000003170000}"/>
    <cellStyle name="20% - Accent5 3 2 4 2 3" xfId="5811" xr:uid="{00000000-0005-0000-0000-000004170000}"/>
    <cellStyle name="20% - Accent5 3 2 4 2 3 2" xfId="14643" xr:uid="{00000000-0005-0000-0000-000005170000}"/>
    <cellStyle name="20% - Accent5 3 2 4 2 4" xfId="8013" xr:uid="{00000000-0005-0000-0000-000006170000}"/>
    <cellStyle name="20% - Accent5 3 2 4 2 4 2" xfId="16845" xr:uid="{00000000-0005-0000-0000-000007170000}"/>
    <cellStyle name="20% - Accent5 3 2 4 2 5" xfId="10239" xr:uid="{00000000-0005-0000-0000-000008170000}"/>
    <cellStyle name="20% - Accent5 3 2 4 3" xfId="2111" xr:uid="{00000000-0005-0000-0000-000009170000}"/>
    <cellStyle name="20% - Accent5 3 2 4 3 2" xfId="4313" xr:uid="{00000000-0005-0000-0000-00000A170000}"/>
    <cellStyle name="20% - Accent5 3 2 4 3 2 2" xfId="13145" xr:uid="{00000000-0005-0000-0000-00000B170000}"/>
    <cellStyle name="20% - Accent5 3 2 4 3 3" xfId="6515" xr:uid="{00000000-0005-0000-0000-00000C170000}"/>
    <cellStyle name="20% - Accent5 3 2 4 3 3 2" xfId="15347" xr:uid="{00000000-0005-0000-0000-00000D170000}"/>
    <cellStyle name="20% - Accent5 3 2 4 3 4" xfId="8717" xr:uid="{00000000-0005-0000-0000-00000E170000}"/>
    <cellStyle name="20% - Accent5 3 2 4 3 4 2" xfId="17549" xr:uid="{00000000-0005-0000-0000-00000F170000}"/>
    <cellStyle name="20% - Accent5 3 2 4 3 5" xfId="10943" xr:uid="{00000000-0005-0000-0000-000010170000}"/>
    <cellStyle name="20% - Accent5 3 2 4 4" xfId="2905" xr:uid="{00000000-0005-0000-0000-000011170000}"/>
    <cellStyle name="20% - Accent5 3 2 4 4 2" xfId="11737" xr:uid="{00000000-0005-0000-0000-000012170000}"/>
    <cellStyle name="20% - Accent5 3 2 4 5" xfId="5107" xr:uid="{00000000-0005-0000-0000-000013170000}"/>
    <cellStyle name="20% - Accent5 3 2 4 5 2" xfId="13939" xr:uid="{00000000-0005-0000-0000-000014170000}"/>
    <cellStyle name="20% - Accent5 3 2 4 6" xfId="7309" xr:uid="{00000000-0005-0000-0000-000015170000}"/>
    <cellStyle name="20% - Accent5 3 2 4 6 2" xfId="16141" xr:uid="{00000000-0005-0000-0000-000016170000}"/>
    <cellStyle name="20% - Accent5 3 2 4 7" xfId="9535" xr:uid="{00000000-0005-0000-0000-000017170000}"/>
    <cellStyle name="20% - Accent5 3 2 5" xfId="1094" xr:uid="{00000000-0005-0000-0000-000018170000}"/>
    <cellStyle name="20% - Accent5 3 2 5 2" xfId="3296" xr:uid="{00000000-0005-0000-0000-000019170000}"/>
    <cellStyle name="20% - Accent5 3 2 5 2 2" xfId="12128" xr:uid="{00000000-0005-0000-0000-00001A170000}"/>
    <cellStyle name="20% - Accent5 3 2 5 3" xfId="5498" xr:uid="{00000000-0005-0000-0000-00001B170000}"/>
    <cellStyle name="20% - Accent5 3 2 5 3 2" xfId="14330" xr:uid="{00000000-0005-0000-0000-00001C170000}"/>
    <cellStyle name="20% - Accent5 3 2 5 4" xfId="7700" xr:uid="{00000000-0005-0000-0000-00001D170000}"/>
    <cellStyle name="20% - Accent5 3 2 5 4 2" xfId="16532" xr:uid="{00000000-0005-0000-0000-00001E170000}"/>
    <cellStyle name="20% - Accent5 3 2 5 5" xfId="9926" xr:uid="{00000000-0005-0000-0000-00001F170000}"/>
    <cellStyle name="20% - Accent5 3 2 6" xfId="1759" xr:uid="{00000000-0005-0000-0000-000020170000}"/>
    <cellStyle name="20% - Accent5 3 2 6 2" xfId="3961" xr:uid="{00000000-0005-0000-0000-000021170000}"/>
    <cellStyle name="20% - Accent5 3 2 6 2 2" xfId="12793" xr:uid="{00000000-0005-0000-0000-000022170000}"/>
    <cellStyle name="20% - Accent5 3 2 6 3" xfId="6163" xr:uid="{00000000-0005-0000-0000-000023170000}"/>
    <cellStyle name="20% - Accent5 3 2 6 3 2" xfId="14995" xr:uid="{00000000-0005-0000-0000-000024170000}"/>
    <cellStyle name="20% - Accent5 3 2 6 4" xfId="8365" xr:uid="{00000000-0005-0000-0000-000025170000}"/>
    <cellStyle name="20% - Accent5 3 2 6 4 2" xfId="17197" xr:uid="{00000000-0005-0000-0000-000026170000}"/>
    <cellStyle name="20% - Accent5 3 2 6 5" xfId="10591" xr:uid="{00000000-0005-0000-0000-000027170000}"/>
    <cellStyle name="20% - Accent5 3 2 7" xfId="390" xr:uid="{00000000-0005-0000-0000-000028170000}"/>
    <cellStyle name="20% - Accent5 3 2 7 2" xfId="2592" xr:uid="{00000000-0005-0000-0000-000029170000}"/>
    <cellStyle name="20% - Accent5 3 2 7 2 2" xfId="11424" xr:uid="{00000000-0005-0000-0000-00002A170000}"/>
    <cellStyle name="20% - Accent5 3 2 7 3" xfId="4794" xr:uid="{00000000-0005-0000-0000-00002B170000}"/>
    <cellStyle name="20% - Accent5 3 2 7 3 2" xfId="13626" xr:uid="{00000000-0005-0000-0000-00002C170000}"/>
    <cellStyle name="20% - Accent5 3 2 7 4" xfId="6996" xr:uid="{00000000-0005-0000-0000-00002D170000}"/>
    <cellStyle name="20% - Accent5 3 2 7 4 2" xfId="15828" xr:uid="{00000000-0005-0000-0000-00002E170000}"/>
    <cellStyle name="20% - Accent5 3 2 7 5" xfId="9222" xr:uid="{00000000-0005-0000-0000-00002F170000}"/>
    <cellStyle name="20% - Accent5 3 2 8" xfId="2456" xr:uid="{00000000-0005-0000-0000-000030170000}"/>
    <cellStyle name="20% - Accent5 3 2 8 2" xfId="11288" xr:uid="{00000000-0005-0000-0000-000031170000}"/>
    <cellStyle name="20% - Accent5 3 2 9" xfId="4658" xr:uid="{00000000-0005-0000-0000-000032170000}"/>
    <cellStyle name="20% - Accent5 3 2 9 2" xfId="13490" xr:uid="{00000000-0005-0000-0000-000033170000}"/>
    <cellStyle name="20% - Accent5 3 3" xfId="347" xr:uid="{00000000-0005-0000-0000-000034170000}"/>
    <cellStyle name="20% - Accent5 3 3 10" xfId="9182" xr:uid="{00000000-0005-0000-0000-000035170000}"/>
    <cellStyle name="20% - Accent5 3 3 2" xfId="507" xr:uid="{00000000-0005-0000-0000-000036170000}"/>
    <cellStyle name="20% - Accent5 3 3 2 2" xfId="859" xr:uid="{00000000-0005-0000-0000-000037170000}"/>
    <cellStyle name="20% - Accent5 3 3 2 2 2" xfId="1563" xr:uid="{00000000-0005-0000-0000-000038170000}"/>
    <cellStyle name="20% - Accent5 3 3 2 2 2 2" xfId="3765" xr:uid="{00000000-0005-0000-0000-000039170000}"/>
    <cellStyle name="20% - Accent5 3 3 2 2 2 2 2" xfId="12597" xr:uid="{00000000-0005-0000-0000-00003A170000}"/>
    <cellStyle name="20% - Accent5 3 3 2 2 2 3" xfId="5967" xr:uid="{00000000-0005-0000-0000-00003B170000}"/>
    <cellStyle name="20% - Accent5 3 3 2 2 2 3 2" xfId="14799" xr:uid="{00000000-0005-0000-0000-00003C170000}"/>
    <cellStyle name="20% - Accent5 3 3 2 2 2 4" xfId="8169" xr:uid="{00000000-0005-0000-0000-00003D170000}"/>
    <cellStyle name="20% - Accent5 3 3 2 2 2 4 2" xfId="17001" xr:uid="{00000000-0005-0000-0000-00003E170000}"/>
    <cellStyle name="20% - Accent5 3 3 2 2 2 5" xfId="10395" xr:uid="{00000000-0005-0000-0000-00003F170000}"/>
    <cellStyle name="20% - Accent5 3 3 2 2 3" xfId="2267" xr:uid="{00000000-0005-0000-0000-000040170000}"/>
    <cellStyle name="20% - Accent5 3 3 2 2 3 2" xfId="4469" xr:uid="{00000000-0005-0000-0000-000041170000}"/>
    <cellStyle name="20% - Accent5 3 3 2 2 3 2 2" xfId="13301" xr:uid="{00000000-0005-0000-0000-000042170000}"/>
    <cellStyle name="20% - Accent5 3 3 2 2 3 3" xfId="6671" xr:uid="{00000000-0005-0000-0000-000043170000}"/>
    <cellStyle name="20% - Accent5 3 3 2 2 3 3 2" xfId="15503" xr:uid="{00000000-0005-0000-0000-000044170000}"/>
    <cellStyle name="20% - Accent5 3 3 2 2 3 4" xfId="8873" xr:uid="{00000000-0005-0000-0000-000045170000}"/>
    <cellStyle name="20% - Accent5 3 3 2 2 3 4 2" xfId="17705" xr:uid="{00000000-0005-0000-0000-000046170000}"/>
    <cellStyle name="20% - Accent5 3 3 2 2 3 5" xfId="11099" xr:uid="{00000000-0005-0000-0000-000047170000}"/>
    <cellStyle name="20% - Accent5 3 3 2 2 4" xfId="3061" xr:uid="{00000000-0005-0000-0000-000048170000}"/>
    <cellStyle name="20% - Accent5 3 3 2 2 4 2" xfId="11893" xr:uid="{00000000-0005-0000-0000-000049170000}"/>
    <cellStyle name="20% - Accent5 3 3 2 2 5" xfId="5263" xr:uid="{00000000-0005-0000-0000-00004A170000}"/>
    <cellStyle name="20% - Accent5 3 3 2 2 5 2" xfId="14095" xr:uid="{00000000-0005-0000-0000-00004B170000}"/>
    <cellStyle name="20% - Accent5 3 3 2 2 6" xfId="7465" xr:uid="{00000000-0005-0000-0000-00004C170000}"/>
    <cellStyle name="20% - Accent5 3 3 2 2 6 2" xfId="16297" xr:uid="{00000000-0005-0000-0000-00004D170000}"/>
    <cellStyle name="20% - Accent5 3 3 2 2 7" xfId="9691" xr:uid="{00000000-0005-0000-0000-00004E170000}"/>
    <cellStyle name="20% - Accent5 3 3 2 3" xfId="1211" xr:uid="{00000000-0005-0000-0000-00004F170000}"/>
    <cellStyle name="20% - Accent5 3 3 2 3 2" xfId="3413" xr:uid="{00000000-0005-0000-0000-000050170000}"/>
    <cellStyle name="20% - Accent5 3 3 2 3 2 2" xfId="12245" xr:uid="{00000000-0005-0000-0000-000051170000}"/>
    <cellStyle name="20% - Accent5 3 3 2 3 3" xfId="5615" xr:uid="{00000000-0005-0000-0000-000052170000}"/>
    <cellStyle name="20% - Accent5 3 3 2 3 3 2" xfId="14447" xr:uid="{00000000-0005-0000-0000-000053170000}"/>
    <cellStyle name="20% - Accent5 3 3 2 3 4" xfId="7817" xr:uid="{00000000-0005-0000-0000-000054170000}"/>
    <cellStyle name="20% - Accent5 3 3 2 3 4 2" xfId="16649" xr:uid="{00000000-0005-0000-0000-000055170000}"/>
    <cellStyle name="20% - Accent5 3 3 2 3 5" xfId="10043" xr:uid="{00000000-0005-0000-0000-000056170000}"/>
    <cellStyle name="20% - Accent5 3 3 2 4" xfId="1915" xr:uid="{00000000-0005-0000-0000-000057170000}"/>
    <cellStyle name="20% - Accent5 3 3 2 4 2" xfId="4117" xr:uid="{00000000-0005-0000-0000-000058170000}"/>
    <cellStyle name="20% - Accent5 3 3 2 4 2 2" xfId="12949" xr:uid="{00000000-0005-0000-0000-000059170000}"/>
    <cellStyle name="20% - Accent5 3 3 2 4 3" xfId="6319" xr:uid="{00000000-0005-0000-0000-00005A170000}"/>
    <cellStyle name="20% - Accent5 3 3 2 4 3 2" xfId="15151" xr:uid="{00000000-0005-0000-0000-00005B170000}"/>
    <cellStyle name="20% - Accent5 3 3 2 4 4" xfId="8521" xr:uid="{00000000-0005-0000-0000-00005C170000}"/>
    <cellStyle name="20% - Accent5 3 3 2 4 4 2" xfId="17353" xr:uid="{00000000-0005-0000-0000-00005D170000}"/>
    <cellStyle name="20% - Accent5 3 3 2 4 5" xfId="10747" xr:uid="{00000000-0005-0000-0000-00005E170000}"/>
    <cellStyle name="20% - Accent5 3 3 2 5" xfId="2709" xr:uid="{00000000-0005-0000-0000-00005F170000}"/>
    <cellStyle name="20% - Accent5 3 3 2 5 2" xfId="11541" xr:uid="{00000000-0005-0000-0000-000060170000}"/>
    <cellStyle name="20% - Accent5 3 3 2 6" xfId="4911" xr:uid="{00000000-0005-0000-0000-000061170000}"/>
    <cellStyle name="20% - Accent5 3 3 2 6 2" xfId="13743" xr:uid="{00000000-0005-0000-0000-000062170000}"/>
    <cellStyle name="20% - Accent5 3 3 2 7" xfId="7113" xr:uid="{00000000-0005-0000-0000-000063170000}"/>
    <cellStyle name="20% - Accent5 3 3 2 7 2" xfId="15945" xr:uid="{00000000-0005-0000-0000-000064170000}"/>
    <cellStyle name="20% - Accent5 3 3 2 8" xfId="9339" xr:uid="{00000000-0005-0000-0000-000065170000}"/>
    <cellStyle name="20% - Accent5 3 3 3" xfId="624" xr:uid="{00000000-0005-0000-0000-000066170000}"/>
    <cellStyle name="20% - Accent5 3 3 3 2" xfId="976" xr:uid="{00000000-0005-0000-0000-000067170000}"/>
    <cellStyle name="20% - Accent5 3 3 3 2 2" xfId="1680" xr:uid="{00000000-0005-0000-0000-000068170000}"/>
    <cellStyle name="20% - Accent5 3 3 3 2 2 2" xfId="3882" xr:uid="{00000000-0005-0000-0000-000069170000}"/>
    <cellStyle name="20% - Accent5 3 3 3 2 2 2 2" xfId="12714" xr:uid="{00000000-0005-0000-0000-00006A170000}"/>
    <cellStyle name="20% - Accent5 3 3 3 2 2 3" xfId="6084" xr:uid="{00000000-0005-0000-0000-00006B170000}"/>
    <cellStyle name="20% - Accent5 3 3 3 2 2 3 2" xfId="14916" xr:uid="{00000000-0005-0000-0000-00006C170000}"/>
    <cellStyle name="20% - Accent5 3 3 3 2 2 4" xfId="8286" xr:uid="{00000000-0005-0000-0000-00006D170000}"/>
    <cellStyle name="20% - Accent5 3 3 3 2 2 4 2" xfId="17118" xr:uid="{00000000-0005-0000-0000-00006E170000}"/>
    <cellStyle name="20% - Accent5 3 3 3 2 2 5" xfId="10512" xr:uid="{00000000-0005-0000-0000-00006F170000}"/>
    <cellStyle name="20% - Accent5 3 3 3 2 3" xfId="2384" xr:uid="{00000000-0005-0000-0000-000070170000}"/>
    <cellStyle name="20% - Accent5 3 3 3 2 3 2" xfId="4586" xr:uid="{00000000-0005-0000-0000-000071170000}"/>
    <cellStyle name="20% - Accent5 3 3 3 2 3 2 2" xfId="13418" xr:uid="{00000000-0005-0000-0000-000072170000}"/>
    <cellStyle name="20% - Accent5 3 3 3 2 3 3" xfId="6788" xr:uid="{00000000-0005-0000-0000-000073170000}"/>
    <cellStyle name="20% - Accent5 3 3 3 2 3 3 2" xfId="15620" xr:uid="{00000000-0005-0000-0000-000074170000}"/>
    <cellStyle name="20% - Accent5 3 3 3 2 3 4" xfId="8990" xr:uid="{00000000-0005-0000-0000-000075170000}"/>
    <cellStyle name="20% - Accent5 3 3 3 2 3 4 2" xfId="17822" xr:uid="{00000000-0005-0000-0000-000076170000}"/>
    <cellStyle name="20% - Accent5 3 3 3 2 3 5" xfId="11216" xr:uid="{00000000-0005-0000-0000-000077170000}"/>
    <cellStyle name="20% - Accent5 3 3 3 2 4" xfId="3178" xr:uid="{00000000-0005-0000-0000-000078170000}"/>
    <cellStyle name="20% - Accent5 3 3 3 2 4 2" xfId="12010" xr:uid="{00000000-0005-0000-0000-000079170000}"/>
    <cellStyle name="20% - Accent5 3 3 3 2 5" xfId="5380" xr:uid="{00000000-0005-0000-0000-00007A170000}"/>
    <cellStyle name="20% - Accent5 3 3 3 2 5 2" xfId="14212" xr:uid="{00000000-0005-0000-0000-00007B170000}"/>
    <cellStyle name="20% - Accent5 3 3 3 2 6" xfId="7582" xr:uid="{00000000-0005-0000-0000-00007C170000}"/>
    <cellStyle name="20% - Accent5 3 3 3 2 6 2" xfId="16414" xr:uid="{00000000-0005-0000-0000-00007D170000}"/>
    <cellStyle name="20% - Accent5 3 3 3 2 7" xfId="9808" xr:uid="{00000000-0005-0000-0000-00007E170000}"/>
    <cellStyle name="20% - Accent5 3 3 3 3" xfId="1328" xr:uid="{00000000-0005-0000-0000-00007F170000}"/>
    <cellStyle name="20% - Accent5 3 3 3 3 2" xfId="3530" xr:uid="{00000000-0005-0000-0000-000080170000}"/>
    <cellStyle name="20% - Accent5 3 3 3 3 2 2" xfId="12362" xr:uid="{00000000-0005-0000-0000-000081170000}"/>
    <cellStyle name="20% - Accent5 3 3 3 3 3" xfId="5732" xr:uid="{00000000-0005-0000-0000-000082170000}"/>
    <cellStyle name="20% - Accent5 3 3 3 3 3 2" xfId="14564" xr:uid="{00000000-0005-0000-0000-000083170000}"/>
    <cellStyle name="20% - Accent5 3 3 3 3 4" xfId="7934" xr:uid="{00000000-0005-0000-0000-000084170000}"/>
    <cellStyle name="20% - Accent5 3 3 3 3 4 2" xfId="16766" xr:uid="{00000000-0005-0000-0000-000085170000}"/>
    <cellStyle name="20% - Accent5 3 3 3 3 5" xfId="10160" xr:uid="{00000000-0005-0000-0000-000086170000}"/>
    <cellStyle name="20% - Accent5 3 3 3 4" xfId="2032" xr:uid="{00000000-0005-0000-0000-000087170000}"/>
    <cellStyle name="20% - Accent5 3 3 3 4 2" xfId="4234" xr:uid="{00000000-0005-0000-0000-000088170000}"/>
    <cellStyle name="20% - Accent5 3 3 3 4 2 2" xfId="13066" xr:uid="{00000000-0005-0000-0000-000089170000}"/>
    <cellStyle name="20% - Accent5 3 3 3 4 3" xfId="6436" xr:uid="{00000000-0005-0000-0000-00008A170000}"/>
    <cellStyle name="20% - Accent5 3 3 3 4 3 2" xfId="15268" xr:uid="{00000000-0005-0000-0000-00008B170000}"/>
    <cellStyle name="20% - Accent5 3 3 3 4 4" xfId="8638" xr:uid="{00000000-0005-0000-0000-00008C170000}"/>
    <cellStyle name="20% - Accent5 3 3 3 4 4 2" xfId="17470" xr:uid="{00000000-0005-0000-0000-00008D170000}"/>
    <cellStyle name="20% - Accent5 3 3 3 4 5" xfId="10864" xr:uid="{00000000-0005-0000-0000-00008E170000}"/>
    <cellStyle name="20% - Accent5 3 3 3 5" xfId="2826" xr:uid="{00000000-0005-0000-0000-00008F170000}"/>
    <cellStyle name="20% - Accent5 3 3 3 5 2" xfId="11658" xr:uid="{00000000-0005-0000-0000-000090170000}"/>
    <cellStyle name="20% - Accent5 3 3 3 6" xfId="5028" xr:uid="{00000000-0005-0000-0000-000091170000}"/>
    <cellStyle name="20% - Accent5 3 3 3 6 2" xfId="13860" xr:uid="{00000000-0005-0000-0000-000092170000}"/>
    <cellStyle name="20% - Accent5 3 3 3 7" xfId="7230" xr:uid="{00000000-0005-0000-0000-000093170000}"/>
    <cellStyle name="20% - Accent5 3 3 3 7 2" xfId="16062" xr:uid="{00000000-0005-0000-0000-000094170000}"/>
    <cellStyle name="20% - Accent5 3 3 3 8" xfId="9456" xr:uid="{00000000-0005-0000-0000-000095170000}"/>
    <cellStyle name="20% - Accent5 3 3 4" xfId="742" xr:uid="{00000000-0005-0000-0000-000096170000}"/>
    <cellStyle name="20% - Accent5 3 3 4 2" xfId="1446" xr:uid="{00000000-0005-0000-0000-000097170000}"/>
    <cellStyle name="20% - Accent5 3 3 4 2 2" xfId="3648" xr:uid="{00000000-0005-0000-0000-000098170000}"/>
    <cellStyle name="20% - Accent5 3 3 4 2 2 2" xfId="12480" xr:uid="{00000000-0005-0000-0000-000099170000}"/>
    <cellStyle name="20% - Accent5 3 3 4 2 3" xfId="5850" xr:uid="{00000000-0005-0000-0000-00009A170000}"/>
    <cellStyle name="20% - Accent5 3 3 4 2 3 2" xfId="14682" xr:uid="{00000000-0005-0000-0000-00009B170000}"/>
    <cellStyle name="20% - Accent5 3 3 4 2 4" xfId="8052" xr:uid="{00000000-0005-0000-0000-00009C170000}"/>
    <cellStyle name="20% - Accent5 3 3 4 2 4 2" xfId="16884" xr:uid="{00000000-0005-0000-0000-00009D170000}"/>
    <cellStyle name="20% - Accent5 3 3 4 2 5" xfId="10278" xr:uid="{00000000-0005-0000-0000-00009E170000}"/>
    <cellStyle name="20% - Accent5 3 3 4 3" xfId="2150" xr:uid="{00000000-0005-0000-0000-00009F170000}"/>
    <cellStyle name="20% - Accent5 3 3 4 3 2" xfId="4352" xr:uid="{00000000-0005-0000-0000-0000A0170000}"/>
    <cellStyle name="20% - Accent5 3 3 4 3 2 2" xfId="13184" xr:uid="{00000000-0005-0000-0000-0000A1170000}"/>
    <cellStyle name="20% - Accent5 3 3 4 3 3" xfId="6554" xr:uid="{00000000-0005-0000-0000-0000A2170000}"/>
    <cellStyle name="20% - Accent5 3 3 4 3 3 2" xfId="15386" xr:uid="{00000000-0005-0000-0000-0000A3170000}"/>
    <cellStyle name="20% - Accent5 3 3 4 3 4" xfId="8756" xr:uid="{00000000-0005-0000-0000-0000A4170000}"/>
    <cellStyle name="20% - Accent5 3 3 4 3 4 2" xfId="17588" xr:uid="{00000000-0005-0000-0000-0000A5170000}"/>
    <cellStyle name="20% - Accent5 3 3 4 3 5" xfId="10982" xr:uid="{00000000-0005-0000-0000-0000A6170000}"/>
    <cellStyle name="20% - Accent5 3 3 4 4" xfId="2944" xr:uid="{00000000-0005-0000-0000-0000A7170000}"/>
    <cellStyle name="20% - Accent5 3 3 4 4 2" xfId="11776" xr:uid="{00000000-0005-0000-0000-0000A8170000}"/>
    <cellStyle name="20% - Accent5 3 3 4 5" xfId="5146" xr:uid="{00000000-0005-0000-0000-0000A9170000}"/>
    <cellStyle name="20% - Accent5 3 3 4 5 2" xfId="13978" xr:uid="{00000000-0005-0000-0000-0000AA170000}"/>
    <cellStyle name="20% - Accent5 3 3 4 6" xfId="7348" xr:uid="{00000000-0005-0000-0000-0000AB170000}"/>
    <cellStyle name="20% - Accent5 3 3 4 6 2" xfId="16180" xr:uid="{00000000-0005-0000-0000-0000AC170000}"/>
    <cellStyle name="20% - Accent5 3 3 4 7" xfId="9574" xr:uid="{00000000-0005-0000-0000-0000AD170000}"/>
    <cellStyle name="20% - Accent5 3 3 5" xfId="1054" xr:uid="{00000000-0005-0000-0000-0000AE170000}"/>
    <cellStyle name="20% - Accent5 3 3 5 2" xfId="3256" xr:uid="{00000000-0005-0000-0000-0000AF170000}"/>
    <cellStyle name="20% - Accent5 3 3 5 2 2" xfId="12088" xr:uid="{00000000-0005-0000-0000-0000B0170000}"/>
    <cellStyle name="20% - Accent5 3 3 5 3" xfId="5458" xr:uid="{00000000-0005-0000-0000-0000B1170000}"/>
    <cellStyle name="20% - Accent5 3 3 5 3 2" xfId="14290" xr:uid="{00000000-0005-0000-0000-0000B2170000}"/>
    <cellStyle name="20% - Accent5 3 3 5 4" xfId="7660" xr:uid="{00000000-0005-0000-0000-0000B3170000}"/>
    <cellStyle name="20% - Accent5 3 3 5 4 2" xfId="16492" xr:uid="{00000000-0005-0000-0000-0000B4170000}"/>
    <cellStyle name="20% - Accent5 3 3 5 5" xfId="9886" xr:uid="{00000000-0005-0000-0000-0000B5170000}"/>
    <cellStyle name="20% - Accent5 3 3 6" xfId="1798" xr:uid="{00000000-0005-0000-0000-0000B6170000}"/>
    <cellStyle name="20% - Accent5 3 3 6 2" xfId="4000" xr:uid="{00000000-0005-0000-0000-0000B7170000}"/>
    <cellStyle name="20% - Accent5 3 3 6 2 2" xfId="12832" xr:uid="{00000000-0005-0000-0000-0000B8170000}"/>
    <cellStyle name="20% - Accent5 3 3 6 3" xfId="6202" xr:uid="{00000000-0005-0000-0000-0000B9170000}"/>
    <cellStyle name="20% - Accent5 3 3 6 3 2" xfId="15034" xr:uid="{00000000-0005-0000-0000-0000BA170000}"/>
    <cellStyle name="20% - Accent5 3 3 6 4" xfId="8404" xr:uid="{00000000-0005-0000-0000-0000BB170000}"/>
    <cellStyle name="20% - Accent5 3 3 6 4 2" xfId="17236" xr:uid="{00000000-0005-0000-0000-0000BC170000}"/>
    <cellStyle name="20% - Accent5 3 3 6 5" xfId="10630" xr:uid="{00000000-0005-0000-0000-0000BD170000}"/>
    <cellStyle name="20% - Accent5 3 3 7" xfId="2552" xr:uid="{00000000-0005-0000-0000-0000BE170000}"/>
    <cellStyle name="20% - Accent5 3 3 7 2" xfId="11384" xr:uid="{00000000-0005-0000-0000-0000BF170000}"/>
    <cellStyle name="20% - Accent5 3 3 8" xfId="4754" xr:uid="{00000000-0005-0000-0000-0000C0170000}"/>
    <cellStyle name="20% - Accent5 3 3 8 2" xfId="13586" xr:uid="{00000000-0005-0000-0000-0000C1170000}"/>
    <cellStyle name="20% - Accent5 3 3 9" xfId="6956" xr:uid="{00000000-0005-0000-0000-0000C2170000}"/>
    <cellStyle name="20% - Accent5 3 3 9 2" xfId="15788" xr:uid="{00000000-0005-0000-0000-0000C3170000}"/>
    <cellStyle name="20% - Accent5 3 4" xfId="455" xr:uid="{00000000-0005-0000-0000-0000C4170000}"/>
    <cellStyle name="20% - Accent5 3 4 2" xfId="793" xr:uid="{00000000-0005-0000-0000-0000C5170000}"/>
    <cellStyle name="20% - Accent5 3 4 2 2" xfId="1497" xr:uid="{00000000-0005-0000-0000-0000C6170000}"/>
    <cellStyle name="20% - Accent5 3 4 2 2 2" xfId="3699" xr:uid="{00000000-0005-0000-0000-0000C7170000}"/>
    <cellStyle name="20% - Accent5 3 4 2 2 2 2" xfId="12531" xr:uid="{00000000-0005-0000-0000-0000C8170000}"/>
    <cellStyle name="20% - Accent5 3 4 2 2 3" xfId="5901" xr:uid="{00000000-0005-0000-0000-0000C9170000}"/>
    <cellStyle name="20% - Accent5 3 4 2 2 3 2" xfId="14733" xr:uid="{00000000-0005-0000-0000-0000CA170000}"/>
    <cellStyle name="20% - Accent5 3 4 2 2 4" xfId="8103" xr:uid="{00000000-0005-0000-0000-0000CB170000}"/>
    <cellStyle name="20% - Accent5 3 4 2 2 4 2" xfId="16935" xr:uid="{00000000-0005-0000-0000-0000CC170000}"/>
    <cellStyle name="20% - Accent5 3 4 2 2 5" xfId="10329" xr:uid="{00000000-0005-0000-0000-0000CD170000}"/>
    <cellStyle name="20% - Accent5 3 4 2 3" xfId="2201" xr:uid="{00000000-0005-0000-0000-0000CE170000}"/>
    <cellStyle name="20% - Accent5 3 4 2 3 2" xfId="4403" xr:uid="{00000000-0005-0000-0000-0000CF170000}"/>
    <cellStyle name="20% - Accent5 3 4 2 3 2 2" xfId="13235" xr:uid="{00000000-0005-0000-0000-0000D0170000}"/>
    <cellStyle name="20% - Accent5 3 4 2 3 3" xfId="6605" xr:uid="{00000000-0005-0000-0000-0000D1170000}"/>
    <cellStyle name="20% - Accent5 3 4 2 3 3 2" xfId="15437" xr:uid="{00000000-0005-0000-0000-0000D2170000}"/>
    <cellStyle name="20% - Accent5 3 4 2 3 4" xfId="8807" xr:uid="{00000000-0005-0000-0000-0000D3170000}"/>
    <cellStyle name="20% - Accent5 3 4 2 3 4 2" xfId="17639" xr:uid="{00000000-0005-0000-0000-0000D4170000}"/>
    <cellStyle name="20% - Accent5 3 4 2 3 5" xfId="11033" xr:uid="{00000000-0005-0000-0000-0000D5170000}"/>
    <cellStyle name="20% - Accent5 3 4 2 4" xfId="2995" xr:uid="{00000000-0005-0000-0000-0000D6170000}"/>
    <cellStyle name="20% - Accent5 3 4 2 4 2" xfId="11827" xr:uid="{00000000-0005-0000-0000-0000D7170000}"/>
    <cellStyle name="20% - Accent5 3 4 2 5" xfId="5197" xr:uid="{00000000-0005-0000-0000-0000D8170000}"/>
    <cellStyle name="20% - Accent5 3 4 2 5 2" xfId="14029" xr:uid="{00000000-0005-0000-0000-0000D9170000}"/>
    <cellStyle name="20% - Accent5 3 4 2 6" xfId="7399" xr:uid="{00000000-0005-0000-0000-0000DA170000}"/>
    <cellStyle name="20% - Accent5 3 4 2 6 2" xfId="16231" xr:uid="{00000000-0005-0000-0000-0000DB170000}"/>
    <cellStyle name="20% - Accent5 3 4 2 7" xfId="9625" xr:uid="{00000000-0005-0000-0000-0000DC170000}"/>
    <cellStyle name="20% - Accent5 3 4 3" xfId="1159" xr:uid="{00000000-0005-0000-0000-0000DD170000}"/>
    <cellStyle name="20% - Accent5 3 4 3 2" xfId="3361" xr:uid="{00000000-0005-0000-0000-0000DE170000}"/>
    <cellStyle name="20% - Accent5 3 4 3 2 2" xfId="12193" xr:uid="{00000000-0005-0000-0000-0000DF170000}"/>
    <cellStyle name="20% - Accent5 3 4 3 3" xfId="5563" xr:uid="{00000000-0005-0000-0000-0000E0170000}"/>
    <cellStyle name="20% - Accent5 3 4 3 3 2" xfId="14395" xr:uid="{00000000-0005-0000-0000-0000E1170000}"/>
    <cellStyle name="20% - Accent5 3 4 3 4" xfId="7765" xr:uid="{00000000-0005-0000-0000-0000E2170000}"/>
    <cellStyle name="20% - Accent5 3 4 3 4 2" xfId="16597" xr:uid="{00000000-0005-0000-0000-0000E3170000}"/>
    <cellStyle name="20% - Accent5 3 4 3 5" xfId="9991" xr:uid="{00000000-0005-0000-0000-0000E4170000}"/>
    <cellStyle name="20% - Accent5 3 4 4" xfId="1849" xr:uid="{00000000-0005-0000-0000-0000E5170000}"/>
    <cellStyle name="20% - Accent5 3 4 4 2" xfId="4051" xr:uid="{00000000-0005-0000-0000-0000E6170000}"/>
    <cellStyle name="20% - Accent5 3 4 4 2 2" xfId="12883" xr:uid="{00000000-0005-0000-0000-0000E7170000}"/>
    <cellStyle name="20% - Accent5 3 4 4 3" xfId="6253" xr:uid="{00000000-0005-0000-0000-0000E8170000}"/>
    <cellStyle name="20% - Accent5 3 4 4 3 2" xfId="15085" xr:uid="{00000000-0005-0000-0000-0000E9170000}"/>
    <cellStyle name="20% - Accent5 3 4 4 4" xfId="8455" xr:uid="{00000000-0005-0000-0000-0000EA170000}"/>
    <cellStyle name="20% - Accent5 3 4 4 4 2" xfId="17287" xr:uid="{00000000-0005-0000-0000-0000EB170000}"/>
    <cellStyle name="20% - Accent5 3 4 4 5" xfId="10681" xr:uid="{00000000-0005-0000-0000-0000EC170000}"/>
    <cellStyle name="20% - Accent5 3 4 5" xfId="2657" xr:uid="{00000000-0005-0000-0000-0000ED170000}"/>
    <cellStyle name="20% - Accent5 3 4 5 2" xfId="11489" xr:uid="{00000000-0005-0000-0000-0000EE170000}"/>
    <cellStyle name="20% - Accent5 3 4 6" xfId="4859" xr:uid="{00000000-0005-0000-0000-0000EF170000}"/>
    <cellStyle name="20% - Accent5 3 4 6 2" xfId="13691" xr:uid="{00000000-0005-0000-0000-0000F0170000}"/>
    <cellStyle name="20% - Accent5 3 4 7" xfId="7061" xr:uid="{00000000-0005-0000-0000-0000F1170000}"/>
    <cellStyle name="20% - Accent5 3 4 7 2" xfId="15893" xr:uid="{00000000-0005-0000-0000-0000F2170000}"/>
    <cellStyle name="20% - Accent5 3 4 8" xfId="9287" xr:uid="{00000000-0005-0000-0000-0000F3170000}"/>
    <cellStyle name="20% - Accent5 3 5" xfId="558" xr:uid="{00000000-0005-0000-0000-0000F4170000}"/>
    <cellStyle name="20% - Accent5 3 5 2" xfId="910" xr:uid="{00000000-0005-0000-0000-0000F5170000}"/>
    <cellStyle name="20% - Accent5 3 5 2 2" xfId="1614" xr:uid="{00000000-0005-0000-0000-0000F6170000}"/>
    <cellStyle name="20% - Accent5 3 5 2 2 2" xfId="3816" xr:uid="{00000000-0005-0000-0000-0000F7170000}"/>
    <cellStyle name="20% - Accent5 3 5 2 2 2 2" xfId="12648" xr:uid="{00000000-0005-0000-0000-0000F8170000}"/>
    <cellStyle name="20% - Accent5 3 5 2 2 3" xfId="6018" xr:uid="{00000000-0005-0000-0000-0000F9170000}"/>
    <cellStyle name="20% - Accent5 3 5 2 2 3 2" xfId="14850" xr:uid="{00000000-0005-0000-0000-0000FA170000}"/>
    <cellStyle name="20% - Accent5 3 5 2 2 4" xfId="8220" xr:uid="{00000000-0005-0000-0000-0000FB170000}"/>
    <cellStyle name="20% - Accent5 3 5 2 2 4 2" xfId="17052" xr:uid="{00000000-0005-0000-0000-0000FC170000}"/>
    <cellStyle name="20% - Accent5 3 5 2 2 5" xfId="10446" xr:uid="{00000000-0005-0000-0000-0000FD170000}"/>
    <cellStyle name="20% - Accent5 3 5 2 3" xfId="2318" xr:uid="{00000000-0005-0000-0000-0000FE170000}"/>
    <cellStyle name="20% - Accent5 3 5 2 3 2" xfId="4520" xr:uid="{00000000-0005-0000-0000-0000FF170000}"/>
    <cellStyle name="20% - Accent5 3 5 2 3 2 2" xfId="13352" xr:uid="{00000000-0005-0000-0000-000000180000}"/>
    <cellStyle name="20% - Accent5 3 5 2 3 3" xfId="6722" xr:uid="{00000000-0005-0000-0000-000001180000}"/>
    <cellStyle name="20% - Accent5 3 5 2 3 3 2" xfId="15554" xr:uid="{00000000-0005-0000-0000-000002180000}"/>
    <cellStyle name="20% - Accent5 3 5 2 3 4" xfId="8924" xr:uid="{00000000-0005-0000-0000-000003180000}"/>
    <cellStyle name="20% - Accent5 3 5 2 3 4 2" xfId="17756" xr:uid="{00000000-0005-0000-0000-000004180000}"/>
    <cellStyle name="20% - Accent5 3 5 2 3 5" xfId="11150" xr:uid="{00000000-0005-0000-0000-000005180000}"/>
    <cellStyle name="20% - Accent5 3 5 2 4" xfId="3112" xr:uid="{00000000-0005-0000-0000-000006180000}"/>
    <cellStyle name="20% - Accent5 3 5 2 4 2" xfId="11944" xr:uid="{00000000-0005-0000-0000-000007180000}"/>
    <cellStyle name="20% - Accent5 3 5 2 5" xfId="5314" xr:uid="{00000000-0005-0000-0000-000008180000}"/>
    <cellStyle name="20% - Accent5 3 5 2 5 2" xfId="14146" xr:uid="{00000000-0005-0000-0000-000009180000}"/>
    <cellStyle name="20% - Accent5 3 5 2 6" xfId="7516" xr:uid="{00000000-0005-0000-0000-00000A180000}"/>
    <cellStyle name="20% - Accent5 3 5 2 6 2" xfId="16348" xr:uid="{00000000-0005-0000-0000-00000B180000}"/>
    <cellStyle name="20% - Accent5 3 5 2 7" xfId="9742" xr:uid="{00000000-0005-0000-0000-00000C180000}"/>
    <cellStyle name="20% - Accent5 3 5 3" xfId="1262" xr:uid="{00000000-0005-0000-0000-00000D180000}"/>
    <cellStyle name="20% - Accent5 3 5 3 2" xfId="3464" xr:uid="{00000000-0005-0000-0000-00000E180000}"/>
    <cellStyle name="20% - Accent5 3 5 3 2 2" xfId="12296" xr:uid="{00000000-0005-0000-0000-00000F180000}"/>
    <cellStyle name="20% - Accent5 3 5 3 3" xfId="5666" xr:uid="{00000000-0005-0000-0000-000010180000}"/>
    <cellStyle name="20% - Accent5 3 5 3 3 2" xfId="14498" xr:uid="{00000000-0005-0000-0000-000011180000}"/>
    <cellStyle name="20% - Accent5 3 5 3 4" xfId="7868" xr:uid="{00000000-0005-0000-0000-000012180000}"/>
    <cellStyle name="20% - Accent5 3 5 3 4 2" xfId="16700" xr:uid="{00000000-0005-0000-0000-000013180000}"/>
    <cellStyle name="20% - Accent5 3 5 3 5" xfId="10094" xr:uid="{00000000-0005-0000-0000-000014180000}"/>
    <cellStyle name="20% - Accent5 3 5 4" xfId="1966" xr:uid="{00000000-0005-0000-0000-000015180000}"/>
    <cellStyle name="20% - Accent5 3 5 4 2" xfId="4168" xr:uid="{00000000-0005-0000-0000-000016180000}"/>
    <cellStyle name="20% - Accent5 3 5 4 2 2" xfId="13000" xr:uid="{00000000-0005-0000-0000-000017180000}"/>
    <cellStyle name="20% - Accent5 3 5 4 3" xfId="6370" xr:uid="{00000000-0005-0000-0000-000018180000}"/>
    <cellStyle name="20% - Accent5 3 5 4 3 2" xfId="15202" xr:uid="{00000000-0005-0000-0000-000019180000}"/>
    <cellStyle name="20% - Accent5 3 5 4 4" xfId="8572" xr:uid="{00000000-0005-0000-0000-00001A180000}"/>
    <cellStyle name="20% - Accent5 3 5 4 4 2" xfId="17404" xr:uid="{00000000-0005-0000-0000-00001B180000}"/>
    <cellStyle name="20% - Accent5 3 5 4 5" xfId="10798" xr:uid="{00000000-0005-0000-0000-00001C180000}"/>
    <cellStyle name="20% - Accent5 3 5 5" xfId="2760" xr:uid="{00000000-0005-0000-0000-00001D180000}"/>
    <cellStyle name="20% - Accent5 3 5 5 2" xfId="11592" xr:uid="{00000000-0005-0000-0000-00001E180000}"/>
    <cellStyle name="20% - Accent5 3 5 6" xfId="4962" xr:uid="{00000000-0005-0000-0000-00001F180000}"/>
    <cellStyle name="20% - Accent5 3 5 6 2" xfId="13794" xr:uid="{00000000-0005-0000-0000-000020180000}"/>
    <cellStyle name="20% - Accent5 3 5 7" xfId="7164" xr:uid="{00000000-0005-0000-0000-000021180000}"/>
    <cellStyle name="20% - Accent5 3 5 7 2" xfId="15996" xr:uid="{00000000-0005-0000-0000-000022180000}"/>
    <cellStyle name="20% - Accent5 3 5 8" xfId="9390" xr:uid="{00000000-0005-0000-0000-000023180000}"/>
    <cellStyle name="20% - Accent5 3 6" xfId="676" xr:uid="{00000000-0005-0000-0000-000024180000}"/>
    <cellStyle name="20% - Accent5 3 6 2" xfId="1380" xr:uid="{00000000-0005-0000-0000-000025180000}"/>
    <cellStyle name="20% - Accent5 3 6 2 2" xfId="3582" xr:uid="{00000000-0005-0000-0000-000026180000}"/>
    <cellStyle name="20% - Accent5 3 6 2 2 2" xfId="12414" xr:uid="{00000000-0005-0000-0000-000027180000}"/>
    <cellStyle name="20% - Accent5 3 6 2 3" xfId="5784" xr:uid="{00000000-0005-0000-0000-000028180000}"/>
    <cellStyle name="20% - Accent5 3 6 2 3 2" xfId="14616" xr:uid="{00000000-0005-0000-0000-000029180000}"/>
    <cellStyle name="20% - Accent5 3 6 2 4" xfId="7986" xr:uid="{00000000-0005-0000-0000-00002A180000}"/>
    <cellStyle name="20% - Accent5 3 6 2 4 2" xfId="16818" xr:uid="{00000000-0005-0000-0000-00002B180000}"/>
    <cellStyle name="20% - Accent5 3 6 2 5" xfId="10212" xr:uid="{00000000-0005-0000-0000-00002C180000}"/>
    <cellStyle name="20% - Accent5 3 6 3" xfId="2084" xr:uid="{00000000-0005-0000-0000-00002D180000}"/>
    <cellStyle name="20% - Accent5 3 6 3 2" xfId="4286" xr:uid="{00000000-0005-0000-0000-00002E180000}"/>
    <cellStyle name="20% - Accent5 3 6 3 2 2" xfId="13118" xr:uid="{00000000-0005-0000-0000-00002F180000}"/>
    <cellStyle name="20% - Accent5 3 6 3 3" xfId="6488" xr:uid="{00000000-0005-0000-0000-000030180000}"/>
    <cellStyle name="20% - Accent5 3 6 3 3 2" xfId="15320" xr:uid="{00000000-0005-0000-0000-000031180000}"/>
    <cellStyle name="20% - Accent5 3 6 3 4" xfId="8690" xr:uid="{00000000-0005-0000-0000-000032180000}"/>
    <cellStyle name="20% - Accent5 3 6 3 4 2" xfId="17522" xr:uid="{00000000-0005-0000-0000-000033180000}"/>
    <cellStyle name="20% - Accent5 3 6 3 5" xfId="10916" xr:uid="{00000000-0005-0000-0000-000034180000}"/>
    <cellStyle name="20% - Accent5 3 6 4" xfId="2878" xr:uid="{00000000-0005-0000-0000-000035180000}"/>
    <cellStyle name="20% - Accent5 3 6 4 2" xfId="11710" xr:uid="{00000000-0005-0000-0000-000036180000}"/>
    <cellStyle name="20% - Accent5 3 6 5" xfId="5080" xr:uid="{00000000-0005-0000-0000-000037180000}"/>
    <cellStyle name="20% - Accent5 3 6 5 2" xfId="13912" xr:uid="{00000000-0005-0000-0000-000038180000}"/>
    <cellStyle name="20% - Accent5 3 6 6" xfId="7282" xr:uid="{00000000-0005-0000-0000-000039180000}"/>
    <cellStyle name="20% - Accent5 3 6 6 2" xfId="16114" xr:uid="{00000000-0005-0000-0000-00003A180000}"/>
    <cellStyle name="20% - Accent5 3 6 7" xfId="9508" xr:uid="{00000000-0005-0000-0000-00003B180000}"/>
    <cellStyle name="20% - Accent5 3 7" xfId="1016" xr:uid="{00000000-0005-0000-0000-00003C180000}"/>
    <cellStyle name="20% - Accent5 3 7 2" xfId="3218" xr:uid="{00000000-0005-0000-0000-00003D180000}"/>
    <cellStyle name="20% - Accent5 3 7 2 2" xfId="12050" xr:uid="{00000000-0005-0000-0000-00003E180000}"/>
    <cellStyle name="20% - Accent5 3 7 3" xfId="5420" xr:uid="{00000000-0005-0000-0000-00003F180000}"/>
    <cellStyle name="20% - Accent5 3 7 3 2" xfId="14252" xr:uid="{00000000-0005-0000-0000-000040180000}"/>
    <cellStyle name="20% - Accent5 3 7 4" xfId="7622" xr:uid="{00000000-0005-0000-0000-000041180000}"/>
    <cellStyle name="20% - Accent5 3 7 4 2" xfId="16454" xr:uid="{00000000-0005-0000-0000-000042180000}"/>
    <cellStyle name="20% - Accent5 3 7 5" xfId="9848" xr:uid="{00000000-0005-0000-0000-000043180000}"/>
    <cellStyle name="20% - Accent5 3 8" xfId="1732" xr:uid="{00000000-0005-0000-0000-000044180000}"/>
    <cellStyle name="20% - Accent5 3 8 2" xfId="3934" xr:uid="{00000000-0005-0000-0000-000045180000}"/>
    <cellStyle name="20% - Accent5 3 8 2 2" xfId="12766" xr:uid="{00000000-0005-0000-0000-000046180000}"/>
    <cellStyle name="20% - Accent5 3 8 3" xfId="6136" xr:uid="{00000000-0005-0000-0000-000047180000}"/>
    <cellStyle name="20% - Accent5 3 8 3 2" xfId="14968" xr:uid="{00000000-0005-0000-0000-000048180000}"/>
    <cellStyle name="20% - Accent5 3 8 4" xfId="8338" xr:uid="{00000000-0005-0000-0000-000049180000}"/>
    <cellStyle name="20% - Accent5 3 8 4 2" xfId="17170" xr:uid="{00000000-0005-0000-0000-00004A180000}"/>
    <cellStyle name="20% - Accent5 3 8 5" xfId="10564" xr:uid="{00000000-0005-0000-0000-00004B180000}"/>
    <cellStyle name="20% - Accent5 3 9" xfId="320" xr:uid="{00000000-0005-0000-0000-00004C180000}"/>
    <cellStyle name="20% - Accent5 3 9 2" xfId="2526" xr:uid="{00000000-0005-0000-0000-00004D180000}"/>
    <cellStyle name="20% - Accent5 3 9 2 2" xfId="11358" xr:uid="{00000000-0005-0000-0000-00004E180000}"/>
    <cellStyle name="20% - Accent5 3 9 3" xfId="4728" xr:uid="{00000000-0005-0000-0000-00004F180000}"/>
    <cellStyle name="20% - Accent5 3 9 3 2" xfId="13560" xr:uid="{00000000-0005-0000-0000-000050180000}"/>
    <cellStyle name="20% - Accent5 3 9 4" xfId="6930" xr:uid="{00000000-0005-0000-0000-000051180000}"/>
    <cellStyle name="20% - Accent5 3 9 4 2" xfId="15762" xr:uid="{00000000-0005-0000-0000-000052180000}"/>
    <cellStyle name="20% - Accent5 3 9 5" xfId="9156" xr:uid="{00000000-0005-0000-0000-000053180000}"/>
    <cellStyle name="20% - Accent5 4" xfId="134" xr:uid="{00000000-0005-0000-0000-000054180000}"/>
    <cellStyle name="20% - Accent5 4 2" xfId="429" xr:uid="{00000000-0005-0000-0000-000055180000}"/>
    <cellStyle name="20% - Accent5 4 2 2" xfId="846" xr:uid="{00000000-0005-0000-0000-000056180000}"/>
    <cellStyle name="20% - Accent5 4 2 2 2" xfId="1550" xr:uid="{00000000-0005-0000-0000-000057180000}"/>
    <cellStyle name="20% - Accent5 4 2 2 2 2" xfId="3752" xr:uid="{00000000-0005-0000-0000-000058180000}"/>
    <cellStyle name="20% - Accent5 4 2 2 2 2 2" xfId="12584" xr:uid="{00000000-0005-0000-0000-000059180000}"/>
    <cellStyle name="20% - Accent5 4 2 2 2 3" xfId="5954" xr:uid="{00000000-0005-0000-0000-00005A180000}"/>
    <cellStyle name="20% - Accent5 4 2 2 2 3 2" xfId="14786" xr:uid="{00000000-0005-0000-0000-00005B180000}"/>
    <cellStyle name="20% - Accent5 4 2 2 2 4" xfId="8156" xr:uid="{00000000-0005-0000-0000-00005C180000}"/>
    <cellStyle name="20% - Accent5 4 2 2 2 4 2" xfId="16988" xr:uid="{00000000-0005-0000-0000-00005D180000}"/>
    <cellStyle name="20% - Accent5 4 2 2 2 5" xfId="10382" xr:uid="{00000000-0005-0000-0000-00005E180000}"/>
    <cellStyle name="20% - Accent5 4 2 2 3" xfId="2254" xr:uid="{00000000-0005-0000-0000-00005F180000}"/>
    <cellStyle name="20% - Accent5 4 2 2 3 2" xfId="4456" xr:uid="{00000000-0005-0000-0000-000060180000}"/>
    <cellStyle name="20% - Accent5 4 2 2 3 2 2" xfId="13288" xr:uid="{00000000-0005-0000-0000-000061180000}"/>
    <cellStyle name="20% - Accent5 4 2 2 3 3" xfId="6658" xr:uid="{00000000-0005-0000-0000-000062180000}"/>
    <cellStyle name="20% - Accent5 4 2 2 3 3 2" xfId="15490" xr:uid="{00000000-0005-0000-0000-000063180000}"/>
    <cellStyle name="20% - Accent5 4 2 2 3 4" xfId="8860" xr:uid="{00000000-0005-0000-0000-000064180000}"/>
    <cellStyle name="20% - Accent5 4 2 2 3 4 2" xfId="17692" xr:uid="{00000000-0005-0000-0000-000065180000}"/>
    <cellStyle name="20% - Accent5 4 2 2 3 5" xfId="11086" xr:uid="{00000000-0005-0000-0000-000066180000}"/>
    <cellStyle name="20% - Accent5 4 2 2 4" xfId="3048" xr:uid="{00000000-0005-0000-0000-000067180000}"/>
    <cellStyle name="20% - Accent5 4 2 2 4 2" xfId="11880" xr:uid="{00000000-0005-0000-0000-000068180000}"/>
    <cellStyle name="20% - Accent5 4 2 2 5" xfId="5250" xr:uid="{00000000-0005-0000-0000-000069180000}"/>
    <cellStyle name="20% - Accent5 4 2 2 5 2" xfId="14082" xr:uid="{00000000-0005-0000-0000-00006A180000}"/>
    <cellStyle name="20% - Accent5 4 2 2 6" xfId="7452" xr:uid="{00000000-0005-0000-0000-00006B180000}"/>
    <cellStyle name="20% - Accent5 4 2 2 6 2" xfId="16284" xr:uid="{00000000-0005-0000-0000-00006C180000}"/>
    <cellStyle name="20% - Accent5 4 2 2 7" xfId="9678" xr:uid="{00000000-0005-0000-0000-00006D180000}"/>
    <cellStyle name="20% - Accent5 4 2 3" xfId="1133" xr:uid="{00000000-0005-0000-0000-00006E180000}"/>
    <cellStyle name="20% - Accent5 4 2 3 2" xfId="3335" xr:uid="{00000000-0005-0000-0000-00006F180000}"/>
    <cellStyle name="20% - Accent5 4 2 3 2 2" xfId="12167" xr:uid="{00000000-0005-0000-0000-000070180000}"/>
    <cellStyle name="20% - Accent5 4 2 3 3" xfId="5537" xr:uid="{00000000-0005-0000-0000-000071180000}"/>
    <cellStyle name="20% - Accent5 4 2 3 3 2" xfId="14369" xr:uid="{00000000-0005-0000-0000-000072180000}"/>
    <cellStyle name="20% - Accent5 4 2 3 4" xfId="7739" xr:uid="{00000000-0005-0000-0000-000073180000}"/>
    <cellStyle name="20% - Accent5 4 2 3 4 2" xfId="16571" xr:uid="{00000000-0005-0000-0000-000074180000}"/>
    <cellStyle name="20% - Accent5 4 2 3 5" xfId="9965" xr:uid="{00000000-0005-0000-0000-000075180000}"/>
    <cellStyle name="20% - Accent5 4 2 4" xfId="1902" xr:uid="{00000000-0005-0000-0000-000076180000}"/>
    <cellStyle name="20% - Accent5 4 2 4 2" xfId="4104" xr:uid="{00000000-0005-0000-0000-000077180000}"/>
    <cellStyle name="20% - Accent5 4 2 4 2 2" xfId="12936" xr:uid="{00000000-0005-0000-0000-000078180000}"/>
    <cellStyle name="20% - Accent5 4 2 4 3" xfId="6306" xr:uid="{00000000-0005-0000-0000-000079180000}"/>
    <cellStyle name="20% - Accent5 4 2 4 3 2" xfId="15138" xr:uid="{00000000-0005-0000-0000-00007A180000}"/>
    <cellStyle name="20% - Accent5 4 2 4 4" xfId="8508" xr:uid="{00000000-0005-0000-0000-00007B180000}"/>
    <cellStyle name="20% - Accent5 4 2 4 4 2" xfId="17340" xr:uid="{00000000-0005-0000-0000-00007C180000}"/>
    <cellStyle name="20% - Accent5 4 2 4 5" xfId="10734" xr:uid="{00000000-0005-0000-0000-00007D180000}"/>
    <cellStyle name="20% - Accent5 4 2 5" xfId="2631" xr:uid="{00000000-0005-0000-0000-00007E180000}"/>
    <cellStyle name="20% - Accent5 4 2 5 2" xfId="11463" xr:uid="{00000000-0005-0000-0000-00007F180000}"/>
    <cellStyle name="20% - Accent5 4 2 6" xfId="4833" xr:uid="{00000000-0005-0000-0000-000080180000}"/>
    <cellStyle name="20% - Accent5 4 2 6 2" xfId="13665" xr:uid="{00000000-0005-0000-0000-000081180000}"/>
    <cellStyle name="20% - Accent5 4 2 7" xfId="7035" xr:uid="{00000000-0005-0000-0000-000082180000}"/>
    <cellStyle name="20% - Accent5 4 2 7 2" xfId="15867" xr:uid="{00000000-0005-0000-0000-000083180000}"/>
    <cellStyle name="20% - Accent5 4 2 8" xfId="9261" xr:uid="{00000000-0005-0000-0000-000084180000}"/>
    <cellStyle name="20% - Accent5 4 3" xfId="611" xr:uid="{00000000-0005-0000-0000-000085180000}"/>
    <cellStyle name="20% - Accent5 4 3 2" xfId="963" xr:uid="{00000000-0005-0000-0000-000086180000}"/>
    <cellStyle name="20% - Accent5 4 3 2 2" xfId="1667" xr:uid="{00000000-0005-0000-0000-000087180000}"/>
    <cellStyle name="20% - Accent5 4 3 2 2 2" xfId="3869" xr:uid="{00000000-0005-0000-0000-000088180000}"/>
    <cellStyle name="20% - Accent5 4 3 2 2 2 2" xfId="12701" xr:uid="{00000000-0005-0000-0000-000089180000}"/>
    <cellStyle name="20% - Accent5 4 3 2 2 3" xfId="6071" xr:uid="{00000000-0005-0000-0000-00008A180000}"/>
    <cellStyle name="20% - Accent5 4 3 2 2 3 2" xfId="14903" xr:uid="{00000000-0005-0000-0000-00008B180000}"/>
    <cellStyle name="20% - Accent5 4 3 2 2 4" xfId="8273" xr:uid="{00000000-0005-0000-0000-00008C180000}"/>
    <cellStyle name="20% - Accent5 4 3 2 2 4 2" xfId="17105" xr:uid="{00000000-0005-0000-0000-00008D180000}"/>
    <cellStyle name="20% - Accent5 4 3 2 2 5" xfId="10499" xr:uid="{00000000-0005-0000-0000-00008E180000}"/>
    <cellStyle name="20% - Accent5 4 3 2 3" xfId="2371" xr:uid="{00000000-0005-0000-0000-00008F180000}"/>
    <cellStyle name="20% - Accent5 4 3 2 3 2" xfId="4573" xr:uid="{00000000-0005-0000-0000-000090180000}"/>
    <cellStyle name="20% - Accent5 4 3 2 3 2 2" xfId="13405" xr:uid="{00000000-0005-0000-0000-000091180000}"/>
    <cellStyle name="20% - Accent5 4 3 2 3 3" xfId="6775" xr:uid="{00000000-0005-0000-0000-000092180000}"/>
    <cellStyle name="20% - Accent5 4 3 2 3 3 2" xfId="15607" xr:uid="{00000000-0005-0000-0000-000093180000}"/>
    <cellStyle name="20% - Accent5 4 3 2 3 4" xfId="8977" xr:uid="{00000000-0005-0000-0000-000094180000}"/>
    <cellStyle name="20% - Accent5 4 3 2 3 4 2" xfId="17809" xr:uid="{00000000-0005-0000-0000-000095180000}"/>
    <cellStyle name="20% - Accent5 4 3 2 3 5" xfId="11203" xr:uid="{00000000-0005-0000-0000-000096180000}"/>
    <cellStyle name="20% - Accent5 4 3 2 4" xfId="3165" xr:uid="{00000000-0005-0000-0000-000097180000}"/>
    <cellStyle name="20% - Accent5 4 3 2 4 2" xfId="11997" xr:uid="{00000000-0005-0000-0000-000098180000}"/>
    <cellStyle name="20% - Accent5 4 3 2 5" xfId="5367" xr:uid="{00000000-0005-0000-0000-000099180000}"/>
    <cellStyle name="20% - Accent5 4 3 2 5 2" xfId="14199" xr:uid="{00000000-0005-0000-0000-00009A180000}"/>
    <cellStyle name="20% - Accent5 4 3 2 6" xfId="7569" xr:uid="{00000000-0005-0000-0000-00009B180000}"/>
    <cellStyle name="20% - Accent5 4 3 2 6 2" xfId="16401" xr:uid="{00000000-0005-0000-0000-00009C180000}"/>
    <cellStyle name="20% - Accent5 4 3 2 7" xfId="9795" xr:uid="{00000000-0005-0000-0000-00009D180000}"/>
    <cellStyle name="20% - Accent5 4 3 3" xfId="1315" xr:uid="{00000000-0005-0000-0000-00009E180000}"/>
    <cellStyle name="20% - Accent5 4 3 3 2" xfId="3517" xr:uid="{00000000-0005-0000-0000-00009F180000}"/>
    <cellStyle name="20% - Accent5 4 3 3 2 2" xfId="12349" xr:uid="{00000000-0005-0000-0000-0000A0180000}"/>
    <cellStyle name="20% - Accent5 4 3 3 3" xfId="5719" xr:uid="{00000000-0005-0000-0000-0000A1180000}"/>
    <cellStyle name="20% - Accent5 4 3 3 3 2" xfId="14551" xr:uid="{00000000-0005-0000-0000-0000A2180000}"/>
    <cellStyle name="20% - Accent5 4 3 3 4" xfId="7921" xr:uid="{00000000-0005-0000-0000-0000A3180000}"/>
    <cellStyle name="20% - Accent5 4 3 3 4 2" xfId="16753" xr:uid="{00000000-0005-0000-0000-0000A4180000}"/>
    <cellStyle name="20% - Accent5 4 3 3 5" xfId="10147" xr:uid="{00000000-0005-0000-0000-0000A5180000}"/>
    <cellStyle name="20% - Accent5 4 3 4" xfId="2019" xr:uid="{00000000-0005-0000-0000-0000A6180000}"/>
    <cellStyle name="20% - Accent5 4 3 4 2" xfId="4221" xr:uid="{00000000-0005-0000-0000-0000A7180000}"/>
    <cellStyle name="20% - Accent5 4 3 4 2 2" xfId="13053" xr:uid="{00000000-0005-0000-0000-0000A8180000}"/>
    <cellStyle name="20% - Accent5 4 3 4 3" xfId="6423" xr:uid="{00000000-0005-0000-0000-0000A9180000}"/>
    <cellStyle name="20% - Accent5 4 3 4 3 2" xfId="15255" xr:uid="{00000000-0005-0000-0000-0000AA180000}"/>
    <cellStyle name="20% - Accent5 4 3 4 4" xfId="8625" xr:uid="{00000000-0005-0000-0000-0000AB180000}"/>
    <cellStyle name="20% - Accent5 4 3 4 4 2" xfId="17457" xr:uid="{00000000-0005-0000-0000-0000AC180000}"/>
    <cellStyle name="20% - Accent5 4 3 4 5" xfId="10851" xr:uid="{00000000-0005-0000-0000-0000AD180000}"/>
    <cellStyle name="20% - Accent5 4 3 5" xfId="2813" xr:uid="{00000000-0005-0000-0000-0000AE180000}"/>
    <cellStyle name="20% - Accent5 4 3 5 2" xfId="11645" xr:uid="{00000000-0005-0000-0000-0000AF180000}"/>
    <cellStyle name="20% - Accent5 4 3 6" xfId="5015" xr:uid="{00000000-0005-0000-0000-0000B0180000}"/>
    <cellStyle name="20% - Accent5 4 3 6 2" xfId="13847" xr:uid="{00000000-0005-0000-0000-0000B1180000}"/>
    <cellStyle name="20% - Accent5 4 3 7" xfId="7217" xr:uid="{00000000-0005-0000-0000-0000B2180000}"/>
    <cellStyle name="20% - Accent5 4 3 7 2" xfId="16049" xr:uid="{00000000-0005-0000-0000-0000B3180000}"/>
    <cellStyle name="20% - Accent5 4 3 8" xfId="9443" xr:uid="{00000000-0005-0000-0000-0000B4180000}"/>
    <cellStyle name="20% - Accent5 4 4" xfId="729" xr:uid="{00000000-0005-0000-0000-0000B5180000}"/>
    <cellStyle name="20% - Accent5 4 4 2" xfId="1433" xr:uid="{00000000-0005-0000-0000-0000B6180000}"/>
    <cellStyle name="20% - Accent5 4 4 2 2" xfId="3635" xr:uid="{00000000-0005-0000-0000-0000B7180000}"/>
    <cellStyle name="20% - Accent5 4 4 2 2 2" xfId="12467" xr:uid="{00000000-0005-0000-0000-0000B8180000}"/>
    <cellStyle name="20% - Accent5 4 4 2 3" xfId="5837" xr:uid="{00000000-0005-0000-0000-0000B9180000}"/>
    <cellStyle name="20% - Accent5 4 4 2 3 2" xfId="14669" xr:uid="{00000000-0005-0000-0000-0000BA180000}"/>
    <cellStyle name="20% - Accent5 4 4 2 4" xfId="8039" xr:uid="{00000000-0005-0000-0000-0000BB180000}"/>
    <cellStyle name="20% - Accent5 4 4 2 4 2" xfId="16871" xr:uid="{00000000-0005-0000-0000-0000BC180000}"/>
    <cellStyle name="20% - Accent5 4 4 2 5" xfId="10265" xr:uid="{00000000-0005-0000-0000-0000BD180000}"/>
    <cellStyle name="20% - Accent5 4 4 3" xfId="2137" xr:uid="{00000000-0005-0000-0000-0000BE180000}"/>
    <cellStyle name="20% - Accent5 4 4 3 2" xfId="4339" xr:uid="{00000000-0005-0000-0000-0000BF180000}"/>
    <cellStyle name="20% - Accent5 4 4 3 2 2" xfId="13171" xr:uid="{00000000-0005-0000-0000-0000C0180000}"/>
    <cellStyle name="20% - Accent5 4 4 3 3" xfId="6541" xr:uid="{00000000-0005-0000-0000-0000C1180000}"/>
    <cellStyle name="20% - Accent5 4 4 3 3 2" xfId="15373" xr:uid="{00000000-0005-0000-0000-0000C2180000}"/>
    <cellStyle name="20% - Accent5 4 4 3 4" xfId="8743" xr:uid="{00000000-0005-0000-0000-0000C3180000}"/>
    <cellStyle name="20% - Accent5 4 4 3 4 2" xfId="17575" xr:uid="{00000000-0005-0000-0000-0000C4180000}"/>
    <cellStyle name="20% - Accent5 4 4 3 5" xfId="10969" xr:uid="{00000000-0005-0000-0000-0000C5180000}"/>
    <cellStyle name="20% - Accent5 4 4 4" xfId="2931" xr:uid="{00000000-0005-0000-0000-0000C6180000}"/>
    <cellStyle name="20% - Accent5 4 4 4 2" xfId="11763" xr:uid="{00000000-0005-0000-0000-0000C7180000}"/>
    <cellStyle name="20% - Accent5 4 4 5" xfId="5133" xr:uid="{00000000-0005-0000-0000-0000C8180000}"/>
    <cellStyle name="20% - Accent5 4 4 5 2" xfId="13965" xr:uid="{00000000-0005-0000-0000-0000C9180000}"/>
    <cellStyle name="20% - Accent5 4 4 6" xfId="7335" xr:uid="{00000000-0005-0000-0000-0000CA180000}"/>
    <cellStyle name="20% - Accent5 4 4 6 2" xfId="16167" xr:uid="{00000000-0005-0000-0000-0000CB180000}"/>
    <cellStyle name="20% - Accent5 4 4 7" xfId="9561" xr:uid="{00000000-0005-0000-0000-0000CC180000}"/>
    <cellStyle name="20% - Accent5 4 5" xfId="1081" xr:uid="{00000000-0005-0000-0000-0000CD180000}"/>
    <cellStyle name="20% - Accent5 4 5 2" xfId="3283" xr:uid="{00000000-0005-0000-0000-0000CE180000}"/>
    <cellStyle name="20% - Accent5 4 5 2 2" xfId="12115" xr:uid="{00000000-0005-0000-0000-0000CF180000}"/>
    <cellStyle name="20% - Accent5 4 5 3" xfId="5485" xr:uid="{00000000-0005-0000-0000-0000D0180000}"/>
    <cellStyle name="20% - Accent5 4 5 3 2" xfId="14317" xr:uid="{00000000-0005-0000-0000-0000D1180000}"/>
    <cellStyle name="20% - Accent5 4 5 4" xfId="7687" xr:uid="{00000000-0005-0000-0000-0000D2180000}"/>
    <cellStyle name="20% - Accent5 4 5 4 2" xfId="16519" xr:uid="{00000000-0005-0000-0000-0000D3180000}"/>
    <cellStyle name="20% - Accent5 4 5 5" xfId="9913" xr:uid="{00000000-0005-0000-0000-0000D4180000}"/>
    <cellStyle name="20% - Accent5 4 6" xfId="1785" xr:uid="{00000000-0005-0000-0000-0000D5180000}"/>
    <cellStyle name="20% - Accent5 4 6 2" xfId="3987" xr:uid="{00000000-0005-0000-0000-0000D6180000}"/>
    <cellStyle name="20% - Accent5 4 6 2 2" xfId="12819" xr:uid="{00000000-0005-0000-0000-0000D7180000}"/>
    <cellStyle name="20% - Accent5 4 6 3" xfId="6189" xr:uid="{00000000-0005-0000-0000-0000D8180000}"/>
    <cellStyle name="20% - Accent5 4 6 3 2" xfId="15021" xr:uid="{00000000-0005-0000-0000-0000D9180000}"/>
    <cellStyle name="20% - Accent5 4 6 4" xfId="8391" xr:uid="{00000000-0005-0000-0000-0000DA180000}"/>
    <cellStyle name="20% - Accent5 4 6 4 2" xfId="17223" xr:uid="{00000000-0005-0000-0000-0000DB180000}"/>
    <cellStyle name="20% - Accent5 4 6 5" xfId="10617" xr:uid="{00000000-0005-0000-0000-0000DC180000}"/>
    <cellStyle name="20% - Accent5 4 7" xfId="377" xr:uid="{00000000-0005-0000-0000-0000DD180000}"/>
    <cellStyle name="20% - Accent5 4 7 2" xfId="2579" xr:uid="{00000000-0005-0000-0000-0000DE180000}"/>
    <cellStyle name="20% - Accent5 4 7 2 2" xfId="11411" xr:uid="{00000000-0005-0000-0000-0000DF180000}"/>
    <cellStyle name="20% - Accent5 4 7 3" xfId="4781" xr:uid="{00000000-0005-0000-0000-0000E0180000}"/>
    <cellStyle name="20% - Accent5 4 7 3 2" xfId="13613" xr:uid="{00000000-0005-0000-0000-0000E1180000}"/>
    <cellStyle name="20% - Accent5 4 7 4" xfId="6983" xr:uid="{00000000-0005-0000-0000-0000E2180000}"/>
    <cellStyle name="20% - Accent5 4 7 4 2" xfId="15815" xr:uid="{00000000-0005-0000-0000-0000E3180000}"/>
    <cellStyle name="20% - Accent5 4 7 5" xfId="9209" xr:uid="{00000000-0005-0000-0000-0000E4180000}"/>
    <cellStyle name="20% - Accent5 5" xfId="416" xr:uid="{00000000-0005-0000-0000-0000E5180000}"/>
    <cellStyle name="20% - Accent5 5 10" xfId="9248" xr:uid="{00000000-0005-0000-0000-0000E6180000}"/>
    <cellStyle name="20% - Accent5 5 2" xfId="533" xr:uid="{00000000-0005-0000-0000-0000E7180000}"/>
    <cellStyle name="20% - Accent5 5 2 2" xfId="885" xr:uid="{00000000-0005-0000-0000-0000E8180000}"/>
    <cellStyle name="20% - Accent5 5 2 2 2" xfId="1589" xr:uid="{00000000-0005-0000-0000-0000E9180000}"/>
    <cellStyle name="20% - Accent5 5 2 2 2 2" xfId="3791" xr:uid="{00000000-0005-0000-0000-0000EA180000}"/>
    <cellStyle name="20% - Accent5 5 2 2 2 2 2" xfId="12623" xr:uid="{00000000-0005-0000-0000-0000EB180000}"/>
    <cellStyle name="20% - Accent5 5 2 2 2 3" xfId="5993" xr:uid="{00000000-0005-0000-0000-0000EC180000}"/>
    <cellStyle name="20% - Accent5 5 2 2 2 3 2" xfId="14825" xr:uid="{00000000-0005-0000-0000-0000ED180000}"/>
    <cellStyle name="20% - Accent5 5 2 2 2 4" xfId="8195" xr:uid="{00000000-0005-0000-0000-0000EE180000}"/>
    <cellStyle name="20% - Accent5 5 2 2 2 4 2" xfId="17027" xr:uid="{00000000-0005-0000-0000-0000EF180000}"/>
    <cellStyle name="20% - Accent5 5 2 2 2 5" xfId="10421" xr:uid="{00000000-0005-0000-0000-0000F0180000}"/>
    <cellStyle name="20% - Accent5 5 2 2 3" xfId="2293" xr:uid="{00000000-0005-0000-0000-0000F1180000}"/>
    <cellStyle name="20% - Accent5 5 2 2 3 2" xfId="4495" xr:uid="{00000000-0005-0000-0000-0000F2180000}"/>
    <cellStyle name="20% - Accent5 5 2 2 3 2 2" xfId="13327" xr:uid="{00000000-0005-0000-0000-0000F3180000}"/>
    <cellStyle name="20% - Accent5 5 2 2 3 3" xfId="6697" xr:uid="{00000000-0005-0000-0000-0000F4180000}"/>
    <cellStyle name="20% - Accent5 5 2 2 3 3 2" xfId="15529" xr:uid="{00000000-0005-0000-0000-0000F5180000}"/>
    <cellStyle name="20% - Accent5 5 2 2 3 4" xfId="8899" xr:uid="{00000000-0005-0000-0000-0000F6180000}"/>
    <cellStyle name="20% - Accent5 5 2 2 3 4 2" xfId="17731" xr:uid="{00000000-0005-0000-0000-0000F7180000}"/>
    <cellStyle name="20% - Accent5 5 2 2 3 5" xfId="11125" xr:uid="{00000000-0005-0000-0000-0000F8180000}"/>
    <cellStyle name="20% - Accent5 5 2 2 4" xfId="3087" xr:uid="{00000000-0005-0000-0000-0000F9180000}"/>
    <cellStyle name="20% - Accent5 5 2 2 4 2" xfId="11919" xr:uid="{00000000-0005-0000-0000-0000FA180000}"/>
    <cellStyle name="20% - Accent5 5 2 2 5" xfId="5289" xr:uid="{00000000-0005-0000-0000-0000FB180000}"/>
    <cellStyle name="20% - Accent5 5 2 2 5 2" xfId="14121" xr:uid="{00000000-0005-0000-0000-0000FC180000}"/>
    <cellStyle name="20% - Accent5 5 2 2 6" xfId="7491" xr:uid="{00000000-0005-0000-0000-0000FD180000}"/>
    <cellStyle name="20% - Accent5 5 2 2 6 2" xfId="16323" xr:uid="{00000000-0005-0000-0000-0000FE180000}"/>
    <cellStyle name="20% - Accent5 5 2 2 7" xfId="9717" xr:uid="{00000000-0005-0000-0000-0000FF180000}"/>
    <cellStyle name="20% - Accent5 5 2 3" xfId="1237" xr:uid="{00000000-0005-0000-0000-000000190000}"/>
    <cellStyle name="20% - Accent5 5 2 3 2" xfId="3439" xr:uid="{00000000-0005-0000-0000-000001190000}"/>
    <cellStyle name="20% - Accent5 5 2 3 2 2" xfId="12271" xr:uid="{00000000-0005-0000-0000-000002190000}"/>
    <cellStyle name="20% - Accent5 5 2 3 3" xfId="5641" xr:uid="{00000000-0005-0000-0000-000003190000}"/>
    <cellStyle name="20% - Accent5 5 2 3 3 2" xfId="14473" xr:uid="{00000000-0005-0000-0000-000004190000}"/>
    <cellStyle name="20% - Accent5 5 2 3 4" xfId="7843" xr:uid="{00000000-0005-0000-0000-000005190000}"/>
    <cellStyle name="20% - Accent5 5 2 3 4 2" xfId="16675" xr:uid="{00000000-0005-0000-0000-000006190000}"/>
    <cellStyle name="20% - Accent5 5 2 3 5" xfId="10069" xr:uid="{00000000-0005-0000-0000-000007190000}"/>
    <cellStyle name="20% - Accent5 5 2 4" xfId="1941" xr:uid="{00000000-0005-0000-0000-000008190000}"/>
    <cellStyle name="20% - Accent5 5 2 4 2" xfId="4143" xr:uid="{00000000-0005-0000-0000-000009190000}"/>
    <cellStyle name="20% - Accent5 5 2 4 2 2" xfId="12975" xr:uid="{00000000-0005-0000-0000-00000A190000}"/>
    <cellStyle name="20% - Accent5 5 2 4 3" xfId="6345" xr:uid="{00000000-0005-0000-0000-00000B190000}"/>
    <cellStyle name="20% - Accent5 5 2 4 3 2" xfId="15177" xr:uid="{00000000-0005-0000-0000-00000C190000}"/>
    <cellStyle name="20% - Accent5 5 2 4 4" xfId="8547" xr:uid="{00000000-0005-0000-0000-00000D190000}"/>
    <cellStyle name="20% - Accent5 5 2 4 4 2" xfId="17379" xr:uid="{00000000-0005-0000-0000-00000E190000}"/>
    <cellStyle name="20% - Accent5 5 2 4 5" xfId="10773" xr:uid="{00000000-0005-0000-0000-00000F190000}"/>
    <cellStyle name="20% - Accent5 5 2 5" xfId="2735" xr:uid="{00000000-0005-0000-0000-000010190000}"/>
    <cellStyle name="20% - Accent5 5 2 5 2" xfId="11567" xr:uid="{00000000-0005-0000-0000-000011190000}"/>
    <cellStyle name="20% - Accent5 5 2 6" xfId="4937" xr:uid="{00000000-0005-0000-0000-000012190000}"/>
    <cellStyle name="20% - Accent5 5 2 6 2" xfId="13769" xr:uid="{00000000-0005-0000-0000-000013190000}"/>
    <cellStyle name="20% - Accent5 5 2 7" xfId="7139" xr:uid="{00000000-0005-0000-0000-000014190000}"/>
    <cellStyle name="20% - Accent5 5 2 7 2" xfId="15971" xr:uid="{00000000-0005-0000-0000-000015190000}"/>
    <cellStyle name="20% - Accent5 5 2 8" xfId="9365" xr:uid="{00000000-0005-0000-0000-000016190000}"/>
    <cellStyle name="20% - Accent5 5 3" xfId="650" xr:uid="{00000000-0005-0000-0000-000017190000}"/>
    <cellStyle name="20% - Accent5 5 3 2" xfId="1002" xr:uid="{00000000-0005-0000-0000-000018190000}"/>
    <cellStyle name="20% - Accent5 5 3 2 2" xfId="1706" xr:uid="{00000000-0005-0000-0000-000019190000}"/>
    <cellStyle name="20% - Accent5 5 3 2 2 2" xfId="3908" xr:uid="{00000000-0005-0000-0000-00001A190000}"/>
    <cellStyle name="20% - Accent5 5 3 2 2 2 2" xfId="12740" xr:uid="{00000000-0005-0000-0000-00001B190000}"/>
    <cellStyle name="20% - Accent5 5 3 2 2 3" xfId="6110" xr:uid="{00000000-0005-0000-0000-00001C190000}"/>
    <cellStyle name="20% - Accent5 5 3 2 2 3 2" xfId="14942" xr:uid="{00000000-0005-0000-0000-00001D190000}"/>
    <cellStyle name="20% - Accent5 5 3 2 2 4" xfId="8312" xr:uid="{00000000-0005-0000-0000-00001E190000}"/>
    <cellStyle name="20% - Accent5 5 3 2 2 4 2" xfId="17144" xr:uid="{00000000-0005-0000-0000-00001F190000}"/>
    <cellStyle name="20% - Accent5 5 3 2 2 5" xfId="10538" xr:uid="{00000000-0005-0000-0000-000020190000}"/>
    <cellStyle name="20% - Accent5 5 3 2 3" xfId="2410" xr:uid="{00000000-0005-0000-0000-000021190000}"/>
    <cellStyle name="20% - Accent5 5 3 2 3 2" xfId="4612" xr:uid="{00000000-0005-0000-0000-000022190000}"/>
    <cellStyle name="20% - Accent5 5 3 2 3 2 2" xfId="13444" xr:uid="{00000000-0005-0000-0000-000023190000}"/>
    <cellStyle name="20% - Accent5 5 3 2 3 3" xfId="6814" xr:uid="{00000000-0005-0000-0000-000024190000}"/>
    <cellStyle name="20% - Accent5 5 3 2 3 3 2" xfId="15646" xr:uid="{00000000-0005-0000-0000-000025190000}"/>
    <cellStyle name="20% - Accent5 5 3 2 3 4" xfId="9016" xr:uid="{00000000-0005-0000-0000-000026190000}"/>
    <cellStyle name="20% - Accent5 5 3 2 3 4 2" xfId="17848" xr:uid="{00000000-0005-0000-0000-000027190000}"/>
    <cellStyle name="20% - Accent5 5 3 2 3 5" xfId="11242" xr:uid="{00000000-0005-0000-0000-000028190000}"/>
    <cellStyle name="20% - Accent5 5 3 2 4" xfId="3204" xr:uid="{00000000-0005-0000-0000-000029190000}"/>
    <cellStyle name="20% - Accent5 5 3 2 4 2" xfId="12036" xr:uid="{00000000-0005-0000-0000-00002A190000}"/>
    <cellStyle name="20% - Accent5 5 3 2 5" xfId="5406" xr:uid="{00000000-0005-0000-0000-00002B190000}"/>
    <cellStyle name="20% - Accent5 5 3 2 5 2" xfId="14238" xr:uid="{00000000-0005-0000-0000-00002C190000}"/>
    <cellStyle name="20% - Accent5 5 3 2 6" xfId="7608" xr:uid="{00000000-0005-0000-0000-00002D190000}"/>
    <cellStyle name="20% - Accent5 5 3 2 6 2" xfId="16440" xr:uid="{00000000-0005-0000-0000-00002E190000}"/>
    <cellStyle name="20% - Accent5 5 3 2 7" xfId="9834" xr:uid="{00000000-0005-0000-0000-00002F190000}"/>
    <cellStyle name="20% - Accent5 5 3 3" xfId="1354" xr:uid="{00000000-0005-0000-0000-000030190000}"/>
    <cellStyle name="20% - Accent5 5 3 3 2" xfId="3556" xr:uid="{00000000-0005-0000-0000-000031190000}"/>
    <cellStyle name="20% - Accent5 5 3 3 2 2" xfId="12388" xr:uid="{00000000-0005-0000-0000-000032190000}"/>
    <cellStyle name="20% - Accent5 5 3 3 3" xfId="5758" xr:uid="{00000000-0005-0000-0000-000033190000}"/>
    <cellStyle name="20% - Accent5 5 3 3 3 2" xfId="14590" xr:uid="{00000000-0005-0000-0000-000034190000}"/>
    <cellStyle name="20% - Accent5 5 3 3 4" xfId="7960" xr:uid="{00000000-0005-0000-0000-000035190000}"/>
    <cellStyle name="20% - Accent5 5 3 3 4 2" xfId="16792" xr:uid="{00000000-0005-0000-0000-000036190000}"/>
    <cellStyle name="20% - Accent5 5 3 3 5" xfId="10186" xr:uid="{00000000-0005-0000-0000-000037190000}"/>
    <cellStyle name="20% - Accent5 5 3 4" xfId="2058" xr:uid="{00000000-0005-0000-0000-000038190000}"/>
    <cellStyle name="20% - Accent5 5 3 4 2" xfId="4260" xr:uid="{00000000-0005-0000-0000-000039190000}"/>
    <cellStyle name="20% - Accent5 5 3 4 2 2" xfId="13092" xr:uid="{00000000-0005-0000-0000-00003A190000}"/>
    <cellStyle name="20% - Accent5 5 3 4 3" xfId="6462" xr:uid="{00000000-0005-0000-0000-00003B190000}"/>
    <cellStyle name="20% - Accent5 5 3 4 3 2" xfId="15294" xr:uid="{00000000-0005-0000-0000-00003C190000}"/>
    <cellStyle name="20% - Accent5 5 3 4 4" xfId="8664" xr:uid="{00000000-0005-0000-0000-00003D190000}"/>
    <cellStyle name="20% - Accent5 5 3 4 4 2" xfId="17496" xr:uid="{00000000-0005-0000-0000-00003E190000}"/>
    <cellStyle name="20% - Accent5 5 3 4 5" xfId="10890" xr:uid="{00000000-0005-0000-0000-00003F190000}"/>
    <cellStyle name="20% - Accent5 5 3 5" xfId="2852" xr:uid="{00000000-0005-0000-0000-000040190000}"/>
    <cellStyle name="20% - Accent5 5 3 5 2" xfId="11684" xr:uid="{00000000-0005-0000-0000-000041190000}"/>
    <cellStyle name="20% - Accent5 5 3 6" xfId="5054" xr:uid="{00000000-0005-0000-0000-000042190000}"/>
    <cellStyle name="20% - Accent5 5 3 6 2" xfId="13886" xr:uid="{00000000-0005-0000-0000-000043190000}"/>
    <cellStyle name="20% - Accent5 5 3 7" xfId="7256" xr:uid="{00000000-0005-0000-0000-000044190000}"/>
    <cellStyle name="20% - Accent5 5 3 7 2" xfId="16088" xr:uid="{00000000-0005-0000-0000-000045190000}"/>
    <cellStyle name="20% - Accent5 5 3 8" xfId="9482" xr:uid="{00000000-0005-0000-0000-000046190000}"/>
    <cellStyle name="20% - Accent5 5 4" xfId="768" xr:uid="{00000000-0005-0000-0000-000047190000}"/>
    <cellStyle name="20% - Accent5 5 4 2" xfId="1472" xr:uid="{00000000-0005-0000-0000-000048190000}"/>
    <cellStyle name="20% - Accent5 5 4 2 2" xfId="3674" xr:uid="{00000000-0005-0000-0000-000049190000}"/>
    <cellStyle name="20% - Accent5 5 4 2 2 2" xfId="12506" xr:uid="{00000000-0005-0000-0000-00004A190000}"/>
    <cellStyle name="20% - Accent5 5 4 2 3" xfId="5876" xr:uid="{00000000-0005-0000-0000-00004B190000}"/>
    <cellStyle name="20% - Accent5 5 4 2 3 2" xfId="14708" xr:uid="{00000000-0005-0000-0000-00004C190000}"/>
    <cellStyle name="20% - Accent5 5 4 2 4" xfId="8078" xr:uid="{00000000-0005-0000-0000-00004D190000}"/>
    <cellStyle name="20% - Accent5 5 4 2 4 2" xfId="16910" xr:uid="{00000000-0005-0000-0000-00004E190000}"/>
    <cellStyle name="20% - Accent5 5 4 2 5" xfId="10304" xr:uid="{00000000-0005-0000-0000-00004F190000}"/>
    <cellStyle name="20% - Accent5 5 4 3" xfId="2176" xr:uid="{00000000-0005-0000-0000-000050190000}"/>
    <cellStyle name="20% - Accent5 5 4 3 2" xfId="4378" xr:uid="{00000000-0005-0000-0000-000051190000}"/>
    <cellStyle name="20% - Accent5 5 4 3 2 2" xfId="13210" xr:uid="{00000000-0005-0000-0000-000052190000}"/>
    <cellStyle name="20% - Accent5 5 4 3 3" xfId="6580" xr:uid="{00000000-0005-0000-0000-000053190000}"/>
    <cellStyle name="20% - Accent5 5 4 3 3 2" xfId="15412" xr:uid="{00000000-0005-0000-0000-000054190000}"/>
    <cellStyle name="20% - Accent5 5 4 3 4" xfId="8782" xr:uid="{00000000-0005-0000-0000-000055190000}"/>
    <cellStyle name="20% - Accent5 5 4 3 4 2" xfId="17614" xr:uid="{00000000-0005-0000-0000-000056190000}"/>
    <cellStyle name="20% - Accent5 5 4 3 5" xfId="11008" xr:uid="{00000000-0005-0000-0000-000057190000}"/>
    <cellStyle name="20% - Accent5 5 4 4" xfId="2970" xr:uid="{00000000-0005-0000-0000-000058190000}"/>
    <cellStyle name="20% - Accent5 5 4 4 2" xfId="11802" xr:uid="{00000000-0005-0000-0000-000059190000}"/>
    <cellStyle name="20% - Accent5 5 4 5" xfId="5172" xr:uid="{00000000-0005-0000-0000-00005A190000}"/>
    <cellStyle name="20% - Accent5 5 4 5 2" xfId="14004" xr:uid="{00000000-0005-0000-0000-00005B190000}"/>
    <cellStyle name="20% - Accent5 5 4 6" xfId="7374" xr:uid="{00000000-0005-0000-0000-00005C190000}"/>
    <cellStyle name="20% - Accent5 5 4 6 2" xfId="16206" xr:uid="{00000000-0005-0000-0000-00005D190000}"/>
    <cellStyle name="20% - Accent5 5 4 7" xfId="9600" xr:uid="{00000000-0005-0000-0000-00005E190000}"/>
    <cellStyle name="20% - Accent5 5 5" xfId="1120" xr:uid="{00000000-0005-0000-0000-00005F190000}"/>
    <cellStyle name="20% - Accent5 5 5 2" xfId="3322" xr:uid="{00000000-0005-0000-0000-000060190000}"/>
    <cellStyle name="20% - Accent5 5 5 2 2" xfId="12154" xr:uid="{00000000-0005-0000-0000-000061190000}"/>
    <cellStyle name="20% - Accent5 5 5 3" xfId="5524" xr:uid="{00000000-0005-0000-0000-000062190000}"/>
    <cellStyle name="20% - Accent5 5 5 3 2" xfId="14356" xr:uid="{00000000-0005-0000-0000-000063190000}"/>
    <cellStyle name="20% - Accent5 5 5 4" xfId="7726" xr:uid="{00000000-0005-0000-0000-000064190000}"/>
    <cellStyle name="20% - Accent5 5 5 4 2" xfId="16558" xr:uid="{00000000-0005-0000-0000-000065190000}"/>
    <cellStyle name="20% - Accent5 5 5 5" xfId="9952" xr:uid="{00000000-0005-0000-0000-000066190000}"/>
    <cellStyle name="20% - Accent5 5 6" xfId="1824" xr:uid="{00000000-0005-0000-0000-000067190000}"/>
    <cellStyle name="20% - Accent5 5 6 2" xfId="4026" xr:uid="{00000000-0005-0000-0000-000068190000}"/>
    <cellStyle name="20% - Accent5 5 6 2 2" xfId="12858" xr:uid="{00000000-0005-0000-0000-000069190000}"/>
    <cellStyle name="20% - Accent5 5 6 3" xfId="6228" xr:uid="{00000000-0005-0000-0000-00006A190000}"/>
    <cellStyle name="20% - Accent5 5 6 3 2" xfId="15060" xr:uid="{00000000-0005-0000-0000-00006B190000}"/>
    <cellStyle name="20% - Accent5 5 6 4" xfId="8430" xr:uid="{00000000-0005-0000-0000-00006C190000}"/>
    <cellStyle name="20% - Accent5 5 6 4 2" xfId="17262" xr:uid="{00000000-0005-0000-0000-00006D190000}"/>
    <cellStyle name="20% - Accent5 5 6 5" xfId="10656" xr:uid="{00000000-0005-0000-0000-00006E190000}"/>
    <cellStyle name="20% - Accent5 5 7" xfId="2618" xr:uid="{00000000-0005-0000-0000-00006F190000}"/>
    <cellStyle name="20% - Accent5 5 7 2" xfId="11450" xr:uid="{00000000-0005-0000-0000-000070190000}"/>
    <cellStyle name="20% - Accent5 5 8" xfId="4820" xr:uid="{00000000-0005-0000-0000-000071190000}"/>
    <cellStyle name="20% - Accent5 5 8 2" xfId="13652" xr:uid="{00000000-0005-0000-0000-000072190000}"/>
    <cellStyle name="20% - Accent5 5 9" xfId="7022" xr:uid="{00000000-0005-0000-0000-000073190000}"/>
    <cellStyle name="20% - Accent5 5 9 2" xfId="15854" xr:uid="{00000000-0005-0000-0000-000074190000}"/>
    <cellStyle name="20% - Accent5 6" xfId="443" xr:uid="{00000000-0005-0000-0000-000075190000}"/>
    <cellStyle name="20% - Accent5 6 2" xfId="781" xr:uid="{00000000-0005-0000-0000-000076190000}"/>
    <cellStyle name="20% - Accent5 6 2 2" xfId="1485" xr:uid="{00000000-0005-0000-0000-000077190000}"/>
    <cellStyle name="20% - Accent5 6 2 2 2" xfId="3687" xr:uid="{00000000-0005-0000-0000-000078190000}"/>
    <cellStyle name="20% - Accent5 6 2 2 2 2" xfId="12519" xr:uid="{00000000-0005-0000-0000-000079190000}"/>
    <cellStyle name="20% - Accent5 6 2 2 3" xfId="5889" xr:uid="{00000000-0005-0000-0000-00007A190000}"/>
    <cellStyle name="20% - Accent5 6 2 2 3 2" xfId="14721" xr:uid="{00000000-0005-0000-0000-00007B190000}"/>
    <cellStyle name="20% - Accent5 6 2 2 4" xfId="8091" xr:uid="{00000000-0005-0000-0000-00007C190000}"/>
    <cellStyle name="20% - Accent5 6 2 2 4 2" xfId="16923" xr:uid="{00000000-0005-0000-0000-00007D190000}"/>
    <cellStyle name="20% - Accent5 6 2 2 5" xfId="10317" xr:uid="{00000000-0005-0000-0000-00007E190000}"/>
    <cellStyle name="20% - Accent5 6 2 3" xfId="2189" xr:uid="{00000000-0005-0000-0000-00007F190000}"/>
    <cellStyle name="20% - Accent5 6 2 3 2" xfId="4391" xr:uid="{00000000-0005-0000-0000-000080190000}"/>
    <cellStyle name="20% - Accent5 6 2 3 2 2" xfId="13223" xr:uid="{00000000-0005-0000-0000-000081190000}"/>
    <cellStyle name="20% - Accent5 6 2 3 3" xfId="6593" xr:uid="{00000000-0005-0000-0000-000082190000}"/>
    <cellStyle name="20% - Accent5 6 2 3 3 2" xfId="15425" xr:uid="{00000000-0005-0000-0000-000083190000}"/>
    <cellStyle name="20% - Accent5 6 2 3 4" xfId="8795" xr:uid="{00000000-0005-0000-0000-000084190000}"/>
    <cellStyle name="20% - Accent5 6 2 3 4 2" xfId="17627" xr:uid="{00000000-0005-0000-0000-000085190000}"/>
    <cellStyle name="20% - Accent5 6 2 3 5" xfId="11021" xr:uid="{00000000-0005-0000-0000-000086190000}"/>
    <cellStyle name="20% - Accent5 6 2 4" xfId="2983" xr:uid="{00000000-0005-0000-0000-000087190000}"/>
    <cellStyle name="20% - Accent5 6 2 4 2" xfId="11815" xr:uid="{00000000-0005-0000-0000-000088190000}"/>
    <cellStyle name="20% - Accent5 6 2 5" xfId="5185" xr:uid="{00000000-0005-0000-0000-000089190000}"/>
    <cellStyle name="20% - Accent5 6 2 5 2" xfId="14017" xr:uid="{00000000-0005-0000-0000-00008A190000}"/>
    <cellStyle name="20% - Accent5 6 2 6" xfId="7387" xr:uid="{00000000-0005-0000-0000-00008B190000}"/>
    <cellStyle name="20% - Accent5 6 2 6 2" xfId="16219" xr:uid="{00000000-0005-0000-0000-00008C190000}"/>
    <cellStyle name="20% - Accent5 6 2 7" xfId="9613" xr:uid="{00000000-0005-0000-0000-00008D190000}"/>
    <cellStyle name="20% - Accent5 6 3" xfId="1147" xr:uid="{00000000-0005-0000-0000-00008E190000}"/>
    <cellStyle name="20% - Accent5 6 3 2" xfId="3349" xr:uid="{00000000-0005-0000-0000-00008F190000}"/>
    <cellStyle name="20% - Accent5 6 3 2 2" xfId="12181" xr:uid="{00000000-0005-0000-0000-000090190000}"/>
    <cellStyle name="20% - Accent5 6 3 3" xfId="5551" xr:uid="{00000000-0005-0000-0000-000091190000}"/>
    <cellStyle name="20% - Accent5 6 3 3 2" xfId="14383" xr:uid="{00000000-0005-0000-0000-000092190000}"/>
    <cellStyle name="20% - Accent5 6 3 4" xfId="7753" xr:uid="{00000000-0005-0000-0000-000093190000}"/>
    <cellStyle name="20% - Accent5 6 3 4 2" xfId="16585" xr:uid="{00000000-0005-0000-0000-000094190000}"/>
    <cellStyle name="20% - Accent5 6 3 5" xfId="9979" xr:uid="{00000000-0005-0000-0000-000095190000}"/>
    <cellStyle name="20% - Accent5 6 4" xfId="1837" xr:uid="{00000000-0005-0000-0000-000096190000}"/>
    <cellStyle name="20% - Accent5 6 4 2" xfId="4039" xr:uid="{00000000-0005-0000-0000-000097190000}"/>
    <cellStyle name="20% - Accent5 6 4 2 2" xfId="12871" xr:uid="{00000000-0005-0000-0000-000098190000}"/>
    <cellStyle name="20% - Accent5 6 4 3" xfId="6241" xr:uid="{00000000-0005-0000-0000-000099190000}"/>
    <cellStyle name="20% - Accent5 6 4 3 2" xfId="15073" xr:uid="{00000000-0005-0000-0000-00009A190000}"/>
    <cellStyle name="20% - Accent5 6 4 4" xfId="8443" xr:uid="{00000000-0005-0000-0000-00009B190000}"/>
    <cellStyle name="20% - Accent5 6 4 4 2" xfId="17275" xr:uid="{00000000-0005-0000-0000-00009C190000}"/>
    <cellStyle name="20% - Accent5 6 4 5" xfId="10669" xr:uid="{00000000-0005-0000-0000-00009D190000}"/>
    <cellStyle name="20% - Accent5 6 5" xfId="2645" xr:uid="{00000000-0005-0000-0000-00009E190000}"/>
    <cellStyle name="20% - Accent5 6 5 2" xfId="11477" xr:uid="{00000000-0005-0000-0000-00009F190000}"/>
    <cellStyle name="20% - Accent5 6 6" xfId="4847" xr:uid="{00000000-0005-0000-0000-0000A0190000}"/>
    <cellStyle name="20% - Accent5 6 6 2" xfId="13679" xr:uid="{00000000-0005-0000-0000-0000A1190000}"/>
    <cellStyle name="20% - Accent5 6 7" xfId="7049" xr:uid="{00000000-0005-0000-0000-0000A2190000}"/>
    <cellStyle name="20% - Accent5 6 7 2" xfId="15881" xr:uid="{00000000-0005-0000-0000-0000A3190000}"/>
    <cellStyle name="20% - Accent5 6 8" xfId="9275" xr:uid="{00000000-0005-0000-0000-0000A4190000}"/>
    <cellStyle name="20% - Accent5 7" xfId="546" xr:uid="{00000000-0005-0000-0000-0000A5190000}"/>
    <cellStyle name="20% - Accent5 7 2" xfId="898" xr:uid="{00000000-0005-0000-0000-0000A6190000}"/>
    <cellStyle name="20% - Accent5 7 2 2" xfId="1602" xr:uid="{00000000-0005-0000-0000-0000A7190000}"/>
    <cellStyle name="20% - Accent5 7 2 2 2" xfId="3804" xr:uid="{00000000-0005-0000-0000-0000A8190000}"/>
    <cellStyle name="20% - Accent5 7 2 2 2 2" xfId="12636" xr:uid="{00000000-0005-0000-0000-0000A9190000}"/>
    <cellStyle name="20% - Accent5 7 2 2 3" xfId="6006" xr:uid="{00000000-0005-0000-0000-0000AA190000}"/>
    <cellStyle name="20% - Accent5 7 2 2 3 2" xfId="14838" xr:uid="{00000000-0005-0000-0000-0000AB190000}"/>
    <cellStyle name="20% - Accent5 7 2 2 4" xfId="8208" xr:uid="{00000000-0005-0000-0000-0000AC190000}"/>
    <cellStyle name="20% - Accent5 7 2 2 4 2" xfId="17040" xr:uid="{00000000-0005-0000-0000-0000AD190000}"/>
    <cellStyle name="20% - Accent5 7 2 2 5" xfId="10434" xr:uid="{00000000-0005-0000-0000-0000AE190000}"/>
    <cellStyle name="20% - Accent5 7 2 3" xfId="2306" xr:uid="{00000000-0005-0000-0000-0000AF190000}"/>
    <cellStyle name="20% - Accent5 7 2 3 2" xfId="4508" xr:uid="{00000000-0005-0000-0000-0000B0190000}"/>
    <cellStyle name="20% - Accent5 7 2 3 2 2" xfId="13340" xr:uid="{00000000-0005-0000-0000-0000B1190000}"/>
    <cellStyle name="20% - Accent5 7 2 3 3" xfId="6710" xr:uid="{00000000-0005-0000-0000-0000B2190000}"/>
    <cellStyle name="20% - Accent5 7 2 3 3 2" xfId="15542" xr:uid="{00000000-0005-0000-0000-0000B3190000}"/>
    <cellStyle name="20% - Accent5 7 2 3 4" xfId="8912" xr:uid="{00000000-0005-0000-0000-0000B4190000}"/>
    <cellStyle name="20% - Accent5 7 2 3 4 2" xfId="17744" xr:uid="{00000000-0005-0000-0000-0000B5190000}"/>
    <cellStyle name="20% - Accent5 7 2 3 5" xfId="11138" xr:uid="{00000000-0005-0000-0000-0000B6190000}"/>
    <cellStyle name="20% - Accent5 7 2 4" xfId="3100" xr:uid="{00000000-0005-0000-0000-0000B7190000}"/>
    <cellStyle name="20% - Accent5 7 2 4 2" xfId="11932" xr:uid="{00000000-0005-0000-0000-0000B8190000}"/>
    <cellStyle name="20% - Accent5 7 2 5" xfId="5302" xr:uid="{00000000-0005-0000-0000-0000B9190000}"/>
    <cellStyle name="20% - Accent5 7 2 5 2" xfId="14134" xr:uid="{00000000-0005-0000-0000-0000BA190000}"/>
    <cellStyle name="20% - Accent5 7 2 6" xfId="7504" xr:uid="{00000000-0005-0000-0000-0000BB190000}"/>
    <cellStyle name="20% - Accent5 7 2 6 2" xfId="16336" xr:uid="{00000000-0005-0000-0000-0000BC190000}"/>
    <cellStyle name="20% - Accent5 7 2 7" xfId="9730" xr:uid="{00000000-0005-0000-0000-0000BD190000}"/>
    <cellStyle name="20% - Accent5 7 3" xfId="1250" xr:uid="{00000000-0005-0000-0000-0000BE190000}"/>
    <cellStyle name="20% - Accent5 7 3 2" xfId="3452" xr:uid="{00000000-0005-0000-0000-0000BF190000}"/>
    <cellStyle name="20% - Accent5 7 3 2 2" xfId="12284" xr:uid="{00000000-0005-0000-0000-0000C0190000}"/>
    <cellStyle name="20% - Accent5 7 3 3" xfId="5654" xr:uid="{00000000-0005-0000-0000-0000C1190000}"/>
    <cellStyle name="20% - Accent5 7 3 3 2" xfId="14486" xr:uid="{00000000-0005-0000-0000-0000C2190000}"/>
    <cellStyle name="20% - Accent5 7 3 4" xfId="7856" xr:uid="{00000000-0005-0000-0000-0000C3190000}"/>
    <cellStyle name="20% - Accent5 7 3 4 2" xfId="16688" xr:uid="{00000000-0005-0000-0000-0000C4190000}"/>
    <cellStyle name="20% - Accent5 7 3 5" xfId="10082" xr:uid="{00000000-0005-0000-0000-0000C5190000}"/>
    <cellStyle name="20% - Accent5 7 4" xfId="1954" xr:uid="{00000000-0005-0000-0000-0000C6190000}"/>
    <cellStyle name="20% - Accent5 7 4 2" xfId="4156" xr:uid="{00000000-0005-0000-0000-0000C7190000}"/>
    <cellStyle name="20% - Accent5 7 4 2 2" xfId="12988" xr:uid="{00000000-0005-0000-0000-0000C8190000}"/>
    <cellStyle name="20% - Accent5 7 4 3" xfId="6358" xr:uid="{00000000-0005-0000-0000-0000C9190000}"/>
    <cellStyle name="20% - Accent5 7 4 3 2" xfId="15190" xr:uid="{00000000-0005-0000-0000-0000CA190000}"/>
    <cellStyle name="20% - Accent5 7 4 4" xfId="8560" xr:uid="{00000000-0005-0000-0000-0000CB190000}"/>
    <cellStyle name="20% - Accent5 7 4 4 2" xfId="17392" xr:uid="{00000000-0005-0000-0000-0000CC190000}"/>
    <cellStyle name="20% - Accent5 7 4 5" xfId="10786" xr:uid="{00000000-0005-0000-0000-0000CD190000}"/>
    <cellStyle name="20% - Accent5 7 5" xfId="2748" xr:uid="{00000000-0005-0000-0000-0000CE190000}"/>
    <cellStyle name="20% - Accent5 7 5 2" xfId="11580" xr:uid="{00000000-0005-0000-0000-0000CF190000}"/>
    <cellStyle name="20% - Accent5 7 6" xfId="4950" xr:uid="{00000000-0005-0000-0000-0000D0190000}"/>
    <cellStyle name="20% - Accent5 7 6 2" xfId="13782" xr:uid="{00000000-0005-0000-0000-0000D1190000}"/>
    <cellStyle name="20% - Accent5 7 7" xfId="7152" xr:uid="{00000000-0005-0000-0000-0000D2190000}"/>
    <cellStyle name="20% - Accent5 7 7 2" xfId="15984" xr:uid="{00000000-0005-0000-0000-0000D3190000}"/>
    <cellStyle name="20% - Accent5 7 8" xfId="9378" xr:uid="{00000000-0005-0000-0000-0000D4190000}"/>
    <cellStyle name="20% - Accent5 8" xfId="664" xr:uid="{00000000-0005-0000-0000-0000D5190000}"/>
    <cellStyle name="20% - Accent5 8 2" xfId="1368" xr:uid="{00000000-0005-0000-0000-0000D6190000}"/>
    <cellStyle name="20% - Accent5 8 2 2" xfId="3570" xr:uid="{00000000-0005-0000-0000-0000D7190000}"/>
    <cellStyle name="20% - Accent5 8 2 2 2" xfId="12402" xr:uid="{00000000-0005-0000-0000-0000D8190000}"/>
    <cellStyle name="20% - Accent5 8 2 3" xfId="5772" xr:uid="{00000000-0005-0000-0000-0000D9190000}"/>
    <cellStyle name="20% - Accent5 8 2 3 2" xfId="14604" xr:uid="{00000000-0005-0000-0000-0000DA190000}"/>
    <cellStyle name="20% - Accent5 8 2 4" xfId="7974" xr:uid="{00000000-0005-0000-0000-0000DB190000}"/>
    <cellStyle name="20% - Accent5 8 2 4 2" xfId="16806" xr:uid="{00000000-0005-0000-0000-0000DC190000}"/>
    <cellStyle name="20% - Accent5 8 2 5" xfId="10200" xr:uid="{00000000-0005-0000-0000-0000DD190000}"/>
    <cellStyle name="20% - Accent5 8 3" xfId="2072" xr:uid="{00000000-0005-0000-0000-0000DE190000}"/>
    <cellStyle name="20% - Accent5 8 3 2" xfId="4274" xr:uid="{00000000-0005-0000-0000-0000DF190000}"/>
    <cellStyle name="20% - Accent5 8 3 2 2" xfId="13106" xr:uid="{00000000-0005-0000-0000-0000E0190000}"/>
    <cellStyle name="20% - Accent5 8 3 3" xfId="6476" xr:uid="{00000000-0005-0000-0000-0000E1190000}"/>
    <cellStyle name="20% - Accent5 8 3 3 2" xfId="15308" xr:uid="{00000000-0005-0000-0000-0000E2190000}"/>
    <cellStyle name="20% - Accent5 8 3 4" xfId="8678" xr:uid="{00000000-0005-0000-0000-0000E3190000}"/>
    <cellStyle name="20% - Accent5 8 3 4 2" xfId="17510" xr:uid="{00000000-0005-0000-0000-0000E4190000}"/>
    <cellStyle name="20% - Accent5 8 3 5" xfId="10904" xr:uid="{00000000-0005-0000-0000-0000E5190000}"/>
    <cellStyle name="20% - Accent5 8 4" xfId="2866" xr:uid="{00000000-0005-0000-0000-0000E6190000}"/>
    <cellStyle name="20% - Accent5 8 4 2" xfId="11698" xr:uid="{00000000-0005-0000-0000-0000E7190000}"/>
    <cellStyle name="20% - Accent5 8 5" xfId="5068" xr:uid="{00000000-0005-0000-0000-0000E8190000}"/>
    <cellStyle name="20% - Accent5 8 5 2" xfId="13900" xr:uid="{00000000-0005-0000-0000-0000E9190000}"/>
    <cellStyle name="20% - Accent5 8 6" xfId="7270" xr:uid="{00000000-0005-0000-0000-0000EA190000}"/>
    <cellStyle name="20% - Accent5 8 6 2" xfId="16102" xr:uid="{00000000-0005-0000-0000-0000EB190000}"/>
    <cellStyle name="20% - Accent5 8 7" xfId="9496" xr:uid="{00000000-0005-0000-0000-0000EC190000}"/>
    <cellStyle name="20% - Accent5 9" xfId="1042" xr:uid="{00000000-0005-0000-0000-0000ED190000}"/>
    <cellStyle name="20% - Accent5 9 2" xfId="3244" xr:uid="{00000000-0005-0000-0000-0000EE190000}"/>
    <cellStyle name="20% - Accent5 9 2 2" xfId="12076" xr:uid="{00000000-0005-0000-0000-0000EF190000}"/>
    <cellStyle name="20% - Accent5 9 3" xfId="5446" xr:uid="{00000000-0005-0000-0000-0000F0190000}"/>
    <cellStyle name="20% - Accent5 9 3 2" xfId="14278" xr:uid="{00000000-0005-0000-0000-0000F1190000}"/>
    <cellStyle name="20% - Accent5 9 4" xfId="7648" xr:uid="{00000000-0005-0000-0000-0000F2190000}"/>
    <cellStyle name="20% - Accent5 9 4 2" xfId="16480" xr:uid="{00000000-0005-0000-0000-0000F3190000}"/>
    <cellStyle name="20% - Accent5 9 5" xfId="9874" xr:uid="{00000000-0005-0000-0000-0000F4190000}"/>
    <cellStyle name="20% - Accent6" xfId="60" builtinId="50" customBuiltin="1"/>
    <cellStyle name="20% - Accent6 10" xfId="1722" xr:uid="{00000000-0005-0000-0000-0000F6190000}"/>
    <cellStyle name="20% - Accent6 10 2" xfId="3924" xr:uid="{00000000-0005-0000-0000-0000F7190000}"/>
    <cellStyle name="20% - Accent6 10 2 2" xfId="12756" xr:uid="{00000000-0005-0000-0000-0000F8190000}"/>
    <cellStyle name="20% - Accent6 10 3" xfId="6126" xr:uid="{00000000-0005-0000-0000-0000F9190000}"/>
    <cellStyle name="20% - Accent6 10 3 2" xfId="14958" xr:uid="{00000000-0005-0000-0000-0000FA190000}"/>
    <cellStyle name="20% - Accent6 10 4" xfId="8328" xr:uid="{00000000-0005-0000-0000-0000FB190000}"/>
    <cellStyle name="20% - Accent6 10 4 2" xfId="17160" xr:uid="{00000000-0005-0000-0000-0000FC190000}"/>
    <cellStyle name="20% - Accent6 10 5" xfId="10554" xr:uid="{00000000-0005-0000-0000-0000FD190000}"/>
    <cellStyle name="20% - Accent6 11" xfId="2433" xr:uid="{00000000-0005-0000-0000-0000FE190000}"/>
    <cellStyle name="20% - Accent6 11 2" xfId="11265" xr:uid="{00000000-0005-0000-0000-0000FF190000}"/>
    <cellStyle name="20% - Accent6 12" xfId="4635" xr:uid="{00000000-0005-0000-0000-0000001A0000}"/>
    <cellStyle name="20% - Accent6 12 2" xfId="13467" xr:uid="{00000000-0005-0000-0000-0000011A0000}"/>
    <cellStyle name="20% - Accent6 13" xfId="6837" xr:uid="{00000000-0005-0000-0000-0000021A0000}"/>
    <cellStyle name="20% - Accent6 13 2" xfId="15669" xr:uid="{00000000-0005-0000-0000-0000031A0000}"/>
    <cellStyle name="20% - Accent6 14" xfId="9063" xr:uid="{00000000-0005-0000-0000-0000041A0000}"/>
    <cellStyle name="20% - Accent6 2" xfId="135" xr:uid="{00000000-0005-0000-0000-0000051A0000}"/>
    <cellStyle name="20% - Accent6 2 10" xfId="2457" xr:uid="{00000000-0005-0000-0000-0000061A0000}"/>
    <cellStyle name="20% - Accent6 2 10 2" xfId="11289" xr:uid="{00000000-0005-0000-0000-0000071A0000}"/>
    <cellStyle name="20% - Accent6 2 11" xfId="4659" xr:uid="{00000000-0005-0000-0000-0000081A0000}"/>
    <cellStyle name="20% - Accent6 2 11 2" xfId="13491" xr:uid="{00000000-0005-0000-0000-0000091A0000}"/>
    <cellStyle name="20% - Accent6 2 12" xfId="6861" xr:uid="{00000000-0005-0000-0000-00000A1A0000}"/>
    <cellStyle name="20% - Accent6 2 12 2" xfId="15693" xr:uid="{00000000-0005-0000-0000-00000B1A0000}"/>
    <cellStyle name="20% - Accent6 2 13" xfId="9087" xr:uid="{00000000-0005-0000-0000-00000C1A0000}"/>
    <cellStyle name="20% - Accent6 2 2" xfId="136" xr:uid="{00000000-0005-0000-0000-00000D1A0000}"/>
    <cellStyle name="20% - Accent6 2 2 10" xfId="6862" xr:uid="{00000000-0005-0000-0000-00000E1A0000}"/>
    <cellStyle name="20% - Accent6 2 2 10 2" xfId="15694" xr:uid="{00000000-0005-0000-0000-00000F1A0000}"/>
    <cellStyle name="20% - Accent6 2 2 11" xfId="9088" xr:uid="{00000000-0005-0000-0000-0000101A0000}"/>
    <cellStyle name="20% - Accent6 2 2 2" xfId="495" xr:uid="{00000000-0005-0000-0000-0000111A0000}"/>
    <cellStyle name="20% - Accent6 2 2 2 2" xfId="835" xr:uid="{00000000-0005-0000-0000-0000121A0000}"/>
    <cellStyle name="20% - Accent6 2 2 2 2 2" xfId="1539" xr:uid="{00000000-0005-0000-0000-0000131A0000}"/>
    <cellStyle name="20% - Accent6 2 2 2 2 2 2" xfId="3741" xr:uid="{00000000-0005-0000-0000-0000141A0000}"/>
    <cellStyle name="20% - Accent6 2 2 2 2 2 2 2" xfId="12573" xr:uid="{00000000-0005-0000-0000-0000151A0000}"/>
    <cellStyle name="20% - Accent6 2 2 2 2 2 3" xfId="5943" xr:uid="{00000000-0005-0000-0000-0000161A0000}"/>
    <cellStyle name="20% - Accent6 2 2 2 2 2 3 2" xfId="14775" xr:uid="{00000000-0005-0000-0000-0000171A0000}"/>
    <cellStyle name="20% - Accent6 2 2 2 2 2 4" xfId="8145" xr:uid="{00000000-0005-0000-0000-0000181A0000}"/>
    <cellStyle name="20% - Accent6 2 2 2 2 2 4 2" xfId="16977" xr:uid="{00000000-0005-0000-0000-0000191A0000}"/>
    <cellStyle name="20% - Accent6 2 2 2 2 2 5" xfId="10371" xr:uid="{00000000-0005-0000-0000-00001A1A0000}"/>
    <cellStyle name="20% - Accent6 2 2 2 2 3" xfId="2243" xr:uid="{00000000-0005-0000-0000-00001B1A0000}"/>
    <cellStyle name="20% - Accent6 2 2 2 2 3 2" xfId="4445" xr:uid="{00000000-0005-0000-0000-00001C1A0000}"/>
    <cellStyle name="20% - Accent6 2 2 2 2 3 2 2" xfId="13277" xr:uid="{00000000-0005-0000-0000-00001D1A0000}"/>
    <cellStyle name="20% - Accent6 2 2 2 2 3 3" xfId="6647" xr:uid="{00000000-0005-0000-0000-00001E1A0000}"/>
    <cellStyle name="20% - Accent6 2 2 2 2 3 3 2" xfId="15479" xr:uid="{00000000-0005-0000-0000-00001F1A0000}"/>
    <cellStyle name="20% - Accent6 2 2 2 2 3 4" xfId="8849" xr:uid="{00000000-0005-0000-0000-0000201A0000}"/>
    <cellStyle name="20% - Accent6 2 2 2 2 3 4 2" xfId="17681" xr:uid="{00000000-0005-0000-0000-0000211A0000}"/>
    <cellStyle name="20% - Accent6 2 2 2 2 3 5" xfId="11075" xr:uid="{00000000-0005-0000-0000-0000221A0000}"/>
    <cellStyle name="20% - Accent6 2 2 2 2 4" xfId="3037" xr:uid="{00000000-0005-0000-0000-0000231A0000}"/>
    <cellStyle name="20% - Accent6 2 2 2 2 4 2" xfId="11869" xr:uid="{00000000-0005-0000-0000-0000241A0000}"/>
    <cellStyle name="20% - Accent6 2 2 2 2 5" xfId="5239" xr:uid="{00000000-0005-0000-0000-0000251A0000}"/>
    <cellStyle name="20% - Accent6 2 2 2 2 5 2" xfId="14071" xr:uid="{00000000-0005-0000-0000-0000261A0000}"/>
    <cellStyle name="20% - Accent6 2 2 2 2 6" xfId="7441" xr:uid="{00000000-0005-0000-0000-0000271A0000}"/>
    <cellStyle name="20% - Accent6 2 2 2 2 6 2" xfId="16273" xr:uid="{00000000-0005-0000-0000-0000281A0000}"/>
    <cellStyle name="20% - Accent6 2 2 2 2 7" xfId="9667" xr:uid="{00000000-0005-0000-0000-0000291A0000}"/>
    <cellStyle name="20% - Accent6 2 2 2 3" xfId="1199" xr:uid="{00000000-0005-0000-0000-00002A1A0000}"/>
    <cellStyle name="20% - Accent6 2 2 2 3 2" xfId="3401" xr:uid="{00000000-0005-0000-0000-00002B1A0000}"/>
    <cellStyle name="20% - Accent6 2 2 2 3 2 2" xfId="12233" xr:uid="{00000000-0005-0000-0000-00002C1A0000}"/>
    <cellStyle name="20% - Accent6 2 2 2 3 3" xfId="5603" xr:uid="{00000000-0005-0000-0000-00002D1A0000}"/>
    <cellStyle name="20% - Accent6 2 2 2 3 3 2" xfId="14435" xr:uid="{00000000-0005-0000-0000-00002E1A0000}"/>
    <cellStyle name="20% - Accent6 2 2 2 3 4" xfId="7805" xr:uid="{00000000-0005-0000-0000-00002F1A0000}"/>
    <cellStyle name="20% - Accent6 2 2 2 3 4 2" xfId="16637" xr:uid="{00000000-0005-0000-0000-0000301A0000}"/>
    <cellStyle name="20% - Accent6 2 2 2 3 5" xfId="10031" xr:uid="{00000000-0005-0000-0000-0000311A0000}"/>
    <cellStyle name="20% - Accent6 2 2 2 4" xfId="1891" xr:uid="{00000000-0005-0000-0000-0000321A0000}"/>
    <cellStyle name="20% - Accent6 2 2 2 4 2" xfId="4093" xr:uid="{00000000-0005-0000-0000-0000331A0000}"/>
    <cellStyle name="20% - Accent6 2 2 2 4 2 2" xfId="12925" xr:uid="{00000000-0005-0000-0000-0000341A0000}"/>
    <cellStyle name="20% - Accent6 2 2 2 4 3" xfId="6295" xr:uid="{00000000-0005-0000-0000-0000351A0000}"/>
    <cellStyle name="20% - Accent6 2 2 2 4 3 2" xfId="15127" xr:uid="{00000000-0005-0000-0000-0000361A0000}"/>
    <cellStyle name="20% - Accent6 2 2 2 4 4" xfId="8497" xr:uid="{00000000-0005-0000-0000-0000371A0000}"/>
    <cellStyle name="20% - Accent6 2 2 2 4 4 2" xfId="17329" xr:uid="{00000000-0005-0000-0000-0000381A0000}"/>
    <cellStyle name="20% - Accent6 2 2 2 4 5" xfId="10723" xr:uid="{00000000-0005-0000-0000-0000391A0000}"/>
    <cellStyle name="20% - Accent6 2 2 2 5" xfId="2697" xr:uid="{00000000-0005-0000-0000-00003A1A0000}"/>
    <cellStyle name="20% - Accent6 2 2 2 5 2" xfId="11529" xr:uid="{00000000-0005-0000-0000-00003B1A0000}"/>
    <cellStyle name="20% - Accent6 2 2 2 6" xfId="4899" xr:uid="{00000000-0005-0000-0000-00003C1A0000}"/>
    <cellStyle name="20% - Accent6 2 2 2 6 2" xfId="13731" xr:uid="{00000000-0005-0000-0000-00003D1A0000}"/>
    <cellStyle name="20% - Accent6 2 2 2 7" xfId="7101" xr:uid="{00000000-0005-0000-0000-00003E1A0000}"/>
    <cellStyle name="20% - Accent6 2 2 2 7 2" xfId="15933" xr:uid="{00000000-0005-0000-0000-00003F1A0000}"/>
    <cellStyle name="20% - Accent6 2 2 2 8" xfId="9327" xr:uid="{00000000-0005-0000-0000-0000401A0000}"/>
    <cellStyle name="20% - Accent6 2 2 3" xfId="600" xr:uid="{00000000-0005-0000-0000-0000411A0000}"/>
    <cellStyle name="20% - Accent6 2 2 3 2" xfId="952" xr:uid="{00000000-0005-0000-0000-0000421A0000}"/>
    <cellStyle name="20% - Accent6 2 2 3 2 2" xfId="1656" xr:uid="{00000000-0005-0000-0000-0000431A0000}"/>
    <cellStyle name="20% - Accent6 2 2 3 2 2 2" xfId="3858" xr:uid="{00000000-0005-0000-0000-0000441A0000}"/>
    <cellStyle name="20% - Accent6 2 2 3 2 2 2 2" xfId="12690" xr:uid="{00000000-0005-0000-0000-0000451A0000}"/>
    <cellStyle name="20% - Accent6 2 2 3 2 2 3" xfId="6060" xr:uid="{00000000-0005-0000-0000-0000461A0000}"/>
    <cellStyle name="20% - Accent6 2 2 3 2 2 3 2" xfId="14892" xr:uid="{00000000-0005-0000-0000-0000471A0000}"/>
    <cellStyle name="20% - Accent6 2 2 3 2 2 4" xfId="8262" xr:uid="{00000000-0005-0000-0000-0000481A0000}"/>
    <cellStyle name="20% - Accent6 2 2 3 2 2 4 2" xfId="17094" xr:uid="{00000000-0005-0000-0000-0000491A0000}"/>
    <cellStyle name="20% - Accent6 2 2 3 2 2 5" xfId="10488" xr:uid="{00000000-0005-0000-0000-00004A1A0000}"/>
    <cellStyle name="20% - Accent6 2 2 3 2 3" xfId="2360" xr:uid="{00000000-0005-0000-0000-00004B1A0000}"/>
    <cellStyle name="20% - Accent6 2 2 3 2 3 2" xfId="4562" xr:uid="{00000000-0005-0000-0000-00004C1A0000}"/>
    <cellStyle name="20% - Accent6 2 2 3 2 3 2 2" xfId="13394" xr:uid="{00000000-0005-0000-0000-00004D1A0000}"/>
    <cellStyle name="20% - Accent6 2 2 3 2 3 3" xfId="6764" xr:uid="{00000000-0005-0000-0000-00004E1A0000}"/>
    <cellStyle name="20% - Accent6 2 2 3 2 3 3 2" xfId="15596" xr:uid="{00000000-0005-0000-0000-00004F1A0000}"/>
    <cellStyle name="20% - Accent6 2 2 3 2 3 4" xfId="8966" xr:uid="{00000000-0005-0000-0000-0000501A0000}"/>
    <cellStyle name="20% - Accent6 2 2 3 2 3 4 2" xfId="17798" xr:uid="{00000000-0005-0000-0000-0000511A0000}"/>
    <cellStyle name="20% - Accent6 2 2 3 2 3 5" xfId="11192" xr:uid="{00000000-0005-0000-0000-0000521A0000}"/>
    <cellStyle name="20% - Accent6 2 2 3 2 4" xfId="3154" xr:uid="{00000000-0005-0000-0000-0000531A0000}"/>
    <cellStyle name="20% - Accent6 2 2 3 2 4 2" xfId="11986" xr:uid="{00000000-0005-0000-0000-0000541A0000}"/>
    <cellStyle name="20% - Accent6 2 2 3 2 5" xfId="5356" xr:uid="{00000000-0005-0000-0000-0000551A0000}"/>
    <cellStyle name="20% - Accent6 2 2 3 2 5 2" xfId="14188" xr:uid="{00000000-0005-0000-0000-0000561A0000}"/>
    <cellStyle name="20% - Accent6 2 2 3 2 6" xfId="7558" xr:uid="{00000000-0005-0000-0000-0000571A0000}"/>
    <cellStyle name="20% - Accent6 2 2 3 2 6 2" xfId="16390" xr:uid="{00000000-0005-0000-0000-0000581A0000}"/>
    <cellStyle name="20% - Accent6 2 2 3 2 7" xfId="9784" xr:uid="{00000000-0005-0000-0000-0000591A0000}"/>
    <cellStyle name="20% - Accent6 2 2 3 3" xfId="1304" xr:uid="{00000000-0005-0000-0000-00005A1A0000}"/>
    <cellStyle name="20% - Accent6 2 2 3 3 2" xfId="3506" xr:uid="{00000000-0005-0000-0000-00005B1A0000}"/>
    <cellStyle name="20% - Accent6 2 2 3 3 2 2" xfId="12338" xr:uid="{00000000-0005-0000-0000-00005C1A0000}"/>
    <cellStyle name="20% - Accent6 2 2 3 3 3" xfId="5708" xr:uid="{00000000-0005-0000-0000-00005D1A0000}"/>
    <cellStyle name="20% - Accent6 2 2 3 3 3 2" xfId="14540" xr:uid="{00000000-0005-0000-0000-00005E1A0000}"/>
    <cellStyle name="20% - Accent6 2 2 3 3 4" xfId="7910" xr:uid="{00000000-0005-0000-0000-00005F1A0000}"/>
    <cellStyle name="20% - Accent6 2 2 3 3 4 2" xfId="16742" xr:uid="{00000000-0005-0000-0000-0000601A0000}"/>
    <cellStyle name="20% - Accent6 2 2 3 3 5" xfId="10136" xr:uid="{00000000-0005-0000-0000-0000611A0000}"/>
    <cellStyle name="20% - Accent6 2 2 3 4" xfId="2008" xr:uid="{00000000-0005-0000-0000-0000621A0000}"/>
    <cellStyle name="20% - Accent6 2 2 3 4 2" xfId="4210" xr:uid="{00000000-0005-0000-0000-0000631A0000}"/>
    <cellStyle name="20% - Accent6 2 2 3 4 2 2" xfId="13042" xr:uid="{00000000-0005-0000-0000-0000641A0000}"/>
    <cellStyle name="20% - Accent6 2 2 3 4 3" xfId="6412" xr:uid="{00000000-0005-0000-0000-0000651A0000}"/>
    <cellStyle name="20% - Accent6 2 2 3 4 3 2" xfId="15244" xr:uid="{00000000-0005-0000-0000-0000661A0000}"/>
    <cellStyle name="20% - Accent6 2 2 3 4 4" xfId="8614" xr:uid="{00000000-0005-0000-0000-0000671A0000}"/>
    <cellStyle name="20% - Accent6 2 2 3 4 4 2" xfId="17446" xr:uid="{00000000-0005-0000-0000-0000681A0000}"/>
    <cellStyle name="20% - Accent6 2 2 3 4 5" xfId="10840" xr:uid="{00000000-0005-0000-0000-0000691A0000}"/>
    <cellStyle name="20% - Accent6 2 2 3 5" xfId="2802" xr:uid="{00000000-0005-0000-0000-00006A1A0000}"/>
    <cellStyle name="20% - Accent6 2 2 3 5 2" xfId="11634" xr:uid="{00000000-0005-0000-0000-00006B1A0000}"/>
    <cellStyle name="20% - Accent6 2 2 3 6" xfId="5004" xr:uid="{00000000-0005-0000-0000-00006C1A0000}"/>
    <cellStyle name="20% - Accent6 2 2 3 6 2" xfId="13836" xr:uid="{00000000-0005-0000-0000-00006D1A0000}"/>
    <cellStyle name="20% - Accent6 2 2 3 7" xfId="7206" xr:uid="{00000000-0005-0000-0000-00006E1A0000}"/>
    <cellStyle name="20% - Accent6 2 2 3 7 2" xfId="16038" xr:uid="{00000000-0005-0000-0000-00006F1A0000}"/>
    <cellStyle name="20% - Accent6 2 2 3 8" xfId="9432" xr:uid="{00000000-0005-0000-0000-0000701A0000}"/>
    <cellStyle name="20% - Accent6 2 2 4" xfId="718" xr:uid="{00000000-0005-0000-0000-0000711A0000}"/>
    <cellStyle name="20% - Accent6 2 2 4 2" xfId="1422" xr:uid="{00000000-0005-0000-0000-0000721A0000}"/>
    <cellStyle name="20% - Accent6 2 2 4 2 2" xfId="3624" xr:uid="{00000000-0005-0000-0000-0000731A0000}"/>
    <cellStyle name="20% - Accent6 2 2 4 2 2 2" xfId="12456" xr:uid="{00000000-0005-0000-0000-0000741A0000}"/>
    <cellStyle name="20% - Accent6 2 2 4 2 3" xfId="5826" xr:uid="{00000000-0005-0000-0000-0000751A0000}"/>
    <cellStyle name="20% - Accent6 2 2 4 2 3 2" xfId="14658" xr:uid="{00000000-0005-0000-0000-0000761A0000}"/>
    <cellStyle name="20% - Accent6 2 2 4 2 4" xfId="8028" xr:uid="{00000000-0005-0000-0000-0000771A0000}"/>
    <cellStyle name="20% - Accent6 2 2 4 2 4 2" xfId="16860" xr:uid="{00000000-0005-0000-0000-0000781A0000}"/>
    <cellStyle name="20% - Accent6 2 2 4 2 5" xfId="10254" xr:uid="{00000000-0005-0000-0000-0000791A0000}"/>
    <cellStyle name="20% - Accent6 2 2 4 3" xfId="2126" xr:uid="{00000000-0005-0000-0000-00007A1A0000}"/>
    <cellStyle name="20% - Accent6 2 2 4 3 2" xfId="4328" xr:uid="{00000000-0005-0000-0000-00007B1A0000}"/>
    <cellStyle name="20% - Accent6 2 2 4 3 2 2" xfId="13160" xr:uid="{00000000-0005-0000-0000-00007C1A0000}"/>
    <cellStyle name="20% - Accent6 2 2 4 3 3" xfId="6530" xr:uid="{00000000-0005-0000-0000-00007D1A0000}"/>
    <cellStyle name="20% - Accent6 2 2 4 3 3 2" xfId="15362" xr:uid="{00000000-0005-0000-0000-00007E1A0000}"/>
    <cellStyle name="20% - Accent6 2 2 4 3 4" xfId="8732" xr:uid="{00000000-0005-0000-0000-00007F1A0000}"/>
    <cellStyle name="20% - Accent6 2 2 4 3 4 2" xfId="17564" xr:uid="{00000000-0005-0000-0000-0000801A0000}"/>
    <cellStyle name="20% - Accent6 2 2 4 3 5" xfId="10958" xr:uid="{00000000-0005-0000-0000-0000811A0000}"/>
    <cellStyle name="20% - Accent6 2 2 4 4" xfId="2920" xr:uid="{00000000-0005-0000-0000-0000821A0000}"/>
    <cellStyle name="20% - Accent6 2 2 4 4 2" xfId="11752" xr:uid="{00000000-0005-0000-0000-0000831A0000}"/>
    <cellStyle name="20% - Accent6 2 2 4 5" xfId="5122" xr:uid="{00000000-0005-0000-0000-0000841A0000}"/>
    <cellStyle name="20% - Accent6 2 2 4 5 2" xfId="13954" xr:uid="{00000000-0005-0000-0000-0000851A0000}"/>
    <cellStyle name="20% - Accent6 2 2 4 6" xfId="7324" xr:uid="{00000000-0005-0000-0000-0000861A0000}"/>
    <cellStyle name="20% - Accent6 2 2 4 6 2" xfId="16156" xr:uid="{00000000-0005-0000-0000-0000871A0000}"/>
    <cellStyle name="20% - Accent6 2 2 4 7" xfId="9550" xr:uid="{00000000-0005-0000-0000-0000881A0000}"/>
    <cellStyle name="20% - Accent6 2 2 5" xfId="1109" xr:uid="{00000000-0005-0000-0000-0000891A0000}"/>
    <cellStyle name="20% - Accent6 2 2 5 2" xfId="3311" xr:uid="{00000000-0005-0000-0000-00008A1A0000}"/>
    <cellStyle name="20% - Accent6 2 2 5 2 2" xfId="12143" xr:uid="{00000000-0005-0000-0000-00008B1A0000}"/>
    <cellStyle name="20% - Accent6 2 2 5 3" xfId="5513" xr:uid="{00000000-0005-0000-0000-00008C1A0000}"/>
    <cellStyle name="20% - Accent6 2 2 5 3 2" xfId="14345" xr:uid="{00000000-0005-0000-0000-00008D1A0000}"/>
    <cellStyle name="20% - Accent6 2 2 5 4" xfId="7715" xr:uid="{00000000-0005-0000-0000-00008E1A0000}"/>
    <cellStyle name="20% - Accent6 2 2 5 4 2" xfId="16547" xr:uid="{00000000-0005-0000-0000-00008F1A0000}"/>
    <cellStyle name="20% - Accent6 2 2 5 5" xfId="9941" xr:uid="{00000000-0005-0000-0000-0000901A0000}"/>
    <cellStyle name="20% - Accent6 2 2 6" xfId="1774" xr:uid="{00000000-0005-0000-0000-0000911A0000}"/>
    <cellStyle name="20% - Accent6 2 2 6 2" xfId="3976" xr:uid="{00000000-0005-0000-0000-0000921A0000}"/>
    <cellStyle name="20% - Accent6 2 2 6 2 2" xfId="12808" xr:uid="{00000000-0005-0000-0000-0000931A0000}"/>
    <cellStyle name="20% - Accent6 2 2 6 3" xfId="6178" xr:uid="{00000000-0005-0000-0000-0000941A0000}"/>
    <cellStyle name="20% - Accent6 2 2 6 3 2" xfId="15010" xr:uid="{00000000-0005-0000-0000-0000951A0000}"/>
    <cellStyle name="20% - Accent6 2 2 6 4" xfId="8380" xr:uid="{00000000-0005-0000-0000-0000961A0000}"/>
    <cellStyle name="20% - Accent6 2 2 6 4 2" xfId="17212" xr:uid="{00000000-0005-0000-0000-0000971A0000}"/>
    <cellStyle name="20% - Accent6 2 2 6 5" xfId="10606" xr:uid="{00000000-0005-0000-0000-0000981A0000}"/>
    <cellStyle name="20% - Accent6 2 2 7" xfId="405" xr:uid="{00000000-0005-0000-0000-0000991A0000}"/>
    <cellStyle name="20% - Accent6 2 2 7 2" xfId="2607" xr:uid="{00000000-0005-0000-0000-00009A1A0000}"/>
    <cellStyle name="20% - Accent6 2 2 7 2 2" xfId="11439" xr:uid="{00000000-0005-0000-0000-00009B1A0000}"/>
    <cellStyle name="20% - Accent6 2 2 7 3" xfId="4809" xr:uid="{00000000-0005-0000-0000-00009C1A0000}"/>
    <cellStyle name="20% - Accent6 2 2 7 3 2" xfId="13641" xr:uid="{00000000-0005-0000-0000-00009D1A0000}"/>
    <cellStyle name="20% - Accent6 2 2 7 4" xfId="7011" xr:uid="{00000000-0005-0000-0000-00009E1A0000}"/>
    <cellStyle name="20% - Accent6 2 2 7 4 2" xfId="15843" xr:uid="{00000000-0005-0000-0000-00009F1A0000}"/>
    <cellStyle name="20% - Accent6 2 2 7 5" xfId="9237" xr:uid="{00000000-0005-0000-0000-0000A01A0000}"/>
    <cellStyle name="20% - Accent6 2 2 8" xfId="2458" xr:uid="{00000000-0005-0000-0000-0000A11A0000}"/>
    <cellStyle name="20% - Accent6 2 2 8 2" xfId="11290" xr:uid="{00000000-0005-0000-0000-0000A21A0000}"/>
    <cellStyle name="20% - Accent6 2 2 9" xfId="4660" xr:uid="{00000000-0005-0000-0000-0000A31A0000}"/>
    <cellStyle name="20% - Accent6 2 2 9 2" xfId="13492" xr:uid="{00000000-0005-0000-0000-0000A41A0000}"/>
    <cellStyle name="20% - Accent6 2 3" xfId="364" xr:uid="{00000000-0005-0000-0000-0000A51A0000}"/>
    <cellStyle name="20% - Accent6 2 3 10" xfId="9197" xr:uid="{00000000-0005-0000-0000-0000A61A0000}"/>
    <cellStyle name="20% - Accent6 2 3 2" xfId="522" xr:uid="{00000000-0005-0000-0000-0000A71A0000}"/>
    <cellStyle name="20% - Accent6 2 3 2 2" xfId="874" xr:uid="{00000000-0005-0000-0000-0000A81A0000}"/>
    <cellStyle name="20% - Accent6 2 3 2 2 2" xfId="1578" xr:uid="{00000000-0005-0000-0000-0000A91A0000}"/>
    <cellStyle name="20% - Accent6 2 3 2 2 2 2" xfId="3780" xr:uid="{00000000-0005-0000-0000-0000AA1A0000}"/>
    <cellStyle name="20% - Accent6 2 3 2 2 2 2 2" xfId="12612" xr:uid="{00000000-0005-0000-0000-0000AB1A0000}"/>
    <cellStyle name="20% - Accent6 2 3 2 2 2 3" xfId="5982" xr:uid="{00000000-0005-0000-0000-0000AC1A0000}"/>
    <cellStyle name="20% - Accent6 2 3 2 2 2 3 2" xfId="14814" xr:uid="{00000000-0005-0000-0000-0000AD1A0000}"/>
    <cellStyle name="20% - Accent6 2 3 2 2 2 4" xfId="8184" xr:uid="{00000000-0005-0000-0000-0000AE1A0000}"/>
    <cellStyle name="20% - Accent6 2 3 2 2 2 4 2" xfId="17016" xr:uid="{00000000-0005-0000-0000-0000AF1A0000}"/>
    <cellStyle name="20% - Accent6 2 3 2 2 2 5" xfId="10410" xr:uid="{00000000-0005-0000-0000-0000B01A0000}"/>
    <cellStyle name="20% - Accent6 2 3 2 2 3" xfId="2282" xr:uid="{00000000-0005-0000-0000-0000B11A0000}"/>
    <cellStyle name="20% - Accent6 2 3 2 2 3 2" xfId="4484" xr:uid="{00000000-0005-0000-0000-0000B21A0000}"/>
    <cellStyle name="20% - Accent6 2 3 2 2 3 2 2" xfId="13316" xr:uid="{00000000-0005-0000-0000-0000B31A0000}"/>
    <cellStyle name="20% - Accent6 2 3 2 2 3 3" xfId="6686" xr:uid="{00000000-0005-0000-0000-0000B41A0000}"/>
    <cellStyle name="20% - Accent6 2 3 2 2 3 3 2" xfId="15518" xr:uid="{00000000-0005-0000-0000-0000B51A0000}"/>
    <cellStyle name="20% - Accent6 2 3 2 2 3 4" xfId="8888" xr:uid="{00000000-0005-0000-0000-0000B61A0000}"/>
    <cellStyle name="20% - Accent6 2 3 2 2 3 4 2" xfId="17720" xr:uid="{00000000-0005-0000-0000-0000B71A0000}"/>
    <cellStyle name="20% - Accent6 2 3 2 2 3 5" xfId="11114" xr:uid="{00000000-0005-0000-0000-0000B81A0000}"/>
    <cellStyle name="20% - Accent6 2 3 2 2 4" xfId="3076" xr:uid="{00000000-0005-0000-0000-0000B91A0000}"/>
    <cellStyle name="20% - Accent6 2 3 2 2 4 2" xfId="11908" xr:uid="{00000000-0005-0000-0000-0000BA1A0000}"/>
    <cellStyle name="20% - Accent6 2 3 2 2 5" xfId="5278" xr:uid="{00000000-0005-0000-0000-0000BB1A0000}"/>
    <cellStyle name="20% - Accent6 2 3 2 2 5 2" xfId="14110" xr:uid="{00000000-0005-0000-0000-0000BC1A0000}"/>
    <cellStyle name="20% - Accent6 2 3 2 2 6" xfId="7480" xr:uid="{00000000-0005-0000-0000-0000BD1A0000}"/>
    <cellStyle name="20% - Accent6 2 3 2 2 6 2" xfId="16312" xr:uid="{00000000-0005-0000-0000-0000BE1A0000}"/>
    <cellStyle name="20% - Accent6 2 3 2 2 7" xfId="9706" xr:uid="{00000000-0005-0000-0000-0000BF1A0000}"/>
    <cellStyle name="20% - Accent6 2 3 2 3" xfId="1226" xr:uid="{00000000-0005-0000-0000-0000C01A0000}"/>
    <cellStyle name="20% - Accent6 2 3 2 3 2" xfId="3428" xr:uid="{00000000-0005-0000-0000-0000C11A0000}"/>
    <cellStyle name="20% - Accent6 2 3 2 3 2 2" xfId="12260" xr:uid="{00000000-0005-0000-0000-0000C21A0000}"/>
    <cellStyle name="20% - Accent6 2 3 2 3 3" xfId="5630" xr:uid="{00000000-0005-0000-0000-0000C31A0000}"/>
    <cellStyle name="20% - Accent6 2 3 2 3 3 2" xfId="14462" xr:uid="{00000000-0005-0000-0000-0000C41A0000}"/>
    <cellStyle name="20% - Accent6 2 3 2 3 4" xfId="7832" xr:uid="{00000000-0005-0000-0000-0000C51A0000}"/>
    <cellStyle name="20% - Accent6 2 3 2 3 4 2" xfId="16664" xr:uid="{00000000-0005-0000-0000-0000C61A0000}"/>
    <cellStyle name="20% - Accent6 2 3 2 3 5" xfId="10058" xr:uid="{00000000-0005-0000-0000-0000C71A0000}"/>
    <cellStyle name="20% - Accent6 2 3 2 4" xfId="1930" xr:uid="{00000000-0005-0000-0000-0000C81A0000}"/>
    <cellStyle name="20% - Accent6 2 3 2 4 2" xfId="4132" xr:uid="{00000000-0005-0000-0000-0000C91A0000}"/>
    <cellStyle name="20% - Accent6 2 3 2 4 2 2" xfId="12964" xr:uid="{00000000-0005-0000-0000-0000CA1A0000}"/>
    <cellStyle name="20% - Accent6 2 3 2 4 3" xfId="6334" xr:uid="{00000000-0005-0000-0000-0000CB1A0000}"/>
    <cellStyle name="20% - Accent6 2 3 2 4 3 2" xfId="15166" xr:uid="{00000000-0005-0000-0000-0000CC1A0000}"/>
    <cellStyle name="20% - Accent6 2 3 2 4 4" xfId="8536" xr:uid="{00000000-0005-0000-0000-0000CD1A0000}"/>
    <cellStyle name="20% - Accent6 2 3 2 4 4 2" xfId="17368" xr:uid="{00000000-0005-0000-0000-0000CE1A0000}"/>
    <cellStyle name="20% - Accent6 2 3 2 4 5" xfId="10762" xr:uid="{00000000-0005-0000-0000-0000CF1A0000}"/>
    <cellStyle name="20% - Accent6 2 3 2 5" xfId="2724" xr:uid="{00000000-0005-0000-0000-0000D01A0000}"/>
    <cellStyle name="20% - Accent6 2 3 2 5 2" xfId="11556" xr:uid="{00000000-0005-0000-0000-0000D11A0000}"/>
    <cellStyle name="20% - Accent6 2 3 2 6" xfId="4926" xr:uid="{00000000-0005-0000-0000-0000D21A0000}"/>
    <cellStyle name="20% - Accent6 2 3 2 6 2" xfId="13758" xr:uid="{00000000-0005-0000-0000-0000D31A0000}"/>
    <cellStyle name="20% - Accent6 2 3 2 7" xfId="7128" xr:uid="{00000000-0005-0000-0000-0000D41A0000}"/>
    <cellStyle name="20% - Accent6 2 3 2 7 2" xfId="15960" xr:uid="{00000000-0005-0000-0000-0000D51A0000}"/>
    <cellStyle name="20% - Accent6 2 3 2 8" xfId="9354" xr:uid="{00000000-0005-0000-0000-0000D61A0000}"/>
    <cellStyle name="20% - Accent6 2 3 3" xfId="639" xr:uid="{00000000-0005-0000-0000-0000D71A0000}"/>
    <cellStyle name="20% - Accent6 2 3 3 2" xfId="991" xr:uid="{00000000-0005-0000-0000-0000D81A0000}"/>
    <cellStyle name="20% - Accent6 2 3 3 2 2" xfId="1695" xr:uid="{00000000-0005-0000-0000-0000D91A0000}"/>
    <cellStyle name="20% - Accent6 2 3 3 2 2 2" xfId="3897" xr:uid="{00000000-0005-0000-0000-0000DA1A0000}"/>
    <cellStyle name="20% - Accent6 2 3 3 2 2 2 2" xfId="12729" xr:uid="{00000000-0005-0000-0000-0000DB1A0000}"/>
    <cellStyle name="20% - Accent6 2 3 3 2 2 3" xfId="6099" xr:uid="{00000000-0005-0000-0000-0000DC1A0000}"/>
    <cellStyle name="20% - Accent6 2 3 3 2 2 3 2" xfId="14931" xr:uid="{00000000-0005-0000-0000-0000DD1A0000}"/>
    <cellStyle name="20% - Accent6 2 3 3 2 2 4" xfId="8301" xr:uid="{00000000-0005-0000-0000-0000DE1A0000}"/>
    <cellStyle name="20% - Accent6 2 3 3 2 2 4 2" xfId="17133" xr:uid="{00000000-0005-0000-0000-0000DF1A0000}"/>
    <cellStyle name="20% - Accent6 2 3 3 2 2 5" xfId="10527" xr:uid="{00000000-0005-0000-0000-0000E01A0000}"/>
    <cellStyle name="20% - Accent6 2 3 3 2 3" xfId="2399" xr:uid="{00000000-0005-0000-0000-0000E11A0000}"/>
    <cellStyle name="20% - Accent6 2 3 3 2 3 2" xfId="4601" xr:uid="{00000000-0005-0000-0000-0000E21A0000}"/>
    <cellStyle name="20% - Accent6 2 3 3 2 3 2 2" xfId="13433" xr:uid="{00000000-0005-0000-0000-0000E31A0000}"/>
    <cellStyle name="20% - Accent6 2 3 3 2 3 3" xfId="6803" xr:uid="{00000000-0005-0000-0000-0000E41A0000}"/>
    <cellStyle name="20% - Accent6 2 3 3 2 3 3 2" xfId="15635" xr:uid="{00000000-0005-0000-0000-0000E51A0000}"/>
    <cellStyle name="20% - Accent6 2 3 3 2 3 4" xfId="9005" xr:uid="{00000000-0005-0000-0000-0000E61A0000}"/>
    <cellStyle name="20% - Accent6 2 3 3 2 3 4 2" xfId="17837" xr:uid="{00000000-0005-0000-0000-0000E71A0000}"/>
    <cellStyle name="20% - Accent6 2 3 3 2 3 5" xfId="11231" xr:uid="{00000000-0005-0000-0000-0000E81A0000}"/>
    <cellStyle name="20% - Accent6 2 3 3 2 4" xfId="3193" xr:uid="{00000000-0005-0000-0000-0000E91A0000}"/>
    <cellStyle name="20% - Accent6 2 3 3 2 4 2" xfId="12025" xr:uid="{00000000-0005-0000-0000-0000EA1A0000}"/>
    <cellStyle name="20% - Accent6 2 3 3 2 5" xfId="5395" xr:uid="{00000000-0005-0000-0000-0000EB1A0000}"/>
    <cellStyle name="20% - Accent6 2 3 3 2 5 2" xfId="14227" xr:uid="{00000000-0005-0000-0000-0000EC1A0000}"/>
    <cellStyle name="20% - Accent6 2 3 3 2 6" xfId="7597" xr:uid="{00000000-0005-0000-0000-0000ED1A0000}"/>
    <cellStyle name="20% - Accent6 2 3 3 2 6 2" xfId="16429" xr:uid="{00000000-0005-0000-0000-0000EE1A0000}"/>
    <cellStyle name="20% - Accent6 2 3 3 2 7" xfId="9823" xr:uid="{00000000-0005-0000-0000-0000EF1A0000}"/>
    <cellStyle name="20% - Accent6 2 3 3 3" xfId="1343" xr:uid="{00000000-0005-0000-0000-0000F01A0000}"/>
    <cellStyle name="20% - Accent6 2 3 3 3 2" xfId="3545" xr:uid="{00000000-0005-0000-0000-0000F11A0000}"/>
    <cellStyle name="20% - Accent6 2 3 3 3 2 2" xfId="12377" xr:uid="{00000000-0005-0000-0000-0000F21A0000}"/>
    <cellStyle name="20% - Accent6 2 3 3 3 3" xfId="5747" xr:uid="{00000000-0005-0000-0000-0000F31A0000}"/>
    <cellStyle name="20% - Accent6 2 3 3 3 3 2" xfId="14579" xr:uid="{00000000-0005-0000-0000-0000F41A0000}"/>
    <cellStyle name="20% - Accent6 2 3 3 3 4" xfId="7949" xr:uid="{00000000-0005-0000-0000-0000F51A0000}"/>
    <cellStyle name="20% - Accent6 2 3 3 3 4 2" xfId="16781" xr:uid="{00000000-0005-0000-0000-0000F61A0000}"/>
    <cellStyle name="20% - Accent6 2 3 3 3 5" xfId="10175" xr:uid="{00000000-0005-0000-0000-0000F71A0000}"/>
    <cellStyle name="20% - Accent6 2 3 3 4" xfId="2047" xr:uid="{00000000-0005-0000-0000-0000F81A0000}"/>
    <cellStyle name="20% - Accent6 2 3 3 4 2" xfId="4249" xr:uid="{00000000-0005-0000-0000-0000F91A0000}"/>
    <cellStyle name="20% - Accent6 2 3 3 4 2 2" xfId="13081" xr:uid="{00000000-0005-0000-0000-0000FA1A0000}"/>
    <cellStyle name="20% - Accent6 2 3 3 4 3" xfId="6451" xr:uid="{00000000-0005-0000-0000-0000FB1A0000}"/>
    <cellStyle name="20% - Accent6 2 3 3 4 3 2" xfId="15283" xr:uid="{00000000-0005-0000-0000-0000FC1A0000}"/>
    <cellStyle name="20% - Accent6 2 3 3 4 4" xfId="8653" xr:uid="{00000000-0005-0000-0000-0000FD1A0000}"/>
    <cellStyle name="20% - Accent6 2 3 3 4 4 2" xfId="17485" xr:uid="{00000000-0005-0000-0000-0000FE1A0000}"/>
    <cellStyle name="20% - Accent6 2 3 3 4 5" xfId="10879" xr:uid="{00000000-0005-0000-0000-0000FF1A0000}"/>
    <cellStyle name="20% - Accent6 2 3 3 5" xfId="2841" xr:uid="{00000000-0005-0000-0000-0000001B0000}"/>
    <cellStyle name="20% - Accent6 2 3 3 5 2" xfId="11673" xr:uid="{00000000-0005-0000-0000-0000011B0000}"/>
    <cellStyle name="20% - Accent6 2 3 3 6" xfId="5043" xr:uid="{00000000-0005-0000-0000-0000021B0000}"/>
    <cellStyle name="20% - Accent6 2 3 3 6 2" xfId="13875" xr:uid="{00000000-0005-0000-0000-0000031B0000}"/>
    <cellStyle name="20% - Accent6 2 3 3 7" xfId="7245" xr:uid="{00000000-0005-0000-0000-0000041B0000}"/>
    <cellStyle name="20% - Accent6 2 3 3 7 2" xfId="16077" xr:uid="{00000000-0005-0000-0000-0000051B0000}"/>
    <cellStyle name="20% - Accent6 2 3 3 8" xfId="9471" xr:uid="{00000000-0005-0000-0000-0000061B0000}"/>
    <cellStyle name="20% - Accent6 2 3 4" xfId="757" xr:uid="{00000000-0005-0000-0000-0000071B0000}"/>
    <cellStyle name="20% - Accent6 2 3 4 2" xfId="1461" xr:uid="{00000000-0005-0000-0000-0000081B0000}"/>
    <cellStyle name="20% - Accent6 2 3 4 2 2" xfId="3663" xr:uid="{00000000-0005-0000-0000-0000091B0000}"/>
    <cellStyle name="20% - Accent6 2 3 4 2 2 2" xfId="12495" xr:uid="{00000000-0005-0000-0000-00000A1B0000}"/>
    <cellStyle name="20% - Accent6 2 3 4 2 3" xfId="5865" xr:uid="{00000000-0005-0000-0000-00000B1B0000}"/>
    <cellStyle name="20% - Accent6 2 3 4 2 3 2" xfId="14697" xr:uid="{00000000-0005-0000-0000-00000C1B0000}"/>
    <cellStyle name="20% - Accent6 2 3 4 2 4" xfId="8067" xr:uid="{00000000-0005-0000-0000-00000D1B0000}"/>
    <cellStyle name="20% - Accent6 2 3 4 2 4 2" xfId="16899" xr:uid="{00000000-0005-0000-0000-00000E1B0000}"/>
    <cellStyle name="20% - Accent6 2 3 4 2 5" xfId="10293" xr:uid="{00000000-0005-0000-0000-00000F1B0000}"/>
    <cellStyle name="20% - Accent6 2 3 4 3" xfId="2165" xr:uid="{00000000-0005-0000-0000-0000101B0000}"/>
    <cellStyle name="20% - Accent6 2 3 4 3 2" xfId="4367" xr:uid="{00000000-0005-0000-0000-0000111B0000}"/>
    <cellStyle name="20% - Accent6 2 3 4 3 2 2" xfId="13199" xr:uid="{00000000-0005-0000-0000-0000121B0000}"/>
    <cellStyle name="20% - Accent6 2 3 4 3 3" xfId="6569" xr:uid="{00000000-0005-0000-0000-0000131B0000}"/>
    <cellStyle name="20% - Accent6 2 3 4 3 3 2" xfId="15401" xr:uid="{00000000-0005-0000-0000-0000141B0000}"/>
    <cellStyle name="20% - Accent6 2 3 4 3 4" xfId="8771" xr:uid="{00000000-0005-0000-0000-0000151B0000}"/>
    <cellStyle name="20% - Accent6 2 3 4 3 4 2" xfId="17603" xr:uid="{00000000-0005-0000-0000-0000161B0000}"/>
    <cellStyle name="20% - Accent6 2 3 4 3 5" xfId="10997" xr:uid="{00000000-0005-0000-0000-0000171B0000}"/>
    <cellStyle name="20% - Accent6 2 3 4 4" xfId="2959" xr:uid="{00000000-0005-0000-0000-0000181B0000}"/>
    <cellStyle name="20% - Accent6 2 3 4 4 2" xfId="11791" xr:uid="{00000000-0005-0000-0000-0000191B0000}"/>
    <cellStyle name="20% - Accent6 2 3 4 5" xfId="5161" xr:uid="{00000000-0005-0000-0000-00001A1B0000}"/>
    <cellStyle name="20% - Accent6 2 3 4 5 2" xfId="13993" xr:uid="{00000000-0005-0000-0000-00001B1B0000}"/>
    <cellStyle name="20% - Accent6 2 3 4 6" xfId="7363" xr:uid="{00000000-0005-0000-0000-00001C1B0000}"/>
    <cellStyle name="20% - Accent6 2 3 4 6 2" xfId="16195" xr:uid="{00000000-0005-0000-0000-00001D1B0000}"/>
    <cellStyle name="20% - Accent6 2 3 4 7" xfId="9589" xr:uid="{00000000-0005-0000-0000-00001E1B0000}"/>
    <cellStyle name="20% - Accent6 2 3 5" xfId="1069" xr:uid="{00000000-0005-0000-0000-00001F1B0000}"/>
    <cellStyle name="20% - Accent6 2 3 5 2" xfId="3271" xr:uid="{00000000-0005-0000-0000-0000201B0000}"/>
    <cellStyle name="20% - Accent6 2 3 5 2 2" xfId="12103" xr:uid="{00000000-0005-0000-0000-0000211B0000}"/>
    <cellStyle name="20% - Accent6 2 3 5 3" xfId="5473" xr:uid="{00000000-0005-0000-0000-0000221B0000}"/>
    <cellStyle name="20% - Accent6 2 3 5 3 2" xfId="14305" xr:uid="{00000000-0005-0000-0000-0000231B0000}"/>
    <cellStyle name="20% - Accent6 2 3 5 4" xfId="7675" xr:uid="{00000000-0005-0000-0000-0000241B0000}"/>
    <cellStyle name="20% - Accent6 2 3 5 4 2" xfId="16507" xr:uid="{00000000-0005-0000-0000-0000251B0000}"/>
    <cellStyle name="20% - Accent6 2 3 5 5" xfId="9901" xr:uid="{00000000-0005-0000-0000-0000261B0000}"/>
    <cellStyle name="20% - Accent6 2 3 6" xfId="1813" xr:uid="{00000000-0005-0000-0000-0000271B0000}"/>
    <cellStyle name="20% - Accent6 2 3 6 2" xfId="4015" xr:uid="{00000000-0005-0000-0000-0000281B0000}"/>
    <cellStyle name="20% - Accent6 2 3 6 2 2" xfId="12847" xr:uid="{00000000-0005-0000-0000-0000291B0000}"/>
    <cellStyle name="20% - Accent6 2 3 6 3" xfId="6217" xr:uid="{00000000-0005-0000-0000-00002A1B0000}"/>
    <cellStyle name="20% - Accent6 2 3 6 3 2" xfId="15049" xr:uid="{00000000-0005-0000-0000-00002B1B0000}"/>
    <cellStyle name="20% - Accent6 2 3 6 4" xfId="8419" xr:uid="{00000000-0005-0000-0000-00002C1B0000}"/>
    <cellStyle name="20% - Accent6 2 3 6 4 2" xfId="17251" xr:uid="{00000000-0005-0000-0000-00002D1B0000}"/>
    <cellStyle name="20% - Accent6 2 3 6 5" xfId="10645" xr:uid="{00000000-0005-0000-0000-00002E1B0000}"/>
    <cellStyle name="20% - Accent6 2 3 7" xfId="2567" xr:uid="{00000000-0005-0000-0000-00002F1B0000}"/>
    <cellStyle name="20% - Accent6 2 3 7 2" xfId="11399" xr:uid="{00000000-0005-0000-0000-0000301B0000}"/>
    <cellStyle name="20% - Accent6 2 3 8" xfId="4769" xr:uid="{00000000-0005-0000-0000-0000311B0000}"/>
    <cellStyle name="20% - Accent6 2 3 8 2" xfId="13601" xr:uid="{00000000-0005-0000-0000-0000321B0000}"/>
    <cellStyle name="20% - Accent6 2 3 9" xfId="6971" xr:uid="{00000000-0005-0000-0000-0000331B0000}"/>
    <cellStyle name="20% - Accent6 2 3 9 2" xfId="15803" xr:uid="{00000000-0005-0000-0000-0000341B0000}"/>
    <cellStyle name="20% - Accent6 2 4" xfId="469" xr:uid="{00000000-0005-0000-0000-0000351B0000}"/>
    <cellStyle name="20% - Accent6 2 4 2" xfId="808" xr:uid="{00000000-0005-0000-0000-0000361B0000}"/>
    <cellStyle name="20% - Accent6 2 4 2 2" xfId="1512" xr:uid="{00000000-0005-0000-0000-0000371B0000}"/>
    <cellStyle name="20% - Accent6 2 4 2 2 2" xfId="3714" xr:uid="{00000000-0005-0000-0000-0000381B0000}"/>
    <cellStyle name="20% - Accent6 2 4 2 2 2 2" xfId="12546" xr:uid="{00000000-0005-0000-0000-0000391B0000}"/>
    <cellStyle name="20% - Accent6 2 4 2 2 3" xfId="5916" xr:uid="{00000000-0005-0000-0000-00003A1B0000}"/>
    <cellStyle name="20% - Accent6 2 4 2 2 3 2" xfId="14748" xr:uid="{00000000-0005-0000-0000-00003B1B0000}"/>
    <cellStyle name="20% - Accent6 2 4 2 2 4" xfId="8118" xr:uid="{00000000-0005-0000-0000-00003C1B0000}"/>
    <cellStyle name="20% - Accent6 2 4 2 2 4 2" xfId="16950" xr:uid="{00000000-0005-0000-0000-00003D1B0000}"/>
    <cellStyle name="20% - Accent6 2 4 2 2 5" xfId="10344" xr:uid="{00000000-0005-0000-0000-00003E1B0000}"/>
    <cellStyle name="20% - Accent6 2 4 2 3" xfId="2216" xr:uid="{00000000-0005-0000-0000-00003F1B0000}"/>
    <cellStyle name="20% - Accent6 2 4 2 3 2" xfId="4418" xr:uid="{00000000-0005-0000-0000-0000401B0000}"/>
    <cellStyle name="20% - Accent6 2 4 2 3 2 2" xfId="13250" xr:uid="{00000000-0005-0000-0000-0000411B0000}"/>
    <cellStyle name="20% - Accent6 2 4 2 3 3" xfId="6620" xr:uid="{00000000-0005-0000-0000-0000421B0000}"/>
    <cellStyle name="20% - Accent6 2 4 2 3 3 2" xfId="15452" xr:uid="{00000000-0005-0000-0000-0000431B0000}"/>
    <cellStyle name="20% - Accent6 2 4 2 3 4" xfId="8822" xr:uid="{00000000-0005-0000-0000-0000441B0000}"/>
    <cellStyle name="20% - Accent6 2 4 2 3 4 2" xfId="17654" xr:uid="{00000000-0005-0000-0000-0000451B0000}"/>
    <cellStyle name="20% - Accent6 2 4 2 3 5" xfId="11048" xr:uid="{00000000-0005-0000-0000-0000461B0000}"/>
    <cellStyle name="20% - Accent6 2 4 2 4" xfId="3010" xr:uid="{00000000-0005-0000-0000-0000471B0000}"/>
    <cellStyle name="20% - Accent6 2 4 2 4 2" xfId="11842" xr:uid="{00000000-0005-0000-0000-0000481B0000}"/>
    <cellStyle name="20% - Accent6 2 4 2 5" xfId="5212" xr:uid="{00000000-0005-0000-0000-0000491B0000}"/>
    <cellStyle name="20% - Accent6 2 4 2 5 2" xfId="14044" xr:uid="{00000000-0005-0000-0000-00004A1B0000}"/>
    <cellStyle name="20% - Accent6 2 4 2 6" xfId="7414" xr:uid="{00000000-0005-0000-0000-00004B1B0000}"/>
    <cellStyle name="20% - Accent6 2 4 2 6 2" xfId="16246" xr:uid="{00000000-0005-0000-0000-00004C1B0000}"/>
    <cellStyle name="20% - Accent6 2 4 2 7" xfId="9640" xr:uid="{00000000-0005-0000-0000-00004D1B0000}"/>
    <cellStyle name="20% - Accent6 2 4 3" xfId="1173" xr:uid="{00000000-0005-0000-0000-00004E1B0000}"/>
    <cellStyle name="20% - Accent6 2 4 3 2" xfId="3375" xr:uid="{00000000-0005-0000-0000-00004F1B0000}"/>
    <cellStyle name="20% - Accent6 2 4 3 2 2" xfId="12207" xr:uid="{00000000-0005-0000-0000-0000501B0000}"/>
    <cellStyle name="20% - Accent6 2 4 3 3" xfId="5577" xr:uid="{00000000-0005-0000-0000-0000511B0000}"/>
    <cellStyle name="20% - Accent6 2 4 3 3 2" xfId="14409" xr:uid="{00000000-0005-0000-0000-0000521B0000}"/>
    <cellStyle name="20% - Accent6 2 4 3 4" xfId="7779" xr:uid="{00000000-0005-0000-0000-0000531B0000}"/>
    <cellStyle name="20% - Accent6 2 4 3 4 2" xfId="16611" xr:uid="{00000000-0005-0000-0000-0000541B0000}"/>
    <cellStyle name="20% - Accent6 2 4 3 5" xfId="10005" xr:uid="{00000000-0005-0000-0000-0000551B0000}"/>
    <cellStyle name="20% - Accent6 2 4 4" xfId="1864" xr:uid="{00000000-0005-0000-0000-0000561B0000}"/>
    <cellStyle name="20% - Accent6 2 4 4 2" xfId="4066" xr:uid="{00000000-0005-0000-0000-0000571B0000}"/>
    <cellStyle name="20% - Accent6 2 4 4 2 2" xfId="12898" xr:uid="{00000000-0005-0000-0000-0000581B0000}"/>
    <cellStyle name="20% - Accent6 2 4 4 3" xfId="6268" xr:uid="{00000000-0005-0000-0000-0000591B0000}"/>
    <cellStyle name="20% - Accent6 2 4 4 3 2" xfId="15100" xr:uid="{00000000-0005-0000-0000-00005A1B0000}"/>
    <cellStyle name="20% - Accent6 2 4 4 4" xfId="8470" xr:uid="{00000000-0005-0000-0000-00005B1B0000}"/>
    <cellStyle name="20% - Accent6 2 4 4 4 2" xfId="17302" xr:uid="{00000000-0005-0000-0000-00005C1B0000}"/>
    <cellStyle name="20% - Accent6 2 4 4 5" xfId="10696" xr:uid="{00000000-0005-0000-0000-00005D1B0000}"/>
    <cellStyle name="20% - Accent6 2 4 5" xfId="2671" xr:uid="{00000000-0005-0000-0000-00005E1B0000}"/>
    <cellStyle name="20% - Accent6 2 4 5 2" xfId="11503" xr:uid="{00000000-0005-0000-0000-00005F1B0000}"/>
    <cellStyle name="20% - Accent6 2 4 6" xfId="4873" xr:uid="{00000000-0005-0000-0000-0000601B0000}"/>
    <cellStyle name="20% - Accent6 2 4 6 2" xfId="13705" xr:uid="{00000000-0005-0000-0000-0000611B0000}"/>
    <cellStyle name="20% - Accent6 2 4 7" xfId="7075" xr:uid="{00000000-0005-0000-0000-0000621B0000}"/>
    <cellStyle name="20% - Accent6 2 4 7 2" xfId="15907" xr:uid="{00000000-0005-0000-0000-0000631B0000}"/>
    <cellStyle name="20% - Accent6 2 4 8" xfId="9301" xr:uid="{00000000-0005-0000-0000-0000641B0000}"/>
    <cellStyle name="20% - Accent6 2 5" xfId="573" xr:uid="{00000000-0005-0000-0000-0000651B0000}"/>
    <cellStyle name="20% - Accent6 2 5 2" xfId="925" xr:uid="{00000000-0005-0000-0000-0000661B0000}"/>
    <cellStyle name="20% - Accent6 2 5 2 2" xfId="1629" xr:uid="{00000000-0005-0000-0000-0000671B0000}"/>
    <cellStyle name="20% - Accent6 2 5 2 2 2" xfId="3831" xr:uid="{00000000-0005-0000-0000-0000681B0000}"/>
    <cellStyle name="20% - Accent6 2 5 2 2 2 2" xfId="12663" xr:uid="{00000000-0005-0000-0000-0000691B0000}"/>
    <cellStyle name="20% - Accent6 2 5 2 2 3" xfId="6033" xr:uid="{00000000-0005-0000-0000-00006A1B0000}"/>
    <cellStyle name="20% - Accent6 2 5 2 2 3 2" xfId="14865" xr:uid="{00000000-0005-0000-0000-00006B1B0000}"/>
    <cellStyle name="20% - Accent6 2 5 2 2 4" xfId="8235" xr:uid="{00000000-0005-0000-0000-00006C1B0000}"/>
    <cellStyle name="20% - Accent6 2 5 2 2 4 2" xfId="17067" xr:uid="{00000000-0005-0000-0000-00006D1B0000}"/>
    <cellStyle name="20% - Accent6 2 5 2 2 5" xfId="10461" xr:uid="{00000000-0005-0000-0000-00006E1B0000}"/>
    <cellStyle name="20% - Accent6 2 5 2 3" xfId="2333" xr:uid="{00000000-0005-0000-0000-00006F1B0000}"/>
    <cellStyle name="20% - Accent6 2 5 2 3 2" xfId="4535" xr:uid="{00000000-0005-0000-0000-0000701B0000}"/>
    <cellStyle name="20% - Accent6 2 5 2 3 2 2" xfId="13367" xr:uid="{00000000-0005-0000-0000-0000711B0000}"/>
    <cellStyle name="20% - Accent6 2 5 2 3 3" xfId="6737" xr:uid="{00000000-0005-0000-0000-0000721B0000}"/>
    <cellStyle name="20% - Accent6 2 5 2 3 3 2" xfId="15569" xr:uid="{00000000-0005-0000-0000-0000731B0000}"/>
    <cellStyle name="20% - Accent6 2 5 2 3 4" xfId="8939" xr:uid="{00000000-0005-0000-0000-0000741B0000}"/>
    <cellStyle name="20% - Accent6 2 5 2 3 4 2" xfId="17771" xr:uid="{00000000-0005-0000-0000-0000751B0000}"/>
    <cellStyle name="20% - Accent6 2 5 2 3 5" xfId="11165" xr:uid="{00000000-0005-0000-0000-0000761B0000}"/>
    <cellStyle name="20% - Accent6 2 5 2 4" xfId="3127" xr:uid="{00000000-0005-0000-0000-0000771B0000}"/>
    <cellStyle name="20% - Accent6 2 5 2 4 2" xfId="11959" xr:uid="{00000000-0005-0000-0000-0000781B0000}"/>
    <cellStyle name="20% - Accent6 2 5 2 5" xfId="5329" xr:uid="{00000000-0005-0000-0000-0000791B0000}"/>
    <cellStyle name="20% - Accent6 2 5 2 5 2" xfId="14161" xr:uid="{00000000-0005-0000-0000-00007A1B0000}"/>
    <cellStyle name="20% - Accent6 2 5 2 6" xfId="7531" xr:uid="{00000000-0005-0000-0000-00007B1B0000}"/>
    <cellStyle name="20% - Accent6 2 5 2 6 2" xfId="16363" xr:uid="{00000000-0005-0000-0000-00007C1B0000}"/>
    <cellStyle name="20% - Accent6 2 5 2 7" xfId="9757" xr:uid="{00000000-0005-0000-0000-00007D1B0000}"/>
    <cellStyle name="20% - Accent6 2 5 3" xfId="1277" xr:uid="{00000000-0005-0000-0000-00007E1B0000}"/>
    <cellStyle name="20% - Accent6 2 5 3 2" xfId="3479" xr:uid="{00000000-0005-0000-0000-00007F1B0000}"/>
    <cellStyle name="20% - Accent6 2 5 3 2 2" xfId="12311" xr:uid="{00000000-0005-0000-0000-0000801B0000}"/>
    <cellStyle name="20% - Accent6 2 5 3 3" xfId="5681" xr:uid="{00000000-0005-0000-0000-0000811B0000}"/>
    <cellStyle name="20% - Accent6 2 5 3 3 2" xfId="14513" xr:uid="{00000000-0005-0000-0000-0000821B0000}"/>
    <cellStyle name="20% - Accent6 2 5 3 4" xfId="7883" xr:uid="{00000000-0005-0000-0000-0000831B0000}"/>
    <cellStyle name="20% - Accent6 2 5 3 4 2" xfId="16715" xr:uid="{00000000-0005-0000-0000-0000841B0000}"/>
    <cellStyle name="20% - Accent6 2 5 3 5" xfId="10109" xr:uid="{00000000-0005-0000-0000-0000851B0000}"/>
    <cellStyle name="20% - Accent6 2 5 4" xfId="1981" xr:uid="{00000000-0005-0000-0000-0000861B0000}"/>
    <cellStyle name="20% - Accent6 2 5 4 2" xfId="4183" xr:uid="{00000000-0005-0000-0000-0000871B0000}"/>
    <cellStyle name="20% - Accent6 2 5 4 2 2" xfId="13015" xr:uid="{00000000-0005-0000-0000-0000881B0000}"/>
    <cellStyle name="20% - Accent6 2 5 4 3" xfId="6385" xr:uid="{00000000-0005-0000-0000-0000891B0000}"/>
    <cellStyle name="20% - Accent6 2 5 4 3 2" xfId="15217" xr:uid="{00000000-0005-0000-0000-00008A1B0000}"/>
    <cellStyle name="20% - Accent6 2 5 4 4" xfId="8587" xr:uid="{00000000-0005-0000-0000-00008B1B0000}"/>
    <cellStyle name="20% - Accent6 2 5 4 4 2" xfId="17419" xr:uid="{00000000-0005-0000-0000-00008C1B0000}"/>
    <cellStyle name="20% - Accent6 2 5 4 5" xfId="10813" xr:uid="{00000000-0005-0000-0000-00008D1B0000}"/>
    <cellStyle name="20% - Accent6 2 5 5" xfId="2775" xr:uid="{00000000-0005-0000-0000-00008E1B0000}"/>
    <cellStyle name="20% - Accent6 2 5 5 2" xfId="11607" xr:uid="{00000000-0005-0000-0000-00008F1B0000}"/>
    <cellStyle name="20% - Accent6 2 5 6" xfId="4977" xr:uid="{00000000-0005-0000-0000-0000901B0000}"/>
    <cellStyle name="20% - Accent6 2 5 6 2" xfId="13809" xr:uid="{00000000-0005-0000-0000-0000911B0000}"/>
    <cellStyle name="20% - Accent6 2 5 7" xfId="7179" xr:uid="{00000000-0005-0000-0000-0000921B0000}"/>
    <cellStyle name="20% - Accent6 2 5 7 2" xfId="16011" xr:uid="{00000000-0005-0000-0000-0000931B0000}"/>
    <cellStyle name="20% - Accent6 2 5 8" xfId="9405" xr:uid="{00000000-0005-0000-0000-0000941B0000}"/>
    <cellStyle name="20% - Accent6 2 6" xfId="691" xr:uid="{00000000-0005-0000-0000-0000951B0000}"/>
    <cellStyle name="20% - Accent6 2 6 2" xfId="1395" xr:uid="{00000000-0005-0000-0000-0000961B0000}"/>
    <cellStyle name="20% - Accent6 2 6 2 2" xfId="3597" xr:uid="{00000000-0005-0000-0000-0000971B0000}"/>
    <cellStyle name="20% - Accent6 2 6 2 2 2" xfId="12429" xr:uid="{00000000-0005-0000-0000-0000981B0000}"/>
    <cellStyle name="20% - Accent6 2 6 2 3" xfId="5799" xr:uid="{00000000-0005-0000-0000-0000991B0000}"/>
    <cellStyle name="20% - Accent6 2 6 2 3 2" xfId="14631" xr:uid="{00000000-0005-0000-0000-00009A1B0000}"/>
    <cellStyle name="20% - Accent6 2 6 2 4" xfId="8001" xr:uid="{00000000-0005-0000-0000-00009B1B0000}"/>
    <cellStyle name="20% - Accent6 2 6 2 4 2" xfId="16833" xr:uid="{00000000-0005-0000-0000-00009C1B0000}"/>
    <cellStyle name="20% - Accent6 2 6 2 5" xfId="10227" xr:uid="{00000000-0005-0000-0000-00009D1B0000}"/>
    <cellStyle name="20% - Accent6 2 6 3" xfId="2099" xr:uid="{00000000-0005-0000-0000-00009E1B0000}"/>
    <cellStyle name="20% - Accent6 2 6 3 2" xfId="4301" xr:uid="{00000000-0005-0000-0000-00009F1B0000}"/>
    <cellStyle name="20% - Accent6 2 6 3 2 2" xfId="13133" xr:uid="{00000000-0005-0000-0000-0000A01B0000}"/>
    <cellStyle name="20% - Accent6 2 6 3 3" xfId="6503" xr:uid="{00000000-0005-0000-0000-0000A11B0000}"/>
    <cellStyle name="20% - Accent6 2 6 3 3 2" xfId="15335" xr:uid="{00000000-0005-0000-0000-0000A21B0000}"/>
    <cellStyle name="20% - Accent6 2 6 3 4" xfId="8705" xr:uid="{00000000-0005-0000-0000-0000A31B0000}"/>
    <cellStyle name="20% - Accent6 2 6 3 4 2" xfId="17537" xr:uid="{00000000-0005-0000-0000-0000A41B0000}"/>
    <cellStyle name="20% - Accent6 2 6 3 5" xfId="10931" xr:uid="{00000000-0005-0000-0000-0000A51B0000}"/>
    <cellStyle name="20% - Accent6 2 6 4" xfId="2893" xr:uid="{00000000-0005-0000-0000-0000A61B0000}"/>
    <cellStyle name="20% - Accent6 2 6 4 2" xfId="11725" xr:uid="{00000000-0005-0000-0000-0000A71B0000}"/>
    <cellStyle name="20% - Accent6 2 6 5" xfId="5095" xr:uid="{00000000-0005-0000-0000-0000A81B0000}"/>
    <cellStyle name="20% - Accent6 2 6 5 2" xfId="13927" xr:uid="{00000000-0005-0000-0000-0000A91B0000}"/>
    <cellStyle name="20% - Accent6 2 6 6" xfId="7297" xr:uid="{00000000-0005-0000-0000-0000AA1B0000}"/>
    <cellStyle name="20% - Accent6 2 6 6 2" xfId="16129" xr:uid="{00000000-0005-0000-0000-0000AB1B0000}"/>
    <cellStyle name="20% - Accent6 2 6 7" xfId="9523" xr:uid="{00000000-0005-0000-0000-0000AC1B0000}"/>
    <cellStyle name="20% - Accent6 2 7" xfId="1031" xr:uid="{00000000-0005-0000-0000-0000AD1B0000}"/>
    <cellStyle name="20% - Accent6 2 7 2" xfId="3233" xr:uid="{00000000-0005-0000-0000-0000AE1B0000}"/>
    <cellStyle name="20% - Accent6 2 7 2 2" xfId="12065" xr:uid="{00000000-0005-0000-0000-0000AF1B0000}"/>
    <cellStyle name="20% - Accent6 2 7 3" xfId="5435" xr:uid="{00000000-0005-0000-0000-0000B01B0000}"/>
    <cellStyle name="20% - Accent6 2 7 3 2" xfId="14267" xr:uid="{00000000-0005-0000-0000-0000B11B0000}"/>
    <cellStyle name="20% - Accent6 2 7 4" xfId="7637" xr:uid="{00000000-0005-0000-0000-0000B21B0000}"/>
    <cellStyle name="20% - Accent6 2 7 4 2" xfId="16469" xr:uid="{00000000-0005-0000-0000-0000B31B0000}"/>
    <cellStyle name="20% - Accent6 2 7 5" xfId="9863" xr:uid="{00000000-0005-0000-0000-0000B41B0000}"/>
    <cellStyle name="20% - Accent6 2 8" xfId="1747" xr:uid="{00000000-0005-0000-0000-0000B51B0000}"/>
    <cellStyle name="20% - Accent6 2 8 2" xfId="3949" xr:uid="{00000000-0005-0000-0000-0000B61B0000}"/>
    <cellStyle name="20% - Accent6 2 8 2 2" xfId="12781" xr:uid="{00000000-0005-0000-0000-0000B71B0000}"/>
    <cellStyle name="20% - Accent6 2 8 3" xfId="6151" xr:uid="{00000000-0005-0000-0000-0000B81B0000}"/>
    <cellStyle name="20% - Accent6 2 8 3 2" xfId="14983" xr:uid="{00000000-0005-0000-0000-0000B91B0000}"/>
    <cellStyle name="20% - Accent6 2 8 4" xfId="8353" xr:uid="{00000000-0005-0000-0000-0000BA1B0000}"/>
    <cellStyle name="20% - Accent6 2 8 4 2" xfId="17185" xr:uid="{00000000-0005-0000-0000-0000BB1B0000}"/>
    <cellStyle name="20% - Accent6 2 8 5" xfId="10579" xr:uid="{00000000-0005-0000-0000-0000BC1B0000}"/>
    <cellStyle name="20% - Accent6 2 9" xfId="335" xr:uid="{00000000-0005-0000-0000-0000BD1B0000}"/>
    <cellStyle name="20% - Accent6 2 9 2" xfId="2541" xr:uid="{00000000-0005-0000-0000-0000BE1B0000}"/>
    <cellStyle name="20% - Accent6 2 9 2 2" xfId="11373" xr:uid="{00000000-0005-0000-0000-0000BF1B0000}"/>
    <cellStyle name="20% - Accent6 2 9 3" xfId="4743" xr:uid="{00000000-0005-0000-0000-0000C01B0000}"/>
    <cellStyle name="20% - Accent6 2 9 3 2" xfId="13575" xr:uid="{00000000-0005-0000-0000-0000C11B0000}"/>
    <cellStyle name="20% - Accent6 2 9 4" xfId="6945" xr:uid="{00000000-0005-0000-0000-0000C21B0000}"/>
    <cellStyle name="20% - Accent6 2 9 4 2" xfId="15777" xr:uid="{00000000-0005-0000-0000-0000C31B0000}"/>
    <cellStyle name="20% - Accent6 2 9 5" xfId="9171" xr:uid="{00000000-0005-0000-0000-0000C41B0000}"/>
    <cellStyle name="20% - Accent6 3" xfId="137" xr:uid="{00000000-0005-0000-0000-0000C51B0000}"/>
    <cellStyle name="20% - Accent6 3 10" xfId="2459" xr:uid="{00000000-0005-0000-0000-0000C61B0000}"/>
    <cellStyle name="20% - Accent6 3 10 2" xfId="11291" xr:uid="{00000000-0005-0000-0000-0000C71B0000}"/>
    <cellStyle name="20% - Accent6 3 11" xfId="4661" xr:uid="{00000000-0005-0000-0000-0000C81B0000}"/>
    <cellStyle name="20% - Accent6 3 11 2" xfId="13493" xr:uid="{00000000-0005-0000-0000-0000C91B0000}"/>
    <cellStyle name="20% - Accent6 3 12" xfId="6863" xr:uid="{00000000-0005-0000-0000-0000CA1B0000}"/>
    <cellStyle name="20% - Accent6 3 12 2" xfId="15695" xr:uid="{00000000-0005-0000-0000-0000CB1B0000}"/>
    <cellStyle name="20% - Accent6 3 13" xfId="9089" xr:uid="{00000000-0005-0000-0000-0000CC1B0000}"/>
    <cellStyle name="20% - Accent6 3 2" xfId="138" xr:uid="{00000000-0005-0000-0000-0000CD1B0000}"/>
    <cellStyle name="20% - Accent6 3 2 10" xfId="6864" xr:uid="{00000000-0005-0000-0000-0000CE1B0000}"/>
    <cellStyle name="20% - Accent6 3 2 10 2" xfId="15696" xr:uid="{00000000-0005-0000-0000-0000CF1B0000}"/>
    <cellStyle name="20% - Accent6 3 2 11" xfId="9090" xr:uid="{00000000-0005-0000-0000-0000D01B0000}"/>
    <cellStyle name="20% - Accent6 3 2 2" xfId="483" xr:uid="{00000000-0005-0000-0000-0000D11B0000}"/>
    <cellStyle name="20% - Accent6 3 2 2 2" xfId="822" xr:uid="{00000000-0005-0000-0000-0000D21B0000}"/>
    <cellStyle name="20% - Accent6 3 2 2 2 2" xfId="1526" xr:uid="{00000000-0005-0000-0000-0000D31B0000}"/>
    <cellStyle name="20% - Accent6 3 2 2 2 2 2" xfId="3728" xr:uid="{00000000-0005-0000-0000-0000D41B0000}"/>
    <cellStyle name="20% - Accent6 3 2 2 2 2 2 2" xfId="12560" xr:uid="{00000000-0005-0000-0000-0000D51B0000}"/>
    <cellStyle name="20% - Accent6 3 2 2 2 2 3" xfId="5930" xr:uid="{00000000-0005-0000-0000-0000D61B0000}"/>
    <cellStyle name="20% - Accent6 3 2 2 2 2 3 2" xfId="14762" xr:uid="{00000000-0005-0000-0000-0000D71B0000}"/>
    <cellStyle name="20% - Accent6 3 2 2 2 2 4" xfId="8132" xr:uid="{00000000-0005-0000-0000-0000D81B0000}"/>
    <cellStyle name="20% - Accent6 3 2 2 2 2 4 2" xfId="16964" xr:uid="{00000000-0005-0000-0000-0000D91B0000}"/>
    <cellStyle name="20% - Accent6 3 2 2 2 2 5" xfId="10358" xr:uid="{00000000-0005-0000-0000-0000DA1B0000}"/>
    <cellStyle name="20% - Accent6 3 2 2 2 3" xfId="2230" xr:uid="{00000000-0005-0000-0000-0000DB1B0000}"/>
    <cellStyle name="20% - Accent6 3 2 2 2 3 2" xfId="4432" xr:uid="{00000000-0005-0000-0000-0000DC1B0000}"/>
    <cellStyle name="20% - Accent6 3 2 2 2 3 2 2" xfId="13264" xr:uid="{00000000-0005-0000-0000-0000DD1B0000}"/>
    <cellStyle name="20% - Accent6 3 2 2 2 3 3" xfId="6634" xr:uid="{00000000-0005-0000-0000-0000DE1B0000}"/>
    <cellStyle name="20% - Accent6 3 2 2 2 3 3 2" xfId="15466" xr:uid="{00000000-0005-0000-0000-0000DF1B0000}"/>
    <cellStyle name="20% - Accent6 3 2 2 2 3 4" xfId="8836" xr:uid="{00000000-0005-0000-0000-0000E01B0000}"/>
    <cellStyle name="20% - Accent6 3 2 2 2 3 4 2" xfId="17668" xr:uid="{00000000-0005-0000-0000-0000E11B0000}"/>
    <cellStyle name="20% - Accent6 3 2 2 2 3 5" xfId="11062" xr:uid="{00000000-0005-0000-0000-0000E21B0000}"/>
    <cellStyle name="20% - Accent6 3 2 2 2 4" xfId="3024" xr:uid="{00000000-0005-0000-0000-0000E31B0000}"/>
    <cellStyle name="20% - Accent6 3 2 2 2 4 2" xfId="11856" xr:uid="{00000000-0005-0000-0000-0000E41B0000}"/>
    <cellStyle name="20% - Accent6 3 2 2 2 5" xfId="5226" xr:uid="{00000000-0005-0000-0000-0000E51B0000}"/>
    <cellStyle name="20% - Accent6 3 2 2 2 5 2" xfId="14058" xr:uid="{00000000-0005-0000-0000-0000E61B0000}"/>
    <cellStyle name="20% - Accent6 3 2 2 2 6" xfId="7428" xr:uid="{00000000-0005-0000-0000-0000E71B0000}"/>
    <cellStyle name="20% - Accent6 3 2 2 2 6 2" xfId="16260" xr:uid="{00000000-0005-0000-0000-0000E81B0000}"/>
    <cellStyle name="20% - Accent6 3 2 2 2 7" xfId="9654" xr:uid="{00000000-0005-0000-0000-0000E91B0000}"/>
    <cellStyle name="20% - Accent6 3 2 2 3" xfId="1187" xr:uid="{00000000-0005-0000-0000-0000EA1B0000}"/>
    <cellStyle name="20% - Accent6 3 2 2 3 2" xfId="3389" xr:uid="{00000000-0005-0000-0000-0000EB1B0000}"/>
    <cellStyle name="20% - Accent6 3 2 2 3 2 2" xfId="12221" xr:uid="{00000000-0005-0000-0000-0000EC1B0000}"/>
    <cellStyle name="20% - Accent6 3 2 2 3 3" xfId="5591" xr:uid="{00000000-0005-0000-0000-0000ED1B0000}"/>
    <cellStyle name="20% - Accent6 3 2 2 3 3 2" xfId="14423" xr:uid="{00000000-0005-0000-0000-0000EE1B0000}"/>
    <cellStyle name="20% - Accent6 3 2 2 3 4" xfId="7793" xr:uid="{00000000-0005-0000-0000-0000EF1B0000}"/>
    <cellStyle name="20% - Accent6 3 2 2 3 4 2" xfId="16625" xr:uid="{00000000-0005-0000-0000-0000F01B0000}"/>
    <cellStyle name="20% - Accent6 3 2 2 3 5" xfId="10019" xr:uid="{00000000-0005-0000-0000-0000F11B0000}"/>
    <cellStyle name="20% - Accent6 3 2 2 4" xfId="1878" xr:uid="{00000000-0005-0000-0000-0000F21B0000}"/>
    <cellStyle name="20% - Accent6 3 2 2 4 2" xfId="4080" xr:uid="{00000000-0005-0000-0000-0000F31B0000}"/>
    <cellStyle name="20% - Accent6 3 2 2 4 2 2" xfId="12912" xr:uid="{00000000-0005-0000-0000-0000F41B0000}"/>
    <cellStyle name="20% - Accent6 3 2 2 4 3" xfId="6282" xr:uid="{00000000-0005-0000-0000-0000F51B0000}"/>
    <cellStyle name="20% - Accent6 3 2 2 4 3 2" xfId="15114" xr:uid="{00000000-0005-0000-0000-0000F61B0000}"/>
    <cellStyle name="20% - Accent6 3 2 2 4 4" xfId="8484" xr:uid="{00000000-0005-0000-0000-0000F71B0000}"/>
    <cellStyle name="20% - Accent6 3 2 2 4 4 2" xfId="17316" xr:uid="{00000000-0005-0000-0000-0000F81B0000}"/>
    <cellStyle name="20% - Accent6 3 2 2 4 5" xfId="10710" xr:uid="{00000000-0005-0000-0000-0000F91B0000}"/>
    <cellStyle name="20% - Accent6 3 2 2 5" xfId="2685" xr:uid="{00000000-0005-0000-0000-0000FA1B0000}"/>
    <cellStyle name="20% - Accent6 3 2 2 5 2" xfId="11517" xr:uid="{00000000-0005-0000-0000-0000FB1B0000}"/>
    <cellStyle name="20% - Accent6 3 2 2 6" xfId="4887" xr:uid="{00000000-0005-0000-0000-0000FC1B0000}"/>
    <cellStyle name="20% - Accent6 3 2 2 6 2" xfId="13719" xr:uid="{00000000-0005-0000-0000-0000FD1B0000}"/>
    <cellStyle name="20% - Accent6 3 2 2 7" xfId="7089" xr:uid="{00000000-0005-0000-0000-0000FE1B0000}"/>
    <cellStyle name="20% - Accent6 3 2 2 7 2" xfId="15921" xr:uid="{00000000-0005-0000-0000-0000FF1B0000}"/>
    <cellStyle name="20% - Accent6 3 2 2 8" xfId="9315" xr:uid="{00000000-0005-0000-0000-0000001C0000}"/>
    <cellStyle name="20% - Accent6 3 2 3" xfId="587" xr:uid="{00000000-0005-0000-0000-0000011C0000}"/>
    <cellStyle name="20% - Accent6 3 2 3 2" xfId="939" xr:uid="{00000000-0005-0000-0000-0000021C0000}"/>
    <cellStyle name="20% - Accent6 3 2 3 2 2" xfId="1643" xr:uid="{00000000-0005-0000-0000-0000031C0000}"/>
    <cellStyle name="20% - Accent6 3 2 3 2 2 2" xfId="3845" xr:uid="{00000000-0005-0000-0000-0000041C0000}"/>
    <cellStyle name="20% - Accent6 3 2 3 2 2 2 2" xfId="12677" xr:uid="{00000000-0005-0000-0000-0000051C0000}"/>
    <cellStyle name="20% - Accent6 3 2 3 2 2 3" xfId="6047" xr:uid="{00000000-0005-0000-0000-0000061C0000}"/>
    <cellStyle name="20% - Accent6 3 2 3 2 2 3 2" xfId="14879" xr:uid="{00000000-0005-0000-0000-0000071C0000}"/>
    <cellStyle name="20% - Accent6 3 2 3 2 2 4" xfId="8249" xr:uid="{00000000-0005-0000-0000-0000081C0000}"/>
    <cellStyle name="20% - Accent6 3 2 3 2 2 4 2" xfId="17081" xr:uid="{00000000-0005-0000-0000-0000091C0000}"/>
    <cellStyle name="20% - Accent6 3 2 3 2 2 5" xfId="10475" xr:uid="{00000000-0005-0000-0000-00000A1C0000}"/>
    <cellStyle name="20% - Accent6 3 2 3 2 3" xfId="2347" xr:uid="{00000000-0005-0000-0000-00000B1C0000}"/>
    <cellStyle name="20% - Accent6 3 2 3 2 3 2" xfId="4549" xr:uid="{00000000-0005-0000-0000-00000C1C0000}"/>
    <cellStyle name="20% - Accent6 3 2 3 2 3 2 2" xfId="13381" xr:uid="{00000000-0005-0000-0000-00000D1C0000}"/>
    <cellStyle name="20% - Accent6 3 2 3 2 3 3" xfId="6751" xr:uid="{00000000-0005-0000-0000-00000E1C0000}"/>
    <cellStyle name="20% - Accent6 3 2 3 2 3 3 2" xfId="15583" xr:uid="{00000000-0005-0000-0000-00000F1C0000}"/>
    <cellStyle name="20% - Accent6 3 2 3 2 3 4" xfId="8953" xr:uid="{00000000-0005-0000-0000-0000101C0000}"/>
    <cellStyle name="20% - Accent6 3 2 3 2 3 4 2" xfId="17785" xr:uid="{00000000-0005-0000-0000-0000111C0000}"/>
    <cellStyle name="20% - Accent6 3 2 3 2 3 5" xfId="11179" xr:uid="{00000000-0005-0000-0000-0000121C0000}"/>
    <cellStyle name="20% - Accent6 3 2 3 2 4" xfId="3141" xr:uid="{00000000-0005-0000-0000-0000131C0000}"/>
    <cellStyle name="20% - Accent6 3 2 3 2 4 2" xfId="11973" xr:uid="{00000000-0005-0000-0000-0000141C0000}"/>
    <cellStyle name="20% - Accent6 3 2 3 2 5" xfId="5343" xr:uid="{00000000-0005-0000-0000-0000151C0000}"/>
    <cellStyle name="20% - Accent6 3 2 3 2 5 2" xfId="14175" xr:uid="{00000000-0005-0000-0000-0000161C0000}"/>
    <cellStyle name="20% - Accent6 3 2 3 2 6" xfId="7545" xr:uid="{00000000-0005-0000-0000-0000171C0000}"/>
    <cellStyle name="20% - Accent6 3 2 3 2 6 2" xfId="16377" xr:uid="{00000000-0005-0000-0000-0000181C0000}"/>
    <cellStyle name="20% - Accent6 3 2 3 2 7" xfId="9771" xr:uid="{00000000-0005-0000-0000-0000191C0000}"/>
    <cellStyle name="20% - Accent6 3 2 3 3" xfId="1291" xr:uid="{00000000-0005-0000-0000-00001A1C0000}"/>
    <cellStyle name="20% - Accent6 3 2 3 3 2" xfId="3493" xr:uid="{00000000-0005-0000-0000-00001B1C0000}"/>
    <cellStyle name="20% - Accent6 3 2 3 3 2 2" xfId="12325" xr:uid="{00000000-0005-0000-0000-00001C1C0000}"/>
    <cellStyle name="20% - Accent6 3 2 3 3 3" xfId="5695" xr:uid="{00000000-0005-0000-0000-00001D1C0000}"/>
    <cellStyle name="20% - Accent6 3 2 3 3 3 2" xfId="14527" xr:uid="{00000000-0005-0000-0000-00001E1C0000}"/>
    <cellStyle name="20% - Accent6 3 2 3 3 4" xfId="7897" xr:uid="{00000000-0005-0000-0000-00001F1C0000}"/>
    <cellStyle name="20% - Accent6 3 2 3 3 4 2" xfId="16729" xr:uid="{00000000-0005-0000-0000-0000201C0000}"/>
    <cellStyle name="20% - Accent6 3 2 3 3 5" xfId="10123" xr:uid="{00000000-0005-0000-0000-0000211C0000}"/>
    <cellStyle name="20% - Accent6 3 2 3 4" xfId="1995" xr:uid="{00000000-0005-0000-0000-0000221C0000}"/>
    <cellStyle name="20% - Accent6 3 2 3 4 2" xfId="4197" xr:uid="{00000000-0005-0000-0000-0000231C0000}"/>
    <cellStyle name="20% - Accent6 3 2 3 4 2 2" xfId="13029" xr:uid="{00000000-0005-0000-0000-0000241C0000}"/>
    <cellStyle name="20% - Accent6 3 2 3 4 3" xfId="6399" xr:uid="{00000000-0005-0000-0000-0000251C0000}"/>
    <cellStyle name="20% - Accent6 3 2 3 4 3 2" xfId="15231" xr:uid="{00000000-0005-0000-0000-0000261C0000}"/>
    <cellStyle name="20% - Accent6 3 2 3 4 4" xfId="8601" xr:uid="{00000000-0005-0000-0000-0000271C0000}"/>
    <cellStyle name="20% - Accent6 3 2 3 4 4 2" xfId="17433" xr:uid="{00000000-0005-0000-0000-0000281C0000}"/>
    <cellStyle name="20% - Accent6 3 2 3 4 5" xfId="10827" xr:uid="{00000000-0005-0000-0000-0000291C0000}"/>
    <cellStyle name="20% - Accent6 3 2 3 5" xfId="2789" xr:uid="{00000000-0005-0000-0000-00002A1C0000}"/>
    <cellStyle name="20% - Accent6 3 2 3 5 2" xfId="11621" xr:uid="{00000000-0005-0000-0000-00002B1C0000}"/>
    <cellStyle name="20% - Accent6 3 2 3 6" xfId="4991" xr:uid="{00000000-0005-0000-0000-00002C1C0000}"/>
    <cellStyle name="20% - Accent6 3 2 3 6 2" xfId="13823" xr:uid="{00000000-0005-0000-0000-00002D1C0000}"/>
    <cellStyle name="20% - Accent6 3 2 3 7" xfId="7193" xr:uid="{00000000-0005-0000-0000-00002E1C0000}"/>
    <cellStyle name="20% - Accent6 3 2 3 7 2" xfId="16025" xr:uid="{00000000-0005-0000-0000-00002F1C0000}"/>
    <cellStyle name="20% - Accent6 3 2 3 8" xfId="9419" xr:uid="{00000000-0005-0000-0000-0000301C0000}"/>
    <cellStyle name="20% - Accent6 3 2 4" xfId="705" xr:uid="{00000000-0005-0000-0000-0000311C0000}"/>
    <cellStyle name="20% - Accent6 3 2 4 2" xfId="1409" xr:uid="{00000000-0005-0000-0000-0000321C0000}"/>
    <cellStyle name="20% - Accent6 3 2 4 2 2" xfId="3611" xr:uid="{00000000-0005-0000-0000-0000331C0000}"/>
    <cellStyle name="20% - Accent6 3 2 4 2 2 2" xfId="12443" xr:uid="{00000000-0005-0000-0000-0000341C0000}"/>
    <cellStyle name="20% - Accent6 3 2 4 2 3" xfId="5813" xr:uid="{00000000-0005-0000-0000-0000351C0000}"/>
    <cellStyle name="20% - Accent6 3 2 4 2 3 2" xfId="14645" xr:uid="{00000000-0005-0000-0000-0000361C0000}"/>
    <cellStyle name="20% - Accent6 3 2 4 2 4" xfId="8015" xr:uid="{00000000-0005-0000-0000-0000371C0000}"/>
    <cellStyle name="20% - Accent6 3 2 4 2 4 2" xfId="16847" xr:uid="{00000000-0005-0000-0000-0000381C0000}"/>
    <cellStyle name="20% - Accent6 3 2 4 2 5" xfId="10241" xr:uid="{00000000-0005-0000-0000-0000391C0000}"/>
    <cellStyle name="20% - Accent6 3 2 4 3" xfId="2113" xr:uid="{00000000-0005-0000-0000-00003A1C0000}"/>
    <cellStyle name="20% - Accent6 3 2 4 3 2" xfId="4315" xr:uid="{00000000-0005-0000-0000-00003B1C0000}"/>
    <cellStyle name="20% - Accent6 3 2 4 3 2 2" xfId="13147" xr:uid="{00000000-0005-0000-0000-00003C1C0000}"/>
    <cellStyle name="20% - Accent6 3 2 4 3 3" xfId="6517" xr:uid="{00000000-0005-0000-0000-00003D1C0000}"/>
    <cellStyle name="20% - Accent6 3 2 4 3 3 2" xfId="15349" xr:uid="{00000000-0005-0000-0000-00003E1C0000}"/>
    <cellStyle name="20% - Accent6 3 2 4 3 4" xfId="8719" xr:uid="{00000000-0005-0000-0000-00003F1C0000}"/>
    <cellStyle name="20% - Accent6 3 2 4 3 4 2" xfId="17551" xr:uid="{00000000-0005-0000-0000-0000401C0000}"/>
    <cellStyle name="20% - Accent6 3 2 4 3 5" xfId="10945" xr:uid="{00000000-0005-0000-0000-0000411C0000}"/>
    <cellStyle name="20% - Accent6 3 2 4 4" xfId="2907" xr:uid="{00000000-0005-0000-0000-0000421C0000}"/>
    <cellStyle name="20% - Accent6 3 2 4 4 2" xfId="11739" xr:uid="{00000000-0005-0000-0000-0000431C0000}"/>
    <cellStyle name="20% - Accent6 3 2 4 5" xfId="5109" xr:uid="{00000000-0005-0000-0000-0000441C0000}"/>
    <cellStyle name="20% - Accent6 3 2 4 5 2" xfId="13941" xr:uid="{00000000-0005-0000-0000-0000451C0000}"/>
    <cellStyle name="20% - Accent6 3 2 4 6" xfId="7311" xr:uid="{00000000-0005-0000-0000-0000461C0000}"/>
    <cellStyle name="20% - Accent6 3 2 4 6 2" xfId="16143" xr:uid="{00000000-0005-0000-0000-0000471C0000}"/>
    <cellStyle name="20% - Accent6 3 2 4 7" xfId="9537" xr:uid="{00000000-0005-0000-0000-0000481C0000}"/>
    <cellStyle name="20% - Accent6 3 2 5" xfId="1096" xr:uid="{00000000-0005-0000-0000-0000491C0000}"/>
    <cellStyle name="20% - Accent6 3 2 5 2" xfId="3298" xr:uid="{00000000-0005-0000-0000-00004A1C0000}"/>
    <cellStyle name="20% - Accent6 3 2 5 2 2" xfId="12130" xr:uid="{00000000-0005-0000-0000-00004B1C0000}"/>
    <cellStyle name="20% - Accent6 3 2 5 3" xfId="5500" xr:uid="{00000000-0005-0000-0000-00004C1C0000}"/>
    <cellStyle name="20% - Accent6 3 2 5 3 2" xfId="14332" xr:uid="{00000000-0005-0000-0000-00004D1C0000}"/>
    <cellStyle name="20% - Accent6 3 2 5 4" xfId="7702" xr:uid="{00000000-0005-0000-0000-00004E1C0000}"/>
    <cellStyle name="20% - Accent6 3 2 5 4 2" xfId="16534" xr:uid="{00000000-0005-0000-0000-00004F1C0000}"/>
    <cellStyle name="20% - Accent6 3 2 5 5" xfId="9928" xr:uid="{00000000-0005-0000-0000-0000501C0000}"/>
    <cellStyle name="20% - Accent6 3 2 6" xfId="1761" xr:uid="{00000000-0005-0000-0000-0000511C0000}"/>
    <cellStyle name="20% - Accent6 3 2 6 2" xfId="3963" xr:uid="{00000000-0005-0000-0000-0000521C0000}"/>
    <cellStyle name="20% - Accent6 3 2 6 2 2" xfId="12795" xr:uid="{00000000-0005-0000-0000-0000531C0000}"/>
    <cellStyle name="20% - Accent6 3 2 6 3" xfId="6165" xr:uid="{00000000-0005-0000-0000-0000541C0000}"/>
    <cellStyle name="20% - Accent6 3 2 6 3 2" xfId="14997" xr:uid="{00000000-0005-0000-0000-0000551C0000}"/>
    <cellStyle name="20% - Accent6 3 2 6 4" xfId="8367" xr:uid="{00000000-0005-0000-0000-0000561C0000}"/>
    <cellStyle name="20% - Accent6 3 2 6 4 2" xfId="17199" xr:uid="{00000000-0005-0000-0000-0000571C0000}"/>
    <cellStyle name="20% - Accent6 3 2 6 5" xfId="10593" xr:uid="{00000000-0005-0000-0000-0000581C0000}"/>
    <cellStyle name="20% - Accent6 3 2 7" xfId="392" xr:uid="{00000000-0005-0000-0000-0000591C0000}"/>
    <cellStyle name="20% - Accent6 3 2 7 2" xfId="2594" xr:uid="{00000000-0005-0000-0000-00005A1C0000}"/>
    <cellStyle name="20% - Accent6 3 2 7 2 2" xfId="11426" xr:uid="{00000000-0005-0000-0000-00005B1C0000}"/>
    <cellStyle name="20% - Accent6 3 2 7 3" xfId="4796" xr:uid="{00000000-0005-0000-0000-00005C1C0000}"/>
    <cellStyle name="20% - Accent6 3 2 7 3 2" xfId="13628" xr:uid="{00000000-0005-0000-0000-00005D1C0000}"/>
    <cellStyle name="20% - Accent6 3 2 7 4" xfId="6998" xr:uid="{00000000-0005-0000-0000-00005E1C0000}"/>
    <cellStyle name="20% - Accent6 3 2 7 4 2" xfId="15830" xr:uid="{00000000-0005-0000-0000-00005F1C0000}"/>
    <cellStyle name="20% - Accent6 3 2 7 5" xfId="9224" xr:uid="{00000000-0005-0000-0000-0000601C0000}"/>
    <cellStyle name="20% - Accent6 3 2 8" xfId="2460" xr:uid="{00000000-0005-0000-0000-0000611C0000}"/>
    <cellStyle name="20% - Accent6 3 2 8 2" xfId="11292" xr:uid="{00000000-0005-0000-0000-0000621C0000}"/>
    <cellStyle name="20% - Accent6 3 2 9" xfId="4662" xr:uid="{00000000-0005-0000-0000-0000631C0000}"/>
    <cellStyle name="20% - Accent6 3 2 9 2" xfId="13494" xr:uid="{00000000-0005-0000-0000-0000641C0000}"/>
    <cellStyle name="20% - Accent6 3 3" xfId="349" xr:uid="{00000000-0005-0000-0000-0000651C0000}"/>
    <cellStyle name="20% - Accent6 3 3 10" xfId="9184" xr:uid="{00000000-0005-0000-0000-0000661C0000}"/>
    <cellStyle name="20% - Accent6 3 3 2" xfId="509" xr:uid="{00000000-0005-0000-0000-0000671C0000}"/>
    <cellStyle name="20% - Accent6 3 3 2 2" xfId="861" xr:uid="{00000000-0005-0000-0000-0000681C0000}"/>
    <cellStyle name="20% - Accent6 3 3 2 2 2" xfId="1565" xr:uid="{00000000-0005-0000-0000-0000691C0000}"/>
    <cellStyle name="20% - Accent6 3 3 2 2 2 2" xfId="3767" xr:uid="{00000000-0005-0000-0000-00006A1C0000}"/>
    <cellStyle name="20% - Accent6 3 3 2 2 2 2 2" xfId="12599" xr:uid="{00000000-0005-0000-0000-00006B1C0000}"/>
    <cellStyle name="20% - Accent6 3 3 2 2 2 3" xfId="5969" xr:uid="{00000000-0005-0000-0000-00006C1C0000}"/>
    <cellStyle name="20% - Accent6 3 3 2 2 2 3 2" xfId="14801" xr:uid="{00000000-0005-0000-0000-00006D1C0000}"/>
    <cellStyle name="20% - Accent6 3 3 2 2 2 4" xfId="8171" xr:uid="{00000000-0005-0000-0000-00006E1C0000}"/>
    <cellStyle name="20% - Accent6 3 3 2 2 2 4 2" xfId="17003" xr:uid="{00000000-0005-0000-0000-00006F1C0000}"/>
    <cellStyle name="20% - Accent6 3 3 2 2 2 5" xfId="10397" xr:uid="{00000000-0005-0000-0000-0000701C0000}"/>
    <cellStyle name="20% - Accent6 3 3 2 2 3" xfId="2269" xr:uid="{00000000-0005-0000-0000-0000711C0000}"/>
    <cellStyle name="20% - Accent6 3 3 2 2 3 2" xfId="4471" xr:uid="{00000000-0005-0000-0000-0000721C0000}"/>
    <cellStyle name="20% - Accent6 3 3 2 2 3 2 2" xfId="13303" xr:uid="{00000000-0005-0000-0000-0000731C0000}"/>
    <cellStyle name="20% - Accent6 3 3 2 2 3 3" xfId="6673" xr:uid="{00000000-0005-0000-0000-0000741C0000}"/>
    <cellStyle name="20% - Accent6 3 3 2 2 3 3 2" xfId="15505" xr:uid="{00000000-0005-0000-0000-0000751C0000}"/>
    <cellStyle name="20% - Accent6 3 3 2 2 3 4" xfId="8875" xr:uid="{00000000-0005-0000-0000-0000761C0000}"/>
    <cellStyle name="20% - Accent6 3 3 2 2 3 4 2" xfId="17707" xr:uid="{00000000-0005-0000-0000-0000771C0000}"/>
    <cellStyle name="20% - Accent6 3 3 2 2 3 5" xfId="11101" xr:uid="{00000000-0005-0000-0000-0000781C0000}"/>
    <cellStyle name="20% - Accent6 3 3 2 2 4" xfId="3063" xr:uid="{00000000-0005-0000-0000-0000791C0000}"/>
    <cellStyle name="20% - Accent6 3 3 2 2 4 2" xfId="11895" xr:uid="{00000000-0005-0000-0000-00007A1C0000}"/>
    <cellStyle name="20% - Accent6 3 3 2 2 5" xfId="5265" xr:uid="{00000000-0005-0000-0000-00007B1C0000}"/>
    <cellStyle name="20% - Accent6 3 3 2 2 5 2" xfId="14097" xr:uid="{00000000-0005-0000-0000-00007C1C0000}"/>
    <cellStyle name="20% - Accent6 3 3 2 2 6" xfId="7467" xr:uid="{00000000-0005-0000-0000-00007D1C0000}"/>
    <cellStyle name="20% - Accent6 3 3 2 2 6 2" xfId="16299" xr:uid="{00000000-0005-0000-0000-00007E1C0000}"/>
    <cellStyle name="20% - Accent6 3 3 2 2 7" xfId="9693" xr:uid="{00000000-0005-0000-0000-00007F1C0000}"/>
    <cellStyle name="20% - Accent6 3 3 2 3" xfId="1213" xr:uid="{00000000-0005-0000-0000-0000801C0000}"/>
    <cellStyle name="20% - Accent6 3 3 2 3 2" xfId="3415" xr:uid="{00000000-0005-0000-0000-0000811C0000}"/>
    <cellStyle name="20% - Accent6 3 3 2 3 2 2" xfId="12247" xr:uid="{00000000-0005-0000-0000-0000821C0000}"/>
    <cellStyle name="20% - Accent6 3 3 2 3 3" xfId="5617" xr:uid="{00000000-0005-0000-0000-0000831C0000}"/>
    <cellStyle name="20% - Accent6 3 3 2 3 3 2" xfId="14449" xr:uid="{00000000-0005-0000-0000-0000841C0000}"/>
    <cellStyle name="20% - Accent6 3 3 2 3 4" xfId="7819" xr:uid="{00000000-0005-0000-0000-0000851C0000}"/>
    <cellStyle name="20% - Accent6 3 3 2 3 4 2" xfId="16651" xr:uid="{00000000-0005-0000-0000-0000861C0000}"/>
    <cellStyle name="20% - Accent6 3 3 2 3 5" xfId="10045" xr:uid="{00000000-0005-0000-0000-0000871C0000}"/>
    <cellStyle name="20% - Accent6 3 3 2 4" xfId="1917" xr:uid="{00000000-0005-0000-0000-0000881C0000}"/>
    <cellStyle name="20% - Accent6 3 3 2 4 2" xfId="4119" xr:uid="{00000000-0005-0000-0000-0000891C0000}"/>
    <cellStyle name="20% - Accent6 3 3 2 4 2 2" xfId="12951" xr:uid="{00000000-0005-0000-0000-00008A1C0000}"/>
    <cellStyle name="20% - Accent6 3 3 2 4 3" xfId="6321" xr:uid="{00000000-0005-0000-0000-00008B1C0000}"/>
    <cellStyle name="20% - Accent6 3 3 2 4 3 2" xfId="15153" xr:uid="{00000000-0005-0000-0000-00008C1C0000}"/>
    <cellStyle name="20% - Accent6 3 3 2 4 4" xfId="8523" xr:uid="{00000000-0005-0000-0000-00008D1C0000}"/>
    <cellStyle name="20% - Accent6 3 3 2 4 4 2" xfId="17355" xr:uid="{00000000-0005-0000-0000-00008E1C0000}"/>
    <cellStyle name="20% - Accent6 3 3 2 4 5" xfId="10749" xr:uid="{00000000-0005-0000-0000-00008F1C0000}"/>
    <cellStyle name="20% - Accent6 3 3 2 5" xfId="2711" xr:uid="{00000000-0005-0000-0000-0000901C0000}"/>
    <cellStyle name="20% - Accent6 3 3 2 5 2" xfId="11543" xr:uid="{00000000-0005-0000-0000-0000911C0000}"/>
    <cellStyle name="20% - Accent6 3 3 2 6" xfId="4913" xr:uid="{00000000-0005-0000-0000-0000921C0000}"/>
    <cellStyle name="20% - Accent6 3 3 2 6 2" xfId="13745" xr:uid="{00000000-0005-0000-0000-0000931C0000}"/>
    <cellStyle name="20% - Accent6 3 3 2 7" xfId="7115" xr:uid="{00000000-0005-0000-0000-0000941C0000}"/>
    <cellStyle name="20% - Accent6 3 3 2 7 2" xfId="15947" xr:uid="{00000000-0005-0000-0000-0000951C0000}"/>
    <cellStyle name="20% - Accent6 3 3 2 8" xfId="9341" xr:uid="{00000000-0005-0000-0000-0000961C0000}"/>
    <cellStyle name="20% - Accent6 3 3 3" xfId="626" xr:uid="{00000000-0005-0000-0000-0000971C0000}"/>
    <cellStyle name="20% - Accent6 3 3 3 2" xfId="978" xr:uid="{00000000-0005-0000-0000-0000981C0000}"/>
    <cellStyle name="20% - Accent6 3 3 3 2 2" xfId="1682" xr:uid="{00000000-0005-0000-0000-0000991C0000}"/>
    <cellStyle name="20% - Accent6 3 3 3 2 2 2" xfId="3884" xr:uid="{00000000-0005-0000-0000-00009A1C0000}"/>
    <cellStyle name="20% - Accent6 3 3 3 2 2 2 2" xfId="12716" xr:uid="{00000000-0005-0000-0000-00009B1C0000}"/>
    <cellStyle name="20% - Accent6 3 3 3 2 2 3" xfId="6086" xr:uid="{00000000-0005-0000-0000-00009C1C0000}"/>
    <cellStyle name="20% - Accent6 3 3 3 2 2 3 2" xfId="14918" xr:uid="{00000000-0005-0000-0000-00009D1C0000}"/>
    <cellStyle name="20% - Accent6 3 3 3 2 2 4" xfId="8288" xr:uid="{00000000-0005-0000-0000-00009E1C0000}"/>
    <cellStyle name="20% - Accent6 3 3 3 2 2 4 2" xfId="17120" xr:uid="{00000000-0005-0000-0000-00009F1C0000}"/>
    <cellStyle name="20% - Accent6 3 3 3 2 2 5" xfId="10514" xr:uid="{00000000-0005-0000-0000-0000A01C0000}"/>
    <cellStyle name="20% - Accent6 3 3 3 2 3" xfId="2386" xr:uid="{00000000-0005-0000-0000-0000A11C0000}"/>
    <cellStyle name="20% - Accent6 3 3 3 2 3 2" xfId="4588" xr:uid="{00000000-0005-0000-0000-0000A21C0000}"/>
    <cellStyle name="20% - Accent6 3 3 3 2 3 2 2" xfId="13420" xr:uid="{00000000-0005-0000-0000-0000A31C0000}"/>
    <cellStyle name="20% - Accent6 3 3 3 2 3 3" xfId="6790" xr:uid="{00000000-0005-0000-0000-0000A41C0000}"/>
    <cellStyle name="20% - Accent6 3 3 3 2 3 3 2" xfId="15622" xr:uid="{00000000-0005-0000-0000-0000A51C0000}"/>
    <cellStyle name="20% - Accent6 3 3 3 2 3 4" xfId="8992" xr:uid="{00000000-0005-0000-0000-0000A61C0000}"/>
    <cellStyle name="20% - Accent6 3 3 3 2 3 4 2" xfId="17824" xr:uid="{00000000-0005-0000-0000-0000A71C0000}"/>
    <cellStyle name="20% - Accent6 3 3 3 2 3 5" xfId="11218" xr:uid="{00000000-0005-0000-0000-0000A81C0000}"/>
    <cellStyle name="20% - Accent6 3 3 3 2 4" xfId="3180" xr:uid="{00000000-0005-0000-0000-0000A91C0000}"/>
    <cellStyle name="20% - Accent6 3 3 3 2 4 2" xfId="12012" xr:uid="{00000000-0005-0000-0000-0000AA1C0000}"/>
    <cellStyle name="20% - Accent6 3 3 3 2 5" xfId="5382" xr:uid="{00000000-0005-0000-0000-0000AB1C0000}"/>
    <cellStyle name="20% - Accent6 3 3 3 2 5 2" xfId="14214" xr:uid="{00000000-0005-0000-0000-0000AC1C0000}"/>
    <cellStyle name="20% - Accent6 3 3 3 2 6" xfId="7584" xr:uid="{00000000-0005-0000-0000-0000AD1C0000}"/>
    <cellStyle name="20% - Accent6 3 3 3 2 6 2" xfId="16416" xr:uid="{00000000-0005-0000-0000-0000AE1C0000}"/>
    <cellStyle name="20% - Accent6 3 3 3 2 7" xfId="9810" xr:uid="{00000000-0005-0000-0000-0000AF1C0000}"/>
    <cellStyle name="20% - Accent6 3 3 3 3" xfId="1330" xr:uid="{00000000-0005-0000-0000-0000B01C0000}"/>
    <cellStyle name="20% - Accent6 3 3 3 3 2" xfId="3532" xr:uid="{00000000-0005-0000-0000-0000B11C0000}"/>
    <cellStyle name="20% - Accent6 3 3 3 3 2 2" xfId="12364" xr:uid="{00000000-0005-0000-0000-0000B21C0000}"/>
    <cellStyle name="20% - Accent6 3 3 3 3 3" xfId="5734" xr:uid="{00000000-0005-0000-0000-0000B31C0000}"/>
    <cellStyle name="20% - Accent6 3 3 3 3 3 2" xfId="14566" xr:uid="{00000000-0005-0000-0000-0000B41C0000}"/>
    <cellStyle name="20% - Accent6 3 3 3 3 4" xfId="7936" xr:uid="{00000000-0005-0000-0000-0000B51C0000}"/>
    <cellStyle name="20% - Accent6 3 3 3 3 4 2" xfId="16768" xr:uid="{00000000-0005-0000-0000-0000B61C0000}"/>
    <cellStyle name="20% - Accent6 3 3 3 3 5" xfId="10162" xr:uid="{00000000-0005-0000-0000-0000B71C0000}"/>
    <cellStyle name="20% - Accent6 3 3 3 4" xfId="2034" xr:uid="{00000000-0005-0000-0000-0000B81C0000}"/>
    <cellStyle name="20% - Accent6 3 3 3 4 2" xfId="4236" xr:uid="{00000000-0005-0000-0000-0000B91C0000}"/>
    <cellStyle name="20% - Accent6 3 3 3 4 2 2" xfId="13068" xr:uid="{00000000-0005-0000-0000-0000BA1C0000}"/>
    <cellStyle name="20% - Accent6 3 3 3 4 3" xfId="6438" xr:uid="{00000000-0005-0000-0000-0000BB1C0000}"/>
    <cellStyle name="20% - Accent6 3 3 3 4 3 2" xfId="15270" xr:uid="{00000000-0005-0000-0000-0000BC1C0000}"/>
    <cellStyle name="20% - Accent6 3 3 3 4 4" xfId="8640" xr:uid="{00000000-0005-0000-0000-0000BD1C0000}"/>
    <cellStyle name="20% - Accent6 3 3 3 4 4 2" xfId="17472" xr:uid="{00000000-0005-0000-0000-0000BE1C0000}"/>
    <cellStyle name="20% - Accent6 3 3 3 4 5" xfId="10866" xr:uid="{00000000-0005-0000-0000-0000BF1C0000}"/>
    <cellStyle name="20% - Accent6 3 3 3 5" xfId="2828" xr:uid="{00000000-0005-0000-0000-0000C01C0000}"/>
    <cellStyle name="20% - Accent6 3 3 3 5 2" xfId="11660" xr:uid="{00000000-0005-0000-0000-0000C11C0000}"/>
    <cellStyle name="20% - Accent6 3 3 3 6" xfId="5030" xr:uid="{00000000-0005-0000-0000-0000C21C0000}"/>
    <cellStyle name="20% - Accent6 3 3 3 6 2" xfId="13862" xr:uid="{00000000-0005-0000-0000-0000C31C0000}"/>
    <cellStyle name="20% - Accent6 3 3 3 7" xfId="7232" xr:uid="{00000000-0005-0000-0000-0000C41C0000}"/>
    <cellStyle name="20% - Accent6 3 3 3 7 2" xfId="16064" xr:uid="{00000000-0005-0000-0000-0000C51C0000}"/>
    <cellStyle name="20% - Accent6 3 3 3 8" xfId="9458" xr:uid="{00000000-0005-0000-0000-0000C61C0000}"/>
    <cellStyle name="20% - Accent6 3 3 4" xfId="744" xr:uid="{00000000-0005-0000-0000-0000C71C0000}"/>
    <cellStyle name="20% - Accent6 3 3 4 2" xfId="1448" xr:uid="{00000000-0005-0000-0000-0000C81C0000}"/>
    <cellStyle name="20% - Accent6 3 3 4 2 2" xfId="3650" xr:uid="{00000000-0005-0000-0000-0000C91C0000}"/>
    <cellStyle name="20% - Accent6 3 3 4 2 2 2" xfId="12482" xr:uid="{00000000-0005-0000-0000-0000CA1C0000}"/>
    <cellStyle name="20% - Accent6 3 3 4 2 3" xfId="5852" xr:uid="{00000000-0005-0000-0000-0000CB1C0000}"/>
    <cellStyle name="20% - Accent6 3 3 4 2 3 2" xfId="14684" xr:uid="{00000000-0005-0000-0000-0000CC1C0000}"/>
    <cellStyle name="20% - Accent6 3 3 4 2 4" xfId="8054" xr:uid="{00000000-0005-0000-0000-0000CD1C0000}"/>
    <cellStyle name="20% - Accent6 3 3 4 2 4 2" xfId="16886" xr:uid="{00000000-0005-0000-0000-0000CE1C0000}"/>
    <cellStyle name="20% - Accent6 3 3 4 2 5" xfId="10280" xr:uid="{00000000-0005-0000-0000-0000CF1C0000}"/>
    <cellStyle name="20% - Accent6 3 3 4 3" xfId="2152" xr:uid="{00000000-0005-0000-0000-0000D01C0000}"/>
    <cellStyle name="20% - Accent6 3 3 4 3 2" xfId="4354" xr:uid="{00000000-0005-0000-0000-0000D11C0000}"/>
    <cellStyle name="20% - Accent6 3 3 4 3 2 2" xfId="13186" xr:uid="{00000000-0005-0000-0000-0000D21C0000}"/>
    <cellStyle name="20% - Accent6 3 3 4 3 3" xfId="6556" xr:uid="{00000000-0005-0000-0000-0000D31C0000}"/>
    <cellStyle name="20% - Accent6 3 3 4 3 3 2" xfId="15388" xr:uid="{00000000-0005-0000-0000-0000D41C0000}"/>
    <cellStyle name="20% - Accent6 3 3 4 3 4" xfId="8758" xr:uid="{00000000-0005-0000-0000-0000D51C0000}"/>
    <cellStyle name="20% - Accent6 3 3 4 3 4 2" xfId="17590" xr:uid="{00000000-0005-0000-0000-0000D61C0000}"/>
    <cellStyle name="20% - Accent6 3 3 4 3 5" xfId="10984" xr:uid="{00000000-0005-0000-0000-0000D71C0000}"/>
    <cellStyle name="20% - Accent6 3 3 4 4" xfId="2946" xr:uid="{00000000-0005-0000-0000-0000D81C0000}"/>
    <cellStyle name="20% - Accent6 3 3 4 4 2" xfId="11778" xr:uid="{00000000-0005-0000-0000-0000D91C0000}"/>
    <cellStyle name="20% - Accent6 3 3 4 5" xfId="5148" xr:uid="{00000000-0005-0000-0000-0000DA1C0000}"/>
    <cellStyle name="20% - Accent6 3 3 4 5 2" xfId="13980" xr:uid="{00000000-0005-0000-0000-0000DB1C0000}"/>
    <cellStyle name="20% - Accent6 3 3 4 6" xfId="7350" xr:uid="{00000000-0005-0000-0000-0000DC1C0000}"/>
    <cellStyle name="20% - Accent6 3 3 4 6 2" xfId="16182" xr:uid="{00000000-0005-0000-0000-0000DD1C0000}"/>
    <cellStyle name="20% - Accent6 3 3 4 7" xfId="9576" xr:uid="{00000000-0005-0000-0000-0000DE1C0000}"/>
    <cellStyle name="20% - Accent6 3 3 5" xfId="1056" xr:uid="{00000000-0005-0000-0000-0000DF1C0000}"/>
    <cellStyle name="20% - Accent6 3 3 5 2" xfId="3258" xr:uid="{00000000-0005-0000-0000-0000E01C0000}"/>
    <cellStyle name="20% - Accent6 3 3 5 2 2" xfId="12090" xr:uid="{00000000-0005-0000-0000-0000E11C0000}"/>
    <cellStyle name="20% - Accent6 3 3 5 3" xfId="5460" xr:uid="{00000000-0005-0000-0000-0000E21C0000}"/>
    <cellStyle name="20% - Accent6 3 3 5 3 2" xfId="14292" xr:uid="{00000000-0005-0000-0000-0000E31C0000}"/>
    <cellStyle name="20% - Accent6 3 3 5 4" xfId="7662" xr:uid="{00000000-0005-0000-0000-0000E41C0000}"/>
    <cellStyle name="20% - Accent6 3 3 5 4 2" xfId="16494" xr:uid="{00000000-0005-0000-0000-0000E51C0000}"/>
    <cellStyle name="20% - Accent6 3 3 5 5" xfId="9888" xr:uid="{00000000-0005-0000-0000-0000E61C0000}"/>
    <cellStyle name="20% - Accent6 3 3 6" xfId="1800" xr:uid="{00000000-0005-0000-0000-0000E71C0000}"/>
    <cellStyle name="20% - Accent6 3 3 6 2" xfId="4002" xr:uid="{00000000-0005-0000-0000-0000E81C0000}"/>
    <cellStyle name="20% - Accent6 3 3 6 2 2" xfId="12834" xr:uid="{00000000-0005-0000-0000-0000E91C0000}"/>
    <cellStyle name="20% - Accent6 3 3 6 3" xfId="6204" xr:uid="{00000000-0005-0000-0000-0000EA1C0000}"/>
    <cellStyle name="20% - Accent6 3 3 6 3 2" xfId="15036" xr:uid="{00000000-0005-0000-0000-0000EB1C0000}"/>
    <cellStyle name="20% - Accent6 3 3 6 4" xfId="8406" xr:uid="{00000000-0005-0000-0000-0000EC1C0000}"/>
    <cellStyle name="20% - Accent6 3 3 6 4 2" xfId="17238" xr:uid="{00000000-0005-0000-0000-0000ED1C0000}"/>
    <cellStyle name="20% - Accent6 3 3 6 5" xfId="10632" xr:uid="{00000000-0005-0000-0000-0000EE1C0000}"/>
    <cellStyle name="20% - Accent6 3 3 7" xfId="2554" xr:uid="{00000000-0005-0000-0000-0000EF1C0000}"/>
    <cellStyle name="20% - Accent6 3 3 7 2" xfId="11386" xr:uid="{00000000-0005-0000-0000-0000F01C0000}"/>
    <cellStyle name="20% - Accent6 3 3 8" xfId="4756" xr:uid="{00000000-0005-0000-0000-0000F11C0000}"/>
    <cellStyle name="20% - Accent6 3 3 8 2" xfId="13588" xr:uid="{00000000-0005-0000-0000-0000F21C0000}"/>
    <cellStyle name="20% - Accent6 3 3 9" xfId="6958" xr:uid="{00000000-0005-0000-0000-0000F31C0000}"/>
    <cellStyle name="20% - Accent6 3 3 9 2" xfId="15790" xr:uid="{00000000-0005-0000-0000-0000F41C0000}"/>
    <cellStyle name="20% - Accent6 3 4" xfId="457" xr:uid="{00000000-0005-0000-0000-0000F51C0000}"/>
    <cellStyle name="20% - Accent6 3 4 2" xfId="795" xr:uid="{00000000-0005-0000-0000-0000F61C0000}"/>
    <cellStyle name="20% - Accent6 3 4 2 2" xfId="1499" xr:uid="{00000000-0005-0000-0000-0000F71C0000}"/>
    <cellStyle name="20% - Accent6 3 4 2 2 2" xfId="3701" xr:uid="{00000000-0005-0000-0000-0000F81C0000}"/>
    <cellStyle name="20% - Accent6 3 4 2 2 2 2" xfId="12533" xr:uid="{00000000-0005-0000-0000-0000F91C0000}"/>
    <cellStyle name="20% - Accent6 3 4 2 2 3" xfId="5903" xr:uid="{00000000-0005-0000-0000-0000FA1C0000}"/>
    <cellStyle name="20% - Accent6 3 4 2 2 3 2" xfId="14735" xr:uid="{00000000-0005-0000-0000-0000FB1C0000}"/>
    <cellStyle name="20% - Accent6 3 4 2 2 4" xfId="8105" xr:uid="{00000000-0005-0000-0000-0000FC1C0000}"/>
    <cellStyle name="20% - Accent6 3 4 2 2 4 2" xfId="16937" xr:uid="{00000000-0005-0000-0000-0000FD1C0000}"/>
    <cellStyle name="20% - Accent6 3 4 2 2 5" xfId="10331" xr:uid="{00000000-0005-0000-0000-0000FE1C0000}"/>
    <cellStyle name="20% - Accent6 3 4 2 3" xfId="2203" xr:uid="{00000000-0005-0000-0000-0000FF1C0000}"/>
    <cellStyle name="20% - Accent6 3 4 2 3 2" xfId="4405" xr:uid="{00000000-0005-0000-0000-0000001D0000}"/>
    <cellStyle name="20% - Accent6 3 4 2 3 2 2" xfId="13237" xr:uid="{00000000-0005-0000-0000-0000011D0000}"/>
    <cellStyle name="20% - Accent6 3 4 2 3 3" xfId="6607" xr:uid="{00000000-0005-0000-0000-0000021D0000}"/>
    <cellStyle name="20% - Accent6 3 4 2 3 3 2" xfId="15439" xr:uid="{00000000-0005-0000-0000-0000031D0000}"/>
    <cellStyle name="20% - Accent6 3 4 2 3 4" xfId="8809" xr:uid="{00000000-0005-0000-0000-0000041D0000}"/>
    <cellStyle name="20% - Accent6 3 4 2 3 4 2" xfId="17641" xr:uid="{00000000-0005-0000-0000-0000051D0000}"/>
    <cellStyle name="20% - Accent6 3 4 2 3 5" xfId="11035" xr:uid="{00000000-0005-0000-0000-0000061D0000}"/>
    <cellStyle name="20% - Accent6 3 4 2 4" xfId="2997" xr:uid="{00000000-0005-0000-0000-0000071D0000}"/>
    <cellStyle name="20% - Accent6 3 4 2 4 2" xfId="11829" xr:uid="{00000000-0005-0000-0000-0000081D0000}"/>
    <cellStyle name="20% - Accent6 3 4 2 5" xfId="5199" xr:uid="{00000000-0005-0000-0000-0000091D0000}"/>
    <cellStyle name="20% - Accent6 3 4 2 5 2" xfId="14031" xr:uid="{00000000-0005-0000-0000-00000A1D0000}"/>
    <cellStyle name="20% - Accent6 3 4 2 6" xfId="7401" xr:uid="{00000000-0005-0000-0000-00000B1D0000}"/>
    <cellStyle name="20% - Accent6 3 4 2 6 2" xfId="16233" xr:uid="{00000000-0005-0000-0000-00000C1D0000}"/>
    <cellStyle name="20% - Accent6 3 4 2 7" xfId="9627" xr:uid="{00000000-0005-0000-0000-00000D1D0000}"/>
    <cellStyle name="20% - Accent6 3 4 3" xfId="1161" xr:uid="{00000000-0005-0000-0000-00000E1D0000}"/>
    <cellStyle name="20% - Accent6 3 4 3 2" xfId="3363" xr:uid="{00000000-0005-0000-0000-00000F1D0000}"/>
    <cellStyle name="20% - Accent6 3 4 3 2 2" xfId="12195" xr:uid="{00000000-0005-0000-0000-0000101D0000}"/>
    <cellStyle name="20% - Accent6 3 4 3 3" xfId="5565" xr:uid="{00000000-0005-0000-0000-0000111D0000}"/>
    <cellStyle name="20% - Accent6 3 4 3 3 2" xfId="14397" xr:uid="{00000000-0005-0000-0000-0000121D0000}"/>
    <cellStyle name="20% - Accent6 3 4 3 4" xfId="7767" xr:uid="{00000000-0005-0000-0000-0000131D0000}"/>
    <cellStyle name="20% - Accent6 3 4 3 4 2" xfId="16599" xr:uid="{00000000-0005-0000-0000-0000141D0000}"/>
    <cellStyle name="20% - Accent6 3 4 3 5" xfId="9993" xr:uid="{00000000-0005-0000-0000-0000151D0000}"/>
    <cellStyle name="20% - Accent6 3 4 4" xfId="1851" xr:uid="{00000000-0005-0000-0000-0000161D0000}"/>
    <cellStyle name="20% - Accent6 3 4 4 2" xfId="4053" xr:uid="{00000000-0005-0000-0000-0000171D0000}"/>
    <cellStyle name="20% - Accent6 3 4 4 2 2" xfId="12885" xr:uid="{00000000-0005-0000-0000-0000181D0000}"/>
    <cellStyle name="20% - Accent6 3 4 4 3" xfId="6255" xr:uid="{00000000-0005-0000-0000-0000191D0000}"/>
    <cellStyle name="20% - Accent6 3 4 4 3 2" xfId="15087" xr:uid="{00000000-0005-0000-0000-00001A1D0000}"/>
    <cellStyle name="20% - Accent6 3 4 4 4" xfId="8457" xr:uid="{00000000-0005-0000-0000-00001B1D0000}"/>
    <cellStyle name="20% - Accent6 3 4 4 4 2" xfId="17289" xr:uid="{00000000-0005-0000-0000-00001C1D0000}"/>
    <cellStyle name="20% - Accent6 3 4 4 5" xfId="10683" xr:uid="{00000000-0005-0000-0000-00001D1D0000}"/>
    <cellStyle name="20% - Accent6 3 4 5" xfId="2659" xr:uid="{00000000-0005-0000-0000-00001E1D0000}"/>
    <cellStyle name="20% - Accent6 3 4 5 2" xfId="11491" xr:uid="{00000000-0005-0000-0000-00001F1D0000}"/>
    <cellStyle name="20% - Accent6 3 4 6" xfId="4861" xr:uid="{00000000-0005-0000-0000-0000201D0000}"/>
    <cellStyle name="20% - Accent6 3 4 6 2" xfId="13693" xr:uid="{00000000-0005-0000-0000-0000211D0000}"/>
    <cellStyle name="20% - Accent6 3 4 7" xfId="7063" xr:uid="{00000000-0005-0000-0000-0000221D0000}"/>
    <cellStyle name="20% - Accent6 3 4 7 2" xfId="15895" xr:uid="{00000000-0005-0000-0000-0000231D0000}"/>
    <cellStyle name="20% - Accent6 3 4 8" xfId="9289" xr:uid="{00000000-0005-0000-0000-0000241D0000}"/>
    <cellStyle name="20% - Accent6 3 5" xfId="560" xr:uid="{00000000-0005-0000-0000-0000251D0000}"/>
    <cellStyle name="20% - Accent6 3 5 2" xfId="912" xr:uid="{00000000-0005-0000-0000-0000261D0000}"/>
    <cellStyle name="20% - Accent6 3 5 2 2" xfId="1616" xr:uid="{00000000-0005-0000-0000-0000271D0000}"/>
    <cellStyle name="20% - Accent6 3 5 2 2 2" xfId="3818" xr:uid="{00000000-0005-0000-0000-0000281D0000}"/>
    <cellStyle name="20% - Accent6 3 5 2 2 2 2" xfId="12650" xr:uid="{00000000-0005-0000-0000-0000291D0000}"/>
    <cellStyle name="20% - Accent6 3 5 2 2 3" xfId="6020" xr:uid="{00000000-0005-0000-0000-00002A1D0000}"/>
    <cellStyle name="20% - Accent6 3 5 2 2 3 2" xfId="14852" xr:uid="{00000000-0005-0000-0000-00002B1D0000}"/>
    <cellStyle name="20% - Accent6 3 5 2 2 4" xfId="8222" xr:uid="{00000000-0005-0000-0000-00002C1D0000}"/>
    <cellStyle name="20% - Accent6 3 5 2 2 4 2" xfId="17054" xr:uid="{00000000-0005-0000-0000-00002D1D0000}"/>
    <cellStyle name="20% - Accent6 3 5 2 2 5" xfId="10448" xr:uid="{00000000-0005-0000-0000-00002E1D0000}"/>
    <cellStyle name="20% - Accent6 3 5 2 3" xfId="2320" xr:uid="{00000000-0005-0000-0000-00002F1D0000}"/>
    <cellStyle name="20% - Accent6 3 5 2 3 2" xfId="4522" xr:uid="{00000000-0005-0000-0000-0000301D0000}"/>
    <cellStyle name="20% - Accent6 3 5 2 3 2 2" xfId="13354" xr:uid="{00000000-0005-0000-0000-0000311D0000}"/>
    <cellStyle name="20% - Accent6 3 5 2 3 3" xfId="6724" xr:uid="{00000000-0005-0000-0000-0000321D0000}"/>
    <cellStyle name="20% - Accent6 3 5 2 3 3 2" xfId="15556" xr:uid="{00000000-0005-0000-0000-0000331D0000}"/>
    <cellStyle name="20% - Accent6 3 5 2 3 4" xfId="8926" xr:uid="{00000000-0005-0000-0000-0000341D0000}"/>
    <cellStyle name="20% - Accent6 3 5 2 3 4 2" xfId="17758" xr:uid="{00000000-0005-0000-0000-0000351D0000}"/>
    <cellStyle name="20% - Accent6 3 5 2 3 5" xfId="11152" xr:uid="{00000000-0005-0000-0000-0000361D0000}"/>
    <cellStyle name="20% - Accent6 3 5 2 4" xfId="3114" xr:uid="{00000000-0005-0000-0000-0000371D0000}"/>
    <cellStyle name="20% - Accent6 3 5 2 4 2" xfId="11946" xr:uid="{00000000-0005-0000-0000-0000381D0000}"/>
    <cellStyle name="20% - Accent6 3 5 2 5" xfId="5316" xr:uid="{00000000-0005-0000-0000-0000391D0000}"/>
    <cellStyle name="20% - Accent6 3 5 2 5 2" xfId="14148" xr:uid="{00000000-0005-0000-0000-00003A1D0000}"/>
    <cellStyle name="20% - Accent6 3 5 2 6" xfId="7518" xr:uid="{00000000-0005-0000-0000-00003B1D0000}"/>
    <cellStyle name="20% - Accent6 3 5 2 6 2" xfId="16350" xr:uid="{00000000-0005-0000-0000-00003C1D0000}"/>
    <cellStyle name="20% - Accent6 3 5 2 7" xfId="9744" xr:uid="{00000000-0005-0000-0000-00003D1D0000}"/>
    <cellStyle name="20% - Accent6 3 5 3" xfId="1264" xr:uid="{00000000-0005-0000-0000-00003E1D0000}"/>
    <cellStyle name="20% - Accent6 3 5 3 2" xfId="3466" xr:uid="{00000000-0005-0000-0000-00003F1D0000}"/>
    <cellStyle name="20% - Accent6 3 5 3 2 2" xfId="12298" xr:uid="{00000000-0005-0000-0000-0000401D0000}"/>
    <cellStyle name="20% - Accent6 3 5 3 3" xfId="5668" xr:uid="{00000000-0005-0000-0000-0000411D0000}"/>
    <cellStyle name="20% - Accent6 3 5 3 3 2" xfId="14500" xr:uid="{00000000-0005-0000-0000-0000421D0000}"/>
    <cellStyle name="20% - Accent6 3 5 3 4" xfId="7870" xr:uid="{00000000-0005-0000-0000-0000431D0000}"/>
    <cellStyle name="20% - Accent6 3 5 3 4 2" xfId="16702" xr:uid="{00000000-0005-0000-0000-0000441D0000}"/>
    <cellStyle name="20% - Accent6 3 5 3 5" xfId="10096" xr:uid="{00000000-0005-0000-0000-0000451D0000}"/>
    <cellStyle name="20% - Accent6 3 5 4" xfId="1968" xr:uid="{00000000-0005-0000-0000-0000461D0000}"/>
    <cellStyle name="20% - Accent6 3 5 4 2" xfId="4170" xr:uid="{00000000-0005-0000-0000-0000471D0000}"/>
    <cellStyle name="20% - Accent6 3 5 4 2 2" xfId="13002" xr:uid="{00000000-0005-0000-0000-0000481D0000}"/>
    <cellStyle name="20% - Accent6 3 5 4 3" xfId="6372" xr:uid="{00000000-0005-0000-0000-0000491D0000}"/>
    <cellStyle name="20% - Accent6 3 5 4 3 2" xfId="15204" xr:uid="{00000000-0005-0000-0000-00004A1D0000}"/>
    <cellStyle name="20% - Accent6 3 5 4 4" xfId="8574" xr:uid="{00000000-0005-0000-0000-00004B1D0000}"/>
    <cellStyle name="20% - Accent6 3 5 4 4 2" xfId="17406" xr:uid="{00000000-0005-0000-0000-00004C1D0000}"/>
    <cellStyle name="20% - Accent6 3 5 4 5" xfId="10800" xr:uid="{00000000-0005-0000-0000-00004D1D0000}"/>
    <cellStyle name="20% - Accent6 3 5 5" xfId="2762" xr:uid="{00000000-0005-0000-0000-00004E1D0000}"/>
    <cellStyle name="20% - Accent6 3 5 5 2" xfId="11594" xr:uid="{00000000-0005-0000-0000-00004F1D0000}"/>
    <cellStyle name="20% - Accent6 3 5 6" xfId="4964" xr:uid="{00000000-0005-0000-0000-0000501D0000}"/>
    <cellStyle name="20% - Accent6 3 5 6 2" xfId="13796" xr:uid="{00000000-0005-0000-0000-0000511D0000}"/>
    <cellStyle name="20% - Accent6 3 5 7" xfId="7166" xr:uid="{00000000-0005-0000-0000-0000521D0000}"/>
    <cellStyle name="20% - Accent6 3 5 7 2" xfId="15998" xr:uid="{00000000-0005-0000-0000-0000531D0000}"/>
    <cellStyle name="20% - Accent6 3 5 8" xfId="9392" xr:uid="{00000000-0005-0000-0000-0000541D0000}"/>
    <cellStyle name="20% - Accent6 3 6" xfId="678" xr:uid="{00000000-0005-0000-0000-0000551D0000}"/>
    <cellStyle name="20% - Accent6 3 6 2" xfId="1382" xr:uid="{00000000-0005-0000-0000-0000561D0000}"/>
    <cellStyle name="20% - Accent6 3 6 2 2" xfId="3584" xr:uid="{00000000-0005-0000-0000-0000571D0000}"/>
    <cellStyle name="20% - Accent6 3 6 2 2 2" xfId="12416" xr:uid="{00000000-0005-0000-0000-0000581D0000}"/>
    <cellStyle name="20% - Accent6 3 6 2 3" xfId="5786" xr:uid="{00000000-0005-0000-0000-0000591D0000}"/>
    <cellStyle name="20% - Accent6 3 6 2 3 2" xfId="14618" xr:uid="{00000000-0005-0000-0000-00005A1D0000}"/>
    <cellStyle name="20% - Accent6 3 6 2 4" xfId="7988" xr:uid="{00000000-0005-0000-0000-00005B1D0000}"/>
    <cellStyle name="20% - Accent6 3 6 2 4 2" xfId="16820" xr:uid="{00000000-0005-0000-0000-00005C1D0000}"/>
    <cellStyle name="20% - Accent6 3 6 2 5" xfId="10214" xr:uid="{00000000-0005-0000-0000-00005D1D0000}"/>
    <cellStyle name="20% - Accent6 3 6 3" xfId="2086" xr:uid="{00000000-0005-0000-0000-00005E1D0000}"/>
    <cellStyle name="20% - Accent6 3 6 3 2" xfId="4288" xr:uid="{00000000-0005-0000-0000-00005F1D0000}"/>
    <cellStyle name="20% - Accent6 3 6 3 2 2" xfId="13120" xr:uid="{00000000-0005-0000-0000-0000601D0000}"/>
    <cellStyle name="20% - Accent6 3 6 3 3" xfId="6490" xr:uid="{00000000-0005-0000-0000-0000611D0000}"/>
    <cellStyle name="20% - Accent6 3 6 3 3 2" xfId="15322" xr:uid="{00000000-0005-0000-0000-0000621D0000}"/>
    <cellStyle name="20% - Accent6 3 6 3 4" xfId="8692" xr:uid="{00000000-0005-0000-0000-0000631D0000}"/>
    <cellStyle name="20% - Accent6 3 6 3 4 2" xfId="17524" xr:uid="{00000000-0005-0000-0000-0000641D0000}"/>
    <cellStyle name="20% - Accent6 3 6 3 5" xfId="10918" xr:uid="{00000000-0005-0000-0000-0000651D0000}"/>
    <cellStyle name="20% - Accent6 3 6 4" xfId="2880" xr:uid="{00000000-0005-0000-0000-0000661D0000}"/>
    <cellStyle name="20% - Accent6 3 6 4 2" xfId="11712" xr:uid="{00000000-0005-0000-0000-0000671D0000}"/>
    <cellStyle name="20% - Accent6 3 6 5" xfId="5082" xr:uid="{00000000-0005-0000-0000-0000681D0000}"/>
    <cellStyle name="20% - Accent6 3 6 5 2" xfId="13914" xr:uid="{00000000-0005-0000-0000-0000691D0000}"/>
    <cellStyle name="20% - Accent6 3 6 6" xfId="7284" xr:uid="{00000000-0005-0000-0000-00006A1D0000}"/>
    <cellStyle name="20% - Accent6 3 6 6 2" xfId="16116" xr:uid="{00000000-0005-0000-0000-00006B1D0000}"/>
    <cellStyle name="20% - Accent6 3 6 7" xfId="9510" xr:uid="{00000000-0005-0000-0000-00006C1D0000}"/>
    <cellStyle name="20% - Accent6 3 7" xfId="1018" xr:uid="{00000000-0005-0000-0000-00006D1D0000}"/>
    <cellStyle name="20% - Accent6 3 7 2" xfId="3220" xr:uid="{00000000-0005-0000-0000-00006E1D0000}"/>
    <cellStyle name="20% - Accent6 3 7 2 2" xfId="12052" xr:uid="{00000000-0005-0000-0000-00006F1D0000}"/>
    <cellStyle name="20% - Accent6 3 7 3" xfId="5422" xr:uid="{00000000-0005-0000-0000-0000701D0000}"/>
    <cellStyle name="20% - Accent6 3 7 3 2" xfId="14254" xr:uid="{00000000-0005-0000-0000-0000711D0000}"/>
    <cellStyle name="20% - Accent6 3 7 4" xfId="7624" xr:uid="{00000000-0005-0000-0000-0000721D0000}"/>
    <cellStyle name="20% - Accent6 3 7 4 2" xfId="16456" xr:uid="{00000000-0005-0000-0000-0000731D0000}"/>
    <cellStyle name="20% - Accent6 3 7 5" xfId="9850" xr:uid="{00000000-0005-0000-0000-0000741D0000}"/>
    <cellStyle name="20% - Accent6 3 8" xfId="1734" xr:uid="{00000000-0005-0000-0000-0000751D0000}"/>
    <cellStyle name="20% - Accent6 3 8 2" xfId="3936" xr:uid="{00000000-0005-0000-0000-0000761D0000}"/>
    <cellStyle name="20% - Accent6 3 8 2 2" xfId="12768" xr:uid="{00000000-0005-0000-0000-0000771D0000}"/>
    <cellStyle name="20% - Accent6 3 8 3" xfId="6138" xr:uid="{00000000-0005-0000-0000-0000781D0000}"/>
    <cellStyle name="20% - Accent6 3 8 3 2" xfId="14970" xr:uid="{00000000-0005-0000-0000-0000791D0000}"/>
    <cellStyle name="20% - Accent6 3 8 4" xfId="8340" xr:uid="{00000000-0005-0000-0000-00007A1D0000}"/>
    <cellStyle name="20% - Accent6 3 8 4 2" xfId="17172" xr:uid="{00000000-0005-0000-0000-00007B1D0000}"/>
    <cellStyle name="20% - Accent6 3 8 5" xfId="10566" xr:uid="{00000000-0005-0000-0000-00007C1D0000}"/>
    <cellStyle name="20% - Accent6 3 9" xfId="322" xr:uid="{00000000-0005-0000-0000-00007D1D0000}"/>
    <cellStyle name="20% - Accent6 3 9 2" xfId="2528" xr:uid="{00000000-0005-0000-0000-00007E1D0000}"/>
    <cellStyle name="20% - Accent6 3 9 2 2" xfId="11360" xr:uid="{00000000-0005-0000-0000-00007F1D0000}"/>
    <cellStyle name="20% - Accent6 3 9 3" xfId="4730" xr:uid="{00000000-0005-0000-0000-0000801D0000}"/>
    <cellStyle name="20% - Accent6 3 9 3 2" xfId="13562" xr:uid="{00000000-0005-0000-0000-0000811D0000}"/>
    <cellStyle name="20% - Accent6 3 9 4" xfId="6932" xr:uid="{00000000-0005-0000-0000-0000821D0000}"/>
    <cellStyle name="20% - Accent6 3 9 4 2" xfId="15764" xr:uid="{00000000-0005-0000-0000-0000831D0000}"/>
    <cellStyle name="20% - Accent6 3 9 5" xfId="9158" xr:uid="{00000000-0005-0000-0000-0000841D0000}"/>
    <cellStyle name="20% - Accent6 4" xfId="139" xr:uid="{00000000-0005-0000-0000-0000851D0000}"/>
    <cellStyle name="20% - Accent6 4 2" xfId="431" xr:uid="{00000000-0005-0000-0000-0000861D0000}"/>
    <cellStyle name="20% - Accent6 4 2 2" xfId="848" xr:uid="{00000000-0005-0000-0000-0000871D0000}"/>
    <cellStyle name="20% - Accent6 4 2 2 2" xfId="1552" xr:uid="{00000000-0005-0000-0000-0000881D0000}"/>
    <cellStyle name="20% - Accent6 4 2 2 2 2" xfId="3754" xr:uid="{00000000-0005-0000-0000-0000891D0000}"/>
    <cellStyle name="20% - Accent6 4 2 2 2 2 2" xfId="12586" xr:uid="{00000000-0005-0000-0000-00008A1D0000}"/>
    <cellStyle name="20% - Accent6 4 2 2 2 3" xfId="5956" xr:uid="{00000000-0005-0000-0000-00008B1D0000}"/>
    <cellStyle name="20% - Accent6 4 2 2 2 3 2" xfId="14788" xr:uid="{00000000-0005-0000-0000-00008C1D0000}"/>
    <cellStyle name="20% - Accent6 4 2 2 2 4" xfId="8158" xr:uid="{00000000-0005-0000-0000-00008D1D0000}"/>
    <cellStyle name="20% - Accent6 4 2 2 2 4 2" xfId="16990" xr:uid="{00000000-0005-0000-0000-00008E1D0000}"/>
    <cellStyle name="20% - Accent6 4 2 2 2 5" xfId="10384" xr:uid="{00000000-0005-0000-0000-00008F1D0000}"/>
    <cellStyle name="20% - Accent6 4 2 2 3" xfId="2256" xr:uid="{00000000-0005-0000-0000-0000901D0000}"/>
    <cellStyle name="20% - Accent6 4 2 2 3 2" xfId="4458" xr:uid="{00000000-0005-0000-0000-0000911D0000}"/>
    <cellStyle name="20% - Accent6 4 2 2 3 2 2" xfId="13290" xr:uid="{00000000-0005-0000-0000-0000921D0000}"/>
    <cellStyle name="20% - Accent6 4 2 2 3 3" xfId="6660" xr:uid="{00000000-0005-0000-0000-0000931D0000}"/>
    <cellStyle name="20% - Accent6 4 2 2 3 3 2" xfId="15492" xr:uid="{00000000-0005-0000-0000-0000941D0000}"/>
    <cellStyle name="20% - Accent6 4 2 2 3 4" xfId="8862" xr:uid="{00000000-0005-0000-0000-0000951D0000}"/>
    <cellStyle name="20% - Accent6 4 2 2 3 4 2" xfId="17694" xr:uid="{00000000-0005-0000-0000-0000961D0000}"/>
    <cellStyle name="20% - Accent6 4 2 2 3 5" xfId="11088" xr:uid="{00000000-0005-0000-0000-0000971D0000}"/>
    <cellStyle name="20% - Accent6 4 2 2 4" xfId="3050" xr:uid="{00000000-0005-0000-0000-0000981D0000}"/>
    <cellStyle name="20% - Accent6 4 2 2 4 2" xfId="11882" xr:uid="{00000000-0005-0000-0000-0000991D0000}"/>
    <cellStyle name="20% - Accent6 4 2 2 5" xfId="5252" xr:uid="{00000000-0005-0000-0000-00009A1D0000}"/>
    <cellStyle name="20% - Accent6 4 2 2 5 2" xfId="14084" xr:uid="{00000000-0005-0000-0000-00009B1D0000}"/>
    <cellStyle name="20% - Accent6 4 2 2 6" xfId="7454" xr:uid="{00000000-0005-0000-0000-00009C1D0000}"/>
    <cellStyle name="20% - Accent6 4 2 2 6 2" xfId="16286" xr:uid="{00000000-0005-0000-0000-00009D1D0000}"/>
    <cellStyle name="20% - Accent6 4 2 2 7" xfId="9680" xr:uid="{00000000-0005-0000-0000-00009E1D0000}"/>
    <cellStyle name="20% - Accent6 4 2 3" xfId="1135" xr:uid="{00000000-0005-0000-0000-00009F1D0000}"/>
    <cellStyle name="20% - Accent6 4 2 3 2" xfId="3337" xr:uid="{00000000-0005-0000-0000-0000A01D0000}"/>
    <cellStyle name="20% - Accent6 4 2 3 2 2" xfId="12169" xr:uid="{00000000-0005-0000-0000-0000A11D0000}"/>
    <cellStyle name="20% - Accent6 4 2 3 3" xfId="5539" xr:uid="{00000000-0005-0000-0000-0000A21D0000}"/>
    <cellStyle name="20% - Accent6 4 2 3 3 2" xfId="14371" xr:uid="{00000000-0005-0000-0000-0000A31D0000}"/>
    <cellStyle name="20% - Accent6 4 2 3 4" xfId="7741" xr:uid="{00000000-0005-0000-0000-0000A41D0000}"/>
    <cellStyle name="20% - Accent6 4 2 3 4 2" xfId="16573" xr:uid="{00000000-0005-0000-0000-0000A51D0000}"/>
    <cellStyle name="20% - Accent6 4 2 3 5" xfId="9967" xr:uid="{00000000-0005-0000-0000-0000A61D0000}"/>
    <cellStyle name="20% - Accent6 4 2 4" xfId="1904" xr:uid="{00000000-0005-0000-0000-0000A71D0000}"/>
    <cellStyle name="20% - Accent6 4 2 4 2" xfId="4106" xr:uid="{00000000-0005-0000-0000-0000A81D0000}"/>
    <cellStyle name="20% - Accent6 4 2 4 2 2" xfId="12938" xr:uid="{00000000-0005-0000-0000-0000A91D0000}"/>
    <cellStyle name="20% - Accent6 4 2 4 3" xfId="6308" xr:uid="{00000000-0005-0000-0000-0000AA1D0000}"/>
    <cellStyle name="20% - Accent6 4 2 4 3 2" xfId="15140" xr:uid="{00000000-0005-0000-0000-0000AB1D0000}"/>
    <cellStyle name="20% - Accent6 4 2 4 4" xfId="8510" xr:uid="{00000000-0005-0000-0000-0000AC1D0000}"/>
    <cellStyle name="20% - Accent6 4 2 4 4 2" xfId="17342" xr:uid="{00000000-0005-0000-0000-0000AD1D0000}"/>
    <cellStyle name="20% - Accent6 4 2 4 5" xfId="10736" xr:uid="{00000000-0005-0000-0000-0000AE1D0000}"/>
    <cellStyle name="20% - Accent6 4 2 5" xfId="2633" xr:uid="{00000000-0005-0000-0000-0000AF1D0000}"/>
    <cellStyle name="20% - Accent6 4 2 5 2" xfId="11465" xr:uid="{00000000-0005-0000-0000-0000B01D0000}"/>
    <cellStyle name="20% - Accent6 4 2 6" xfId="4835" xr:uid="{00000000-0005-0000-0000-0000B11D0000}"/>
    <cellStyle name="20% - Accent6 4 2 6 2" xfId="13667" xr:uid="{00000000-0005-0000-0000-0000B21D0000}"/>
    <cellStyle name="20% - Accent6 4 2 7" xfId="7037" xr:uid="{00000000-0005-0000-0000-0000B31D0000}"/>
    <cellStyle name="20% - Accent6 4 2 7 2" xfId="15869" xr:uid="{00000000-0005-0000-0000-0000B41D0000}"/>
    <cellStyle name="20% - Accent6 4 2 8" xfId="9263" xr:uid="{00000000-0005-0000-0000-0000B51D0000}"/>
    <cellStyle name="20% - Accent6 4 3" xfId="613" xr:uid="{00000000-0005-0000-0000-0000B61D0000}"/>
    <cellStyle name="20% - Accent6 4 3 2" xfId="965" xr:uid="{00000000-0005-0000-0000-0000B71D0000}"/>
    <cellStyle name="20% - Accent6 4 3 2 2" xfId="1669" xr:uid="{00000000-0005-0000-0000-0000B81D0000}"/>
    <cellStyle name="20% - Accent6 4 3 2 2 2" xfId="3871" xr:uid="{00000000-0005-0000-0000-0000B91D0000}"/>
    <cellStyle name="20% - Accent6 4 3 2 2 2 2" xfId="12703" xr:uid="{00000000-0005-0000-0000-0000BA1D0000}"/>
    <cellStyle name="20% - Accent6 4 3 2 2 3" xfId="6073" xr:uid="{00000000-0005-0000-0000-0000BB1D0000}"/>
    <cellStyle name="20% - Accent6 4 3 2 2 3 2" xfId="14905" xr:uid="{00000000-0005-0000-0000-0000BC1D0000}"/>
    <cellStyle name="20% - Accent6 4 3 2 2 4" xfId="8275" xr:uid="{00000000-0005-0000-0000-0000BD1D0000}"/>
    <cellStyle name="20% - Accent6 4 3 2 2 4 2" xfId="17107" xr:uid="{00000000-0005-0000-0000-0000BE1D0000}"/>
    <cellStyle name="20% - Accent6 4 3 2 2 5" xfId="10501" xr:uid="{00000000-0005-0000-0000-0000BF1D0000}"/>
    <cellStyle name="20% - Accent6 4 3 2 3" xfId="2373" xr:uid="{00000000-0005-0000-0000-0000C01D0000}"/>
    <cellStyle name="20% - Accent6 4 3 2 3 2" xfId="4575" xr:uid="{00000000-0005-0000-0000-0000C11D0000}"/>
    <cellStyle name="20% - Accent6 4 3 2 3 2 2" xfId="13407" xr:uid="{00000000-0005-0000-0000-0000C21D0000}"/>
    <cellStyle name="20% - Accent6 4 3 2 3 3" xfId="6777" xr:uid="{00000000-0005-0000-0000-0000C31D0000}"/>
    <cellStyle name="20% - Accent6 4 3 2 3 3 2" xfId="15609" xr:uid="{00000000-0005-0000-0000-0000C41D0000}"/>
    <cellStyle name="20% - Accent6 4 3 2 3 4" xfId="8979" xr:uid="{00000000-0005-0000-0000-0000C51D0000}"/>
    <cellStyle name="20% - Accent6 4 3 2 3 4 2" xfId="17811" xr:uid="{00000000-0005-0000-0000-0000C61D0000}"/>
    <cellStyle name="20% - Accent6 4 3 2 3 5" xfId="11205" xr:uid="{00000000-0005-0000-0000-0000C71D0000}"/>
    <cellStyle name="20% - Accent6 4 3 2 4" xfId="3167" xr:uid="{00000000-0005-0000-0000-0000C81D0000}"/>
    <cellStyle name="20% - Accent6 4 3 2 4 2" xfId="11999" xr:uid="{00000000-0005-0000-0000-0000C91D0000}"/>
    <cellStyle name="20% - Accent6 4 3 2 5" xfId="5369" xr:uid="{00000000-0005-0000-0000-0000CA1D0000}"/>
    <cellStyle name="20% - Accent6 4 3 2 5 2" xfId="14201" xr:uid="{00000000-0005-0000-0000-0000CB1D0000}"/>
    <cellStyle name="20% - Accent6 4 3 2 6" xfId="7571" xr:uid="{00000000-0005-0000-0000-0000CC1D0000}"/>
    <cellStyle name="20% - Accent6 4 3 2 6 2" xfId="16403" xr:uid="{00000000-0005-0000-0000-0000CD1D0000}"/>
    <cellStyle name="20% - Accent6 4 3 2 7" xfId="9797" xr:uid="{00000000-0005-0000-0000-0000CE1D0000}"/>
    <cellStyle name="20% - Accent6 4 3 3" xfId="1317" xr:uid="{00000000-0005-0000-0000-0000CF1D0000}"/>
    <cellStyle name="20% - Accent6 4 3 3 2" xfId="3519" xr:uid="{00000000-0005-0000-0000-0000D01D0000}"/>
    <cellStyle name="20% - Accent6 4 3 3 2 2" xfId="12351" xr:uid="{00000000-0005-0000-0000-0000D11D0000}"/>
    <cellStyle name="20% - Accent6 4 3 3 3" xfId="5721" xr:uid="{00000000-0005-0000-0000-0000D21D0000}"/>
    <cellStyle name="20% - Accent6 4 3 3 3 2" xfId="14553" xr:uid="{00000000-0005-0000-0000-0000D31D0000}"/>
    <cellStyle name="20% - Accent6 4 3 3 4" xfId="7923" xr:uid="{00000000-0005-0000-0000-0000D41D0000}"/>
    <cellStyle name="20% - Accent6 4 3 3 4 2" xfId="16755" xr:uid="{00000000-0005-0000-0000-0000D51D0000}"/>
    <cellStyle name="20% - Accent6 4 3 3 5" xfId="10149" xr:uid="{00000000-0005-0000-0000-0000D61D0000}"/>
    <cellStyle name="20% - Accent6 4 3 4" xfId="2021" xr:uid="{00000000-0005-0000-0000-0000D71D0000}"/>
    <cellStyle name="20% - Accent6 4 3 4 2" xfId="4223" xr:uid="{00000000-0005-0000-0000-0000D81D0000}"/>
    <cellStyle name="20% - Accent6 4 3 4 2 2" xfId="13055" xr:uid="{00000000-0005-0000-0000-0000D91D0000}"/>
    <cellStyle name="20% - Accent6 4 3 4 3" xfId="6425" xr:uid="{00000000-0005-0000-0000-0000DA1D0000}"/>
    <cellStyle name="20% - Accent6 4 3 4 3 2" xfId="15257" xr:uid="{00000000-0005-0000-0000-0000DB1D0000}"/>
    <cellStyle name="20% - Accent6 4 3 4 4" xfId="8627" xr:uid="{00000000-0005-0000-0000-0000DC1D0000}"/>
    <cellStyle name="20% - Accent6 4 3 4 4 2" xfId="17459" xr:uid="{00000000-0005-0000-0000-0000DD1D0000}"/>
    <cellStyle name="20% - Accent6 4 3 4 5" xfId="10853" xr:uid="{00000000-0005-0000-0000-0000DE1D0000}"/>
    <cellStyle name="20% - Accent6 4 3 5" xfId="2815" xr:uid="{00000000-0005-0000-0000-0000DF1D0000}"/>
    <cellStyle name="20% - Accent6 4 3 5 2" xfId="11647" xr:uid="{00000000-0005-0000-0000-0000E01D0000}"/>
    <cellStyle name="20% - Accent6 4 3 6" xfId="5017" xr:uid="{00000000-0005-0000-0000-0000E11D0000}"/>
    <cellStyle name="20% - Accent6 4 3 6 2" xfId="13849" xr:uid="{00000000-0005-0000-0000-0000E21D0000}"/>
    <cellStyle name="20% - Accent6 4 3 7" xfId="7219" xr:uid="{00000000-0005-0000-0000-0000E31D0000}"/>
    <cellStyle name="20% - Accent6 4 3 7 2" xfId="16051" xr:uid="{00000000-0005-0000-0000-0000E41D0000}"/>
    <cellStyle name="20% - Accent6 4 3 8" xfId="9445" xr:uid="{00000000-0005-0000-0000-0000E51D0000}"/>
    <cellStyle name="20% - Accent6 4 4" xfId="731" xr:uid="{00000000-0005-0000-0000-0000E61D0000}"/>
    <cellStyle name="20% - Accent6 4 4 2" xfId="1435" xr:uid="{00000000-0005-0000-0000-0000E71D0000}"/>
    <cellStyle name="20% - Accent6 4 4 2 2" xfId="3637" xr:uid="{00000000-0005-0000-0000-0000E81D0000}"/>
    <cellStyle name="20% - Accent6 4 4 2 2 2" xfId="12469" xr:uid="{00000000-0005-0000-0000-0000E91D0000}"/>
    <cellStyle name="20% - Accent6 4 4 2 3" xfId="5839" xr:uid="{00000000-0005-0000-0000-0000EA1D0000}"/>
    <cellStyle name="20% - Accent6 4 4 2 3 2" xfId="14671" xr:uid="{00000000-0005-0000-0000-0000EB1D0000}"/>
    <cellStyle name="20% - Accent6 4 4 2 4" xfId="8041" xr:uid="{00000000-0005-0000-0000-0000EC1D0000}"/>
    <cellStyle name="20% - Accent6 4 4 2 4 2" xfId="16873" xr:uid="{00000000-0005-0000-0000-0000ED1D0000}"/>
    <cellStyle name="20% - Accent6 4 4 2 5" xfId="10267" xr:uid="{00000000-0005-0000-0000-0000EE1D0000}"/>
    <cellStyle name="20% - Accent6 4 4 3" xfId="2139" xr:uid="{00000000-0005-0000-0000-0000EF1D0000}"/>
    <cellStyle name="20% - Accent6 4 4 3 2" xfId="4341" xr:uid="{00000000-0005-0000-0000-0000F01D0000}"/>
    <cellStyle name="20% - Accent6 4 4 3 2 2" xfId="13173" xr:uid="{00000000-0005-0000-0000-0000F11D0000}"/>
    <cellStyle name="20% - Accent6 4 4 3 3" xfId="6543" xr:uid="{00000000-0005-0000-0000-0000F21D0000}"/>
    <cellStyle name="20% - Accent6 4 4 3 3 2" xfId="15375" xr:uid="{00000000-0005-0000-0000-0000F31D0000}"/>
    <cellStyle name="20% - Accent6 4 4 3 4" xfId="8745" xr:uid="{00000000-0005-0000-0000-0000F41D0000}"/>
    <cellStyle name="20% - Accent6 4 4 3 4 2" xfId="17577" xr:uid="{00000000-0005-0000-0000-0000F51D0000}"/>
    <cellStyle name="20% - Accent6 4 4 3 5" xfId="10971" xr:uid="{00000000-0005-0000-0000-0000F61D0000}"/>
    <cellStyle name="20% - Accent6 4 4 4" xfId="2933" xr:uid="{00000000-0005-0000-0000-0000F71D0000}"/>
    <cellStyle name="20% - Accent6 4 4 4 2" xfId="11765" xr:uid="{00000000-0005-0000-0000-0000F81D0000}"/>
    <cellStyle name="20% - Accent6 4 4 5" xfId="5135" xr:uid="{00000000-0005-0000-0000-0000F91D0000}"/>
    <cellStyle name="20% - Accent6 4 4 5 2" xfId="13967" xr:uid="{00000000-0005-0000-0000-0000FA1D0000}"/>
    <cellStyle name="20% - Accent6 4 4 6" xfId="7337" xr:uid="{00000000-0005-0000-0000-0000FB1D0000}"/>
    <cellStyle name="20% - Accent6 4 4 6 2" xfId="16169" xr:uid="{00000000-0005-0000-0000-0000FC1D0000}"/>
    <cellStyle name="20% - Accent6 4 4 7" xfId="9563" xr:uid="{00000000-0005-0000-0000-0000FD1D0000}"/>
    <cellStyle name="20% - Accent6 4 5" xfId="1083" xr:uid="{00000000-0005-0000-0000-0000FE1D0000}"/>
    <cellStyle name="20% - Accent6 4 5 2" xfId="3285" xr:uid="{00000000-0005-0000-0000-0000FF1D0000}"/>
    <cellStyle name="20% - Accent6 4 5 2 2" xfId="12117" xr:uid="{00000000-0005-0000-0000-0000001E0000}"/>
    <cellStyle name="20% - Accent6 4 5 3" xfId="5487" xr:uid="{00000000-0005-0000-0000-0000011E0000}"/>
    <cellStyle name="20% - Accent6 4 5 3 2" xfId="14319" xr:uid="{00000000-0005-0000-0000-0000021E0000}"/>
    <cellStyle name="20% - Accent6 4 5 4" xfId="7689" xr:uid="{00000000-0005-0000-0000-0000031E0000}"/>
    <cellStyle name="20% - Accent6 4 5 4 2" xfId="16521" xr:uid="{00000000-0005-0000-0000-0000041E0000}"/>
    <cellStyle name="20% - Accent6 4 5 5" xfId="9915" xr:uid="{00000000-0005-0000-0000-0000051E0000}"/>
    <cellStyle name="20% - Accent6 4 6" xfId="1787" xr:uid="{00000000-0005-0000-0000-0000061E0000}"/>
    <cellStyle name="20% - Accent6 4 6 2" xfId="3989" xr:uid="{00000000-0005-0000-0000-0000071E0000}"/>
    <cellStyle name="20% - Accent6 4 6 2 2" xfId="12821" xr:uid="{00000000-0005-0000-0000-0000081E0000}"/>
    <cellStyle name="20% - Accent6 4 6 3" xfId="6191" xr:uid="{00000000-0005-0000-0000-0000091E0000}"/>
    <cellStyle name="20% - Accent6 4 6 3 2" xfId="15023" xr:uid="{00000000-0005-0000-0000-00000A1E0000}"/>
    <cellStyle name="20% - Accent6 4 6 4" xfId="8393" xr:uid="{00000000-0005-0000-0000-00000B1E0000}"/>
    <cellStyle name="20% - Accent6 4 6 4 2" xfId="17225" xr:uid="{00000000-0005-0000-0000-00000C1E0000}"/>
    <cellStyle name="20% - Accent6 4 6 5" xfId="10619" xr:uid="{00000000-0005-0000-0000-00000D1E0000}"/>
    <cellStyle name="20% - Accent6 4 7" xfId="379" xr:uid="{00000000-0005-0000-0000-00000E1E0000}"/>
    <cellStyle name="20% - Accent6 4 7 2" xfId="2581" xr:uid="{00000000-0005-0000-0000-00000F1E0000}"/>
    <cellStyle name="20% - Accent6 4 7 2 2" xfId="11413" xr:uid="{00000000-0005-0000-0000-0000101E0000}"/>
    <cellStyle name="20% - Accent6 4 7 3" xfId="4783" xr:uid="{00000000-0005-0000-0000-0000111E0000}"/>
    <cellStyle name="20% - Accent6 4 7 3 2" xfId="13615" xr:uid="{00000000-0005-0000-0000-0000121E0000}"/>
    <cellStyle name="20% - Accent6 4 7 4" xfId="6985" xr:uid="{00000000-0005-0000-0000-0000131E0000}"/>
    <cellStyle name="20% - Accent6 4 7 4 2" xfId="15817" xr:uid="{00000000-0005-0000-0000-0000141E0000}"/>
    <cellStyle name="20% - Accent6 4 7 5" xfId="9211" xr:uid="{00000000-0005-0000-0000-0000151E0000}"/>
    <cellStyle name="20% - Accent6 5" xfId="418" xr:uid="{00000000-0005-0000-0000-0000161E0000}"/>
    <cellStyle name="20% - Accent6 5 10" xfId="9250" xr:uid="{00000000-0005-0000-0000-0000171E0000}"/>
    <cellStyle name="20% - Accent6 5 2" xfId="535" xr:uid="{00000000-0005-0000-0000-0000181E0000}"/>
    <cellStyle name="20% - Accent6 5 2 2" xfId="887" xr:uid="{00000000-0005-0000-0000-0000191E0000}"/>
    <cellStyle name="20% - Accent6 5 2 2 2" xfId="1591" xr:uid="{00000000-0005-0000-0000-00001A1E0000}"/>
    <cellStyle name="20% - Accent6 5 2 2 2 2" xfId="3793" xr:uid="{00000000-0005-0000-0000-00001B1E0000}"/>
    <cellStyle name="20% - Accent6 5 2 2 2 2 2" xfId="12625" xr:uid="{00000000-0005-0000-0000-00001C1E0000}"/>
    <cellStyle name="20% - Accent6 5 2 2 2 3" xfId="5995" xr:uid="{00000000-0005-0000-0000-00001D1E0000}"/>
    <cellStyle name="20% - Accent6 5 2 2 2 3 2" xfId="14827" xr:uid="{00000000-0005-0000-0000-00001E1E0000}"/>
    <cellStyle name="20% - Accent6 5 2 2 2 4" xfId="8197" xr:uid="{00000000-0005-0000-0000-00001F1E0000}"/>
    <cellStyle name="20% - Accent6 5 2 2 2 4 2" xfId="17029" xr:uid="{00000000-0005-0000-0000-0000201E0000}"/>
    <cellStyle name="20% - Accent6 5 2 2 2 5" xfId="10423" xr:uid="{00000000-0005-0000-0000-0000211E0000}"/>
    <cellStyle name="20% - Accent6 5 2 2 3" xfId="2295" xr:uid="{00000000-0005-0000-0000-0000221E0000}"/>
    <cellStyle name="20% - Accent6 5 2 2 3 2" xfId="4497" xr:uid="{00000000-0005-0000-0000-0000231E0000}"/>
    <cellStyle name="20% - Accent6 5 2 2 3 2 2" xfId="13329" xr:uid="{00000000-0005-0000-0000-0000241E0000}"/>
    <cellStyle name="20% - Accent6 5 2 2 3 3" xfId="6699" xr:uid="{00000000-0005-0000-0000-0000251E0000}"/>
    <cellStyle name="20% - Accent6 5 2 2 3 3 2" xfId="15531" xr:uid="{00000000-0005-0000-0000-0000261E0000}"/>
    <cellStyle name="20% - Accent6 5 2 2 3 4" xfId="8901" xr:uid="{00000000-0005-0000-0000-0000271E0000}"/>
    <cellStyle name="20% - Accent6 5 2 2 3 4 2" xfId="17733" xr:uid="{00000000-0005-0000-0000-0000281E0000}"/>
    <cellStyle name="20% - Accent6 5 2 2 3 5" xfId="11127" xr:uid="{00000000-0005-0000-0000-0000291E0000}"/>
    <cellStyle name="20% - Accent6 5 2 2 4" xfId="3089" xr:uid="{00000000-0005-0000-0000-00002A1E0000}"/>
    <cellStyle name="20% - Accent6 5 2 2 4 2" xfId="11921" xr:uid="{00000000-0005-0000-0000-00002B1E0000}"/>
    <cellStyle name="20% - Accent6 5 2 2 5" xfId="5291" xr:uid="{00000000-0005-0000-0000-00002C1E0000}"/>
    <cellStyle name="20% - Accent6 5 2 2 5 2" xfId="14123" xr:uid="{00000000-0005-0000-0000-00002D1E0000}"/>
    <cellStyle name="20% - Accent6 5 2 2 6" xfId="7493" xr:uid="{00000000-0005-0000-0000-00002E1E0000}"/>
    <cellStyle name="20% - Accent6 5 2 2 6 2" xfId="16325" xr:uid="{00000000-0005-0000-0000-00002F1E0000}"/>
    <cellStyle name="20% - Accent6 5 2 2 7" xfId="9719" xr:uid="{00000000-0005-0000-0000-0000301E0000}"/>
    <cellStyle name="20% - Accent6 5 2 3" xfId="1239" xr:uid="{00000000-0005-0000-0000-0000311E0000}"/>
    <cellStyle name="20% - Accent6 5 2 3 2" xfId="3441" xr:uid="{00000000-0005-0000-0000-0000321E0000}"/>
    <cellStyle name="20% - Accent6 5 2 3 2 2" xfId="12273" xr:uid="{00000000-0005-0000-0000-0000331E0000}"/>
    <cellStyle name="20% - Accent6 5 2 3 3" xfId="5643" xr:uid="{00000000-0005-0000-0000-0000341E0000}"/>
    <cellStyle name="20% - Accent6 5 2 3 3 2" xfId="14475" xr:uid="{00000000-0005-0000-0000-0000351E0000}"/>
    <cellStyle name="20% - Accent6 5 2 3 4" xfId="7845" xr:uid="{00000000-0005-0000-0000-0000361E0000}"/>
    <cellStyle name="20% - Accent6 5 2 3 4 2" xfId="16677" xr:uid="{00000000-0005-0000-0000-0000371E0000}"/>
    <cellStyle name="20% - Accent6 5 2 3 5" xfId="10071" xr:uid="{00000000-0005-0000-0000-0000381E0000}"/>
    <cellStyle name="20% - Accent6 5 2 4" xfId="1943" xr:uid="{00000000-0005-0000-0000-0000391E0000}"/>
    <cellStyle name="20% - Accent6 5 2 4 2" xfId="4145" xr:uid="{00000000-0005-0000-0000-00003A1E0000}"/>
    <cellStyle name="20% - Accent6 5 2 4 2 2" xfId="12977" xr:uid="{00000000-0005-0000-0000-00003B1E0000}"/>
    <cellStyle name="20% - Accent6 5 2 4 3" xfId="6347" xr:uid="{00000000-0005-0000-0000-00003C1E0000}"/>
    <cellStyle name="20% - Accent6 5 2 4 3 2" xfId="15179" xr:uid="{00000000-0005-0000-0000-00003D1E0000}"/>
    <cellStyle name="20% - Accent6 5 2 4 4" xfId="8549" xr:uid="{00000000-0005-0000-0000-00003E1E0000}"/>
    <cellStyle name="20% - Accent6 5 2 4 4 2" xfId="17381" xr:uid="{00000000-0005-0000-0000-00003F1E0000}"/>
    <cellStyle name="20% - Accent6 5 2 4 5" xfId="10775" xr:uid="{00000000-0005-0000-0000-0000401E0000}"/>
    <cellStyle name="20% - Accent6 5 2 5" xfId="2737" xr:uid="{00000000-0005-0000-0000-0000411E0000}"/>
    <cellStyle name="20% - Accent6 5 2 5 2" xfId="11569" xr:uid="{00000000-0005-0000-0000-0000421E0000}"/>
    <cellStyle name="20% - Accent6 5 2 6" xfId="4939" xr:uid="{00000000-0005-0000-0000-0000431E0000}"/>
    <cellStyle name="20% - Accent6 5 2 6 2" xfId="13771" xr:uid="{00000000-0005-0000-0000-0000441E0000}"/>
    <cellStyle name="20% - Accent6 5 2 7" xfId="7141" xr:uid="{00000000-0005-0000-0000-0000451E0000}"/>
    <cellStyle name="20% - Accent6 5 2 7 2" xfId="15973" xr:uid="{00000000-0005-0000-0000-0000461E0000}"/>
    <cellStyle name="20% - Accent6 5 2 8" xfId="9367" xr:uid="{00000000-0005-0000-0000-0000471E0000}"/>
    <cellStyle name="20% - Accent6 5 3" xfId="652" xr:uid="{00000000-0005-0000-0000-0000481E0000}"/>
    <cellStyle name="20% - Accent6 5 3 2" xfId="1004" xr:uid="{00000000-0005-0000-0000-0000491E0000}"/>
    <cellStyle name="20% - Accent6 5 3 2 2" xfId="1708" xr:uid="{00000000-0005-0000-0000-00004A1E0000}"/>
    <cellStyle name="20% - Accent6 5 3 2 2 2" xfId="3910" xr:uid="{00000000-0005-0000-0000-00004B1E0000}"/>
    <cellStyle name="20% - Accent6 5 3 2 2 2 2" xfId="12742" xr:uid="{00000000-0005-0000-0000-00004C1E0000}"/>
    <cellStyle name="20% - Accent6 5 3 2 2 3" xfId="6112" xr:uid="{00000000-0005-0000-0000-00004D1E0000}"/>
    <cellStyle name="20% - Accent6 5 3 2 2 3 2" xfId="14944" xr:uid="{00000000-0005-0000-0000-00004E1E0000}"/>
    <cellStyle name="20% - Accent6 5 3 2 2 4" xfId="8314" xr:uid="{00000000-0005-0000-0000-00004F1E0000}"/>
    <cellStyle name="20% - Accent6 5 3 2 2 4 2" xfId="17146" xr:uid="{00000000-0005-0000-0000-0000501E0000}"/>
    <cellStyle name="20% - Accent6 5 3 2 2 5" xfId="10540" xr:uid="{00000000-0005-0000-0000-0000511E0000}"/>
    <cellStyle name="20% - Accent6 5 3 2 3" xfId="2412" xr:uid="{00000000-0005-0000-0000-0000521E0000}"/>
    <cellStyle name="20% - Accent6 5 3 2 3 2" xfId="4614" xr:uid="{00000000-0005-0000-0000-0000531E0000}"/>
    <cellStyle name="20% - Accent6 5 3 2 3 2 2" xfId="13446" xr:uid="{00000000-0005-0000-0000-0000541E0000}"/>
    <cellStyle name="20% - Accent6 5 3 2 3 3" xfId="6816" xr:uid="{00000000-0005-0000-0000-0000551E0000}"/>
    <cellStyle name="20% - Accent6 5 3 2 3 3 2" xfId="15648" xr:uid="{00000000-0005-0000-0000-0000561E0000}"/>
    <cellStyle name="20% - Accent6 5 3 2 3 4" xfId="9018" xr:uid="{00000000-0005-0000-0000-0000571E0000}"/>
    <cellStyle name="20% - Accent6 5 3 2 3 4 2" xfId="17850" xr:uid="{00000000-0005-0000-0000-0000581E0000}"/>
    <cellStyle name="20% - Accent6 5 3 2 3 5" xfId="11244" xr:uid="{00000000-0005-0000-0000-0000591E0000}"/>
    <cellStyle name="20% - Accent6 5 3 2 4" xfId="3206" xr:uid="{00000000-0005-0000-0000-00005A1E0000}"/>
    <cellStyle name="20% - Accent6 5 3 2 4 2" xfId="12038" xr:uid="{00000000-0005-0000-0000-00005B1E0000}"/>
    <cellStyle name="20% - Accent6 5 3 2 5" xfId="5408" xr:uid="{00000000-0005-0000-0000-00005C1E0000}"/>
    <cellStyle name="20% - Accent6 5 3 2 5 2" xfId="14240" xr:uid="{00000000-0005-0000-0000-00005D1E0000}"/>
    <cellStyle name="20% - Accent6 5 3 2 6" xfId="7610" xr:uid="{00000000-0005-0000-0000-00005E1E0000}"/>
    <cellStyle name="20% - Accent6 5 3 2 6 2" xfId="16442" xr:uid="{00000000-0005-0000-0000-00005F1E0000}"/>
    <cellStyle name="20% - Accent6 5 3 2 7" xfId="9836" xr:uid="{00000000-0005-0000-0000-0000601E0000}"/>
    <cellStyle name="20% - Accent6 5 3 3" xfId="1356" xr:uid="{00000000-0005-0000-0000-0000611E0000}"/>
    <cellStyle name="20% - Accent6 5 3 3 2" xfId="3558" xr:uid="{00000000-0005-0000-0000-0000621E0000}"/>
    <cellStyle name="20% - Accent6 5 3 3 2 2" xfId="12390" xr:uid="{00000000-0005-0000-0000-0000631E0000}"/>
    <cellStyle name="20% - Accent6 5 3 3 3" xfId="5760" xr:uid="{00000000-0005-0000-0000-0000641E0000}"/>
    <cellStyle name="20% - Accent6 5 3 3 3 2" xfId="14592" xr:uid="{00000000-0005-0000-0000-0000651E0000}"/>
    <cellStyle name="20% - Accent6 5 3 3 4" xfId="7962" xr:uid="{00000000-0005-0000-0000-0000661E0000}"/>
    <cellStyle name="20% - Accent6 5 3 3 4 2" xfId="16794" xr:uid="{00000000-0005-0000-0000-0000671E0000}"/>
    <cellStyle name="20% - Accent6 5 3 3 5" xfId="10188" xr:uid="{00000000-0005-0000-0000-0000681E0000}"/>
    <cellStyle name="20% - Accent6 5 3 4" xfId="2060" xr:uid="{00000000-0005-0000-0000-0000691E0000}"/>
    <cellStyle name="20% - Accent6 5 3 4 2" xfId="4262" xr:uid="{00000000-0005-0000-0000-00006A1E0000}"/>
    <cellStyle name="20% - Accent6 5 3 4 2 2" xfId="13094" xr:uid="{00000000-0005-0000-0000-00006B1E0000}"/>
    <cellStyle name="20% - Accent6 5 3 4 3" xfId="6464" xr:uid="{00000000-0005-0000-0000-00006C1E0000}"/>
    <cellStyle name="20% - Accent6 5 3 4 3 2" xfId="15296" xr:uid="{00000000-0005-0000-0000-00006D1E0000}"/>
    <cellStyle name="20% - Accent6 5 3 4 4" xfId="8666" xr:uid="{00000000-0005-0000-0000-00006E1E0000}"/>
    <cellStyle name="20% - Accent6 5 3 4 4 2" xfId="17498" xr:uid="{00000000-0005-0000-0000-00006F1E0000}"/>
    <cellStyle name="20% - Accent6 5 3 4 5" xfId="10892" xr:uid="{00000000-0005-0000-0000-0000701E0000}"/>
    <cellStyle name="20% - Accent6 5 3 5" xfId="2854" xr:uid="{00000000-0005-0000-0000-0000711E0000}"/>
    <cellStyle name="20% - Accent6 5 3 5 2" xfId="11686" xr:uid="{00000000-0005-0000-0000-0000721E0000}"/>
    <cellStyle name="20% - Accent6 5 3 6" xfId="5056" xr:uid="{00000000-0005-0000-0000-0000731E0000}"/>
    <cellStyle name="20% - Accent6 5 3 6 2" xfId="13888" xr:uid="{00000000-0005-0000-0000-0000741E0000}"/>
    <cellStyle name="20% - Accent6 5 3 7" xfId="7258" xr:uid="{00000000-0005-0000-0000-0000751E0000}"/>
    <cellStyle name="20% - Accent6 5 3 7 2" xfId="16090" xr:uid="{00000000-0005-0000-0000-0000761E0000}"/>
    <cellStyle name="20% - Accent6 5 3 8" xfId="9484" xr:uid="{00000000-0005-0000-0000-0000771E0000}"/>
    <cellStyle name="20% - Accent6 5 4" xfId="770" xr:uid="{00000000-0005-0000-0000-0000781E0000}"/>
    <cellStyle name="20% - Accent6 5 4 2" xfId="1474" xr:uid="{00000000-0005-0000-0000-0000791E0000}"/>
    <cellStyle name="20% - Accent6 5 4 2 2" xfId="3676" xr:uid="{00000000-0005-0000-0000-00007A1E0000}"/>
    <cellStyle name="20% - Accent6 5 4 2 2 2" xfId="12508" xr:uid="{00000000-0005-0000-0000-00007B1E0000}"/>
    <cellStyle name="20% - Accent6 5 4 2 3" xfId="5878" xr:uid="{00000000-0005-0000-0000-00007C1E0000}"/>
    <cellStyle name="20% - Accent6 5 4 2 3 2" xfId="14710" xr:uid="{00000000-0005-0000-0000-00007D1E0000}"/>
    <cellStyle name="20% - Accent6 5 4 2 4" xfId="8080" xr:uid="{00000000-0005-0000-0000-00007E1E0000}"/>
    <cellStyle name="20% - Accent6 5 4 2 4 2" xfId="16912" xr:uid="{00000000-0005-0000-0000-00007F1E0000}"/>
    <cellStyle name="20% - Accent6 5 4 2 5" xfId="10306" xr:uid="{00000000-0005-0000-0000-0000801E0000}"/>
    <cellStyle name="20% - Accent6 5 4 3" xfId="2178" xr:uid="{00000000-0005-0000-0000-0000811E0000}"/>
    <cellStyle name="20% - Accent6 5 4 3 2" xfId="4380" xr:uid="{00000000-0005-0000-0000-0000821E0000}"/>
    <cellStyle name="20% - Accent6 5 4 3 2 2" xfId="13212" xr:uid="{00000000-0005-0000-0000-0000831E0000}"/>
    <cellStyle name="20% - Accent6 5 4 3 3" xfId="6582" xr:uid="{00000000-0005-0000-0000-0000841E0000}"/>
    <cellStyle name="20% - Accent6 5 4 3 3 2" xfId="15414" xr:uid="{00000000-0005-0000-0000-0000851E0000}"/>
    <cellStyle name="20% - Accent6 5 4 3 4" xfId="8784" xr:uid="{00000000-0005-0000-0000-0000861E0000}"/>
    <cellStyle name="20% - Accent6 5 4 3 4 2" xfId="17616" xr:uid="{00000000-0005-0000-0000-0000871E0000}"/>
    <cellStyle name="20% - Accent6 5 4 3 5" xfId="11010" xr:uid="{00000000-0005-0000-0000-0000881E0000}"/>
    <cellStyle name="20% - Accent6 5 4 4" xfId="2972" xr:uid="{00000000-0005-0000-0000-0000891E0000}"/>
    <cellStyle name="20% - Accent6 5 4 4 2" xfId="11804" xr:uid="{00000000-0005-0000-0000-00008A1E0000}"/>
    <cellStyle name="20% - Accent6 5 4 5" xfId="5174" xr:uid="{00000000-0005-0000-0000-00008B1E0000}"/>
    <cellStyle name="20% - Accent6 5 4 5 2" xfId="14006" xr:uid="{00000000-0005-0000-0000-00008C1E0000}"/>
    <cellStyle name="20% - Accent6 5 4 6" xfId="7376" xr:uid="{00000000-0005-0000-0000-00008D1E0000}"/>
    <cellStyle name="20% - Accent6 5 4 6 2" xfId="16208" xr:uid="{00000000-0005-0000-0000-00008E1E0000}"/>
    <cellStyle name="20% - Accent6 5 4 7" xfId="9602" xr:uid="{00000000-0005-0000-0000-00008F1E0000}"/>
    <cellStyle name="20% - Accent6 5 5" xfId="1122" xr:uid="{00000000-0005-0000-0000-0000901E0000}"/>
    <cellStyle name="20% - Accent6 5 5 2" xfId="3324" xr:uid="{00000000-0005-0000-0000-0000911E0000}"/>
    <cellStyle name="20% - Accent6 5 5 2 2" xfId="12156" xr:uid="{00000000-0005-0000-0000-0000921E0000}"/>
    <cellStyle name="20% - Accent6 5 5 3" xfId="5526" xr:uid="{00000000-0005-0000-0000-0000931E0000}"/>
    <cellStyle name="20% - Accent6 5 5 3 2" xfId="14358" xr:uid="{00000000-0005-0000-0000-0000941E0000}"/>
    <cellStyle name="20% - Accent6 5 5 4" xfId="7728" xr:uid="{00000000-0005-0000-0000-0000951E0000}"/>
    <cellStyle name="20% - Accent6 5 5 4 2" xfId="16560" xr:uid="{00000000-0005-0000-0000-0000961E0000}"/>
    <cellStyle name="20% - Accent6 5 5 5" xfId="9954" xr:uid="{00000000-0005-0000-0000-0000971E0000}"/>
    <cellStyle name="20% - Accent6 5 6" xfId="1826" xr:uid="{00000000-0005-0000-0000-0000981E0000}"/>
    <cellStyle name="20% - Accent6 5 6 2" xfId="4028" xr:uid="{00000000-0005-0000-0000-0000991E0000}"/>
    <cellStyle name="20% - Accent6 5 6 2 2" xfId="12860" xr:uid="{00000000-0005-0000-0000-00009A1E0000}"/>
    <cellStyle name="20% - Accent6 5 6 3" xfId="6230" xr:uid="{00000000-0005-0000-0000-00009B1E0000}"/>
    <cellStyle name="20% - Accent6 5 6 3 2" xfId="15062" xr:uid="{00000000-0005-0000-0000-00009C1E0000}"/>
    <cellStyle name="20% - Accent6 5 6 4" xfId="8432" xr:uid="{00000000-0005-0000-0000-00009D1E0000}"/>
    <cellStyle name="20% - Accent6 5 6 4 2" xfId="17264" xr:uid="{00000000-0005-0000-0000-00009E1E0000}"/>
    <cellStyle name="20% - Accent6 5 6 5" xfId="10658" xr:uid="{00000000-0005-0000-0000-00009F1E0000}"/>
    <cellStyle name="20% - Accent6 5 7" xfId="2620" xr:uid="{00000000-0005-0000-0000-0000A01E0000}"/>
    <cellStyle name="20% - Accent6 5 7 2" xfId="11452" xr:uid="{00000000-0005-0000-0000-0000A11E0000}"/>
    <cellStyle name="20% - Accent6 5 8" xfId="4822" xr:uid="{00000000-0005-0000-0000-0000A21E0000}"/>
    <cellStyle name="20% - Accent6 5 8 2" xfId="13654" xr:uid="{00000000-0005-0000-0000-0000A31E0000}"/>
    <cellStyle name="20% - Accent6 5 9" xfId="7024" xr:uid="{00000000-0005-0000-0000-0000A41E0000}"/>
    <cellStyle name="20% - Accent6 5 9 2" xfId="15856" xr:uid="{00000000-0005-0000-0000-0000A51E0000}"/>
    <cellStyle name="20% - Accent6 6" xfId="445" xr:uid="{00000000-0005-0000-0000-0000A61E0000}"/>
    <cellStyle name="20% - Accent6 6 2" xfId="783" xr:uid="{00000000-0005-0000-0000-0000A71E0000}"/>
    <cellStyle name="20% - Accent6 6 2 2" xfId="1487" xr:uid="{00000000-0005-0000-0000-0000A81E0000}"/>
    <cellStyle name="20% - Accent6 6 2 2 2" xfId="3689" xr:uid="{00000000-0005-0000-0000-0000A91E0000}"/>
    <cellStyle name="20% - Accent6 6 2 2 2 2" xfId="12521" xr:uid="{00000000-0005-0000-0000-0000AA1E0000}"/>
    <cellStyle name="20% - Accent6 6 2 2 3" xfId="5891" xr:uid="{00000000-0005-0000-0000-0000AB1E0000}"/>
    <cellStyle name="20% - Accent6 6 2 2 3 2" xfId="14723" xr:uid="{00000000-0005-0000-0000-0000AC1E0000}"/>
    <cellStyle name="20% - Accent6 6 2 2 4" xfId="8093" xr:uid="{00000000-0005-0000-0000-0000AD1E0000}"/>
    <cellStyle name="20% - Accent6 6 2 2 4 2" xfId="16925" xr:uid="{00000000-0005-0000-0000-0000AE1E0000}"/>
    <cellStyle name="20% - Accent6 6 2 2 5" xfId="10319" xr:uid="{00000000-0005-0000-0000-0000AF1E0000}"/>
    <cellStyle name="20% - Accent6 6 2 3" xfId="2191" xr:uid="{00000000-0005-0000-0000-0000B01E0000}"/>
    <cellStyle name="20% - Accent6 6 2 3 2" xfId="4393" xr:uid="{00000000-0005-0000-0000-0000B11E0000}"/>
    <cellStyle name="20% - Accent6 6 2 3 2 2" xfId="13225" xr:uid="{00000000-0005-0000-0000-0000B21E0000}"/>
    <cellStyle name="20% - Accent6 6 2 3 3" xfId="6595" xr:uid="{00000000-0005-0000-0000-0000B31E0000}"/>
    <cellStyle name="20% - Accent6 6 2 3 3 2" xfId="15427" xr:uid="{00000000-0005-0000-0000-0000B41E0000}"/>
    <cellStyle name="20% - Accent6 6 2 3 4" xfId="8797" xr:uid="{00000000-0005-0000-0000-0000B51E0000}"/>
    <cellStyle name="20% - Accent6 6 2 3 4 2" xfId="17629" xr:uid="{00000000-0005-0000-0000-0000B61E0000}"/>
    <cellStyle name="20% - Accent6 6 2 3 5" xfId="11023" xr:uid="{00000000-0005-0000-0000-0000B71E0000}"/>
    <cellStyle name="20% - Accent6 6 2 4" xfId="2985" xr:uid="{00000000-0005-0000-0000-0000B81E0000}"/>
    <cellStyle name="20% - Accent6 6 2 4 2" xfId="11817" xr:uid="{00000000-0005-0000-0000-0000B91E0000}"/>
    <cellStyle name="20% - Accent6 6 2 5" xfId="5187" xr:uid="{00000000-0005-0000-0000-0000BA1E0000}"/>
    <cellStyle name="20% - Accent6 6 2 5 2" xfId="14019" xr:uid="{00000000-0005-0000-0000-0000BB1E0000}"/>
    <cellStyle name="20% - Accent6 6 2 6" xfId="7389" xr:uid="{00000000-0005-0000-0000-0000BC1E0000}"/>
    <cellStyle name="20% - Accent6 6 2 6 2" xfId="16221" xr:uid="{00000000-0005-0000-0000-0000BD1E0000}"/>
    <cellStyle name="20% - Accent6 6 2 7" xfId="9615" xr:uid="{00000000-0005-0000-0000-0000BE1E0000}"/>
    <cellStyle name="20% - Accent6 6 3" xfId="1149" xr:uid="{00000000-0005-0000-0000-0000BF1E0000}"/>
    <cellStyle name="20% - Accent6 6 3 2" xfId="3351" xr:uid="{00000000-0005-0000-0000-0000C01E0000}"/>
    <cellStyle name="20% - Accent6 6 3 2 2" xfId="12183" xr:uid="{00000000-0005-0000-0000-0000C11E0000}"/>
    <cellStyle name="20% - Accent6 6 3 3" xfId="5553" xr:uid="{00000000-0005-0000-0000-0000C21E0000}"/>
    <cellStyle name="20% - Accent6 6 3 3 2" xfId="14385" xr:uid="{00000000-0005-0000-0000-0000C31E0000}"/>
    <cellStyle name="20% - Accent6 6 3 4" xfId="7755" xr:uid="{00000000-0005-0000-0000-0000C41E0000}"/>
    <cellStyle name="20% - Accent6 6 3 4 2" xfId="16587" xr:uid="{00000000-0005-0000-0000-0000C51E0000}"/>
    <cellStyle name="20% - Accent6 6 3 5" xfId="9981" xr:uid="{00000000-0005-0000-0000-0000C61E0000}"/>
    <cellStyle name="20% - Accent6 6 4" xfId="1839" xr:uid="{00000000-0005-0000-0000-0000C71E0000}"/>
    <cellStyle name="20% - Accent6 6 4 2" xfId="4041" xr:uid="{00000000-0005-0000-0000-0000C81E0000}"/>
    <cellStyle name="20% - Accent6 6 4 2 2" xfId="12873" xr:uid="{00000000-0005-0000-0000-0000C91E0000}"/>
    <cellStyle name="20% - Accent6 6 4 3" xfId="6243" xr:uid="{00000000-0005-0000-0000-0000CA1E0000}"/>
    <cellStyle name="20% - Accent6 6 4 3 2" xfId="15075" xr:uid="{00000000-0005-0000-0000-0000CB1E0000}"/>
    <cellStyle name="20% - Accent6 6 4 4" xfId="8445" xr:uid="{00000000-0005-0000-0000-0000CC1E0000}"/>
    <cellStyle name="20% - Accent6 6 4 4 2" xfId="17277" xr:uid="{00000000-0005-0000-0000-0000CD1E0000}"/>
    <cellStyle name="20% - Accent6 6 4 5" xfId="10671" xr:uid="{00000000-0005-0000-0000-0000CE1E0000}"/>
    <cellStyle name="20% - Accent6 6 5" xfId="2647" xr:uid="{00000000-0005-0000-0000-0000CF1E0000}"/>
    <cellStyle name="20% - Accent6 6 5 2" xfId="11479" xr:uid="{00000000-0005-0000-0000-0000D01E0000}"/>
    <cellStyle name="20% - Accent6 6 6" xfId="4849" xr:uid="{00000000-0005-0000-0000-0000D11E0000}"/>
    <cellStyle name="20% - Accent6 6 6 2" xfId="13681" xr:uid="{00000000-0005-0000-0000-0000D21E0000}"/>
    <cellStyle name="20% - Accent6 6 7" xfId="7051" xr:uid="{00000000-0005-0000-0000-0000D31E0000}"/>
    <cellStyle name="20% - Accent6 6 7 2" xfId="15883" xr:uid="{00000000-0005-0000-0000-0000D41E0000}"/>
    <cellStyle name="20% - Accent6 6 8" xfId="9277" xr:uid="{00000000-0005-0000-0000-0000D51E0000}"/>
    <cellStyle name="20% - Accent6 7" xfId="548" xr:uid="{00000000-0005-0000-0000-0000D61E0000}"/>
    <cellStyle name="20% - Accent6 7 2" xfId="900" xr:uid="{00000000-0005-0000-0000-0000D71E0000}"/>
    <cellStyle name="20% - Accent6 7 2 2" xfId="1604" xr:uid="{00000000-0005-0000-0000-0000D81E0000}"/>
    <cellStyle name="20% - Accent6 7 2 2 2" xfId="3806" xr:uid="{00000000-0005-0000-0000-0000D91E0000}"/>
    <cellStyle name="20% - Accent6 7 2 2 2 2" xfId="12638" xr:uid="{00000000-0005-0000-0000-0000DA1E0000}"/>
    <cellStyle name="20% - Accent6 7 2 2 3" xfId="6008" xr:uid="{00000000-0005-0000-0000-0000DB1E0000}"/>
    <cellStyle name="20% - Accent6 7 2 2 3 2" xfId="14840" xr:uid="{00000000-0005-0000-0000-0000DC1E0000}"/>
    <cellStyle name="20% - Accent6 7 2 2 4" xfId="8210" xr:uid="{00000000-0005-0000-0000-0000DD1E0000}"/>
    <cellStyle name="20% - Accent6 7 2 2 4 2" xfId="17042" xr:uid="{00000000-0005-0000-0000-0000DE1E0000}"/>
    <cellStyle name="20% - Accent6 7 2 2 5" xfId="10436" xr:uid="{00000000-0005-0000-0000-0000DF1E0000}"/>
    <cellStyle name="20% - Accent6 7 2 3" xfId="2308" xr:uid="{00000000-0005-0000-0000-0000E01E0000}"/>
    <cellStyle name="20% - Accent6 7 2 3 2" xfId="4510" xr:uid="{00000000-0005-0000-0000-0000E11E0000}"/>
    <cellStyle name="20% - Accent6 7 2 3 2 2" xfId="13342" xr:uid="{00000000-0005-0000-0000-0000E21E0000}"/>
    <cellStyle name="20% - Accent6 7 2 3 3" xfId="6712" xr:uid="{00000000-0005-0000-0000-0000E31E0000}"/>
    <cellStyle name="20% - Accent6 7 2 3 3 2" xfId="15544" xr:uid="{00000000-0005-0000-0000-0000E41E0000}"/>
    <cellStyle name="20% - Accent6 7 2 3 4" xfId="8914" xr:uid="{00000000-0005-0000-0000-0000E51E0000}"/>
    <cellStyle name="20% - Accent6 7 2 3 4 2" xfId="17746" xr:uid="{00000000-0005-0000-0000-0000E61E0000}"/>
    <cellStyle name="20% - Accent6 7 2 3 5" xfId="11140" xr:uid="{00000000-0005-0000-0000-0000E71E0000}"/>
    <cellStyle name="20% - Accent6 7 2 4" xfId="3102" xr:uid="{00000000-0005-0000-0000-0000E81E0000}"/>
    <cellStyle name="20% - Accent6 7 2 4 2" xfId="11934" xr:uid="{00000000-0005-0000-0000-0000E91E0000}"/>
    <cellStyle name="20% - Accent6 7 2 5" xfId="5304" xr:uid="{00000000-0005-0000-0000-0000EA1E0000}"/>
    <cellStyle name="20% - Accent6 7 2 5 2" xfId="14136" xr:uid="{00000000-0005-0000-0000-0000EB1E0000}"/>
    <cellStyle name="20% - Accent6 7 2 6" xfId="7506" xr:uid="{00000000-0005-0000-0000-0000EC1E0000}"/>
    <cellStyle name="20% - Accent6 7 2 6 2" xfId="16338" xr:uid="{00000000-0005-0000-0000-0000ED1E0000}"/>
    <cellStyle name="20% - Accent6 7 2 7" xfId="9732" xr:uid="{00000000-0005-0000-0000-0000EE1E0000}"/>
    <cellStyle name="20% - Accent6 7 3" xfId="1252" xr:uid="{00000000-0005-0000-0000-0000EF1E0000}"/>
    <cellStyle name="20% - Accent6 7 3 2" xfId="3454" xr:uid="{00000000-0005-0000-0000-0000F01E0000}"/>
    <cellStyle name="20% - Accent6 7 3 2 2" xfId="12286" xr:uid="{00000000-0005-0000-0000-0000F11E0000}"/>
    <cellStyle name="20% - Accent6 7 3 3" xfId="5656" xr:uid="{00000000-0005-0000-0000-0000F21E0000}"/>
    <cellStyle name="20% - Accent6 7 3 3 2" xfId="14488" xr:uid="{00000000-0005-0000-0000-0000F31E0000}"/>
    <cellStyle name="20% - Accent6 7 3 4" xfId="7858" xr:uid="{00000000-0005-0000-0000-0000F41E0000}"/>
    <cellStyle name="20% - Accent6 7 3 4 2" xfId="16690" xr:uid="{00000000-0005-0000-0000-0000F51E0000}"/>
    <cellStyle name="20% - Accent6 7 3 5" xfId="10084" xr:uid="{00000000-0005-0000-0000-0000F61E0000}"/>
    <cellStyle name="20% - Accent6 7 4" xfId="1956" xr:uid="{00000000-0005-0000-0000-0000F71E0000}"/>
    <cellStyle name="20% - Accent6 7 4 2" xfId="4158" xr:uid="{00000000-0005-0000-0000-0000F81E0000}"/>
    <cellStyle name="20% - Accent6 7 4 2 2" xfId="12990" xr:uid="{00000000-0005-0000-0000-0000F91E0000}"/>
    <cellStyle name="20% - Accent6 7 4 3" xfId="6360" xr:uid="{00000000-0005-0000-0000-0000FA1E0000}"/>
    <cellStyle name="20% - Accent6 7 4 3 2" xfId="15192" xr:uid="{00000000-0005-0000-0000-0000FB1E0000}"/>
    <cellStyle name="20% - Accent6 7 4 4" xfId="8562" xr:uid="{00000000-0005-0000-0000-0000FC1E0000}"/>
    <cellStyle name="20% - Accent6 7 4 4 2" xfId="17394" xr:uid="{00000000-0005-0000-0000-0000FD1E0000}"/>
    <cellStyle name="20% - Accent6 7 4 5" xfId="10788" xr:uid="{00000000-0005-0000-0000-0000FE1E0000}"/>
    <cellStyle name="20% - Accent6 7 5" xfId="2750" xr:uid="{00000000-0005-0000-0000-0000FF1E0000}"/>
    <cellStyle name="20% - Accent6 7 5 2" xfId="11582" xr:uid="{00000000-0005-0000-0000-0000001F0000}"/>
    <cellStyle name="20% - Accent6 7 6" xfId="4952" xr:uid="{00000000-0005-0000-0000-0000011F0000}"/>
    <cellStyle name="20% - Accent6 7 6 2" xfId="13784" xr:uid="{00000000-0005-0000-0000-0000021F0000}"/>
    <cellStyle name="20% - Accent6 7 7" xfId="7154" xr:uid="{00000000-0005-0000-0000-0000031F0000}"/>
    <cellStyle name="20% - Accent6 7 7 2" xfId="15986" xr:uid="{00000000-0005-0000-0000-0000041F0000}"/>
    <cellStyle name="20% - Accent6 7 8" xfId="9380" xr:uid="{00000000-0005-0000-0000-0000051F0000}"/>
    <cellStyle name="20% - Accent6 8" xfId="666" xr:uid="{00000000-0005-0000-0000-0000061F0000}"/>
    <cellStyle name="20% - Accent6 8 2" xfId="1370" xr:uid="{00000000-0005-0000-0000-0000071F0000}"/>
    <cellStyle name="20% - Accent6 8 2 2" xfId="3572" xr:uid="{00000000-0005-0000-0000-0000081F0000}"/>
    <cellStyle name="20% - Accent6 8 2 2 2" xfId="12404" xr:uid="{00000000-0005-0000-0000-0000091F0000}"/>
    <cellStyle name="20% - Accent6 8 2 3" xfId="5774" xr:uid="{00000000-0005-0000-0000-00000A1F0000}"/>
    <cellStyle name="20% - Accent6 8 2 3 2" xfId="14606" xr:uid="{00000000-0005-0000-0000-00000B1F0000}"/>
    <cellStyle name="20% - Accent6 8 2 4" xfId="7976" xr:uid="{00000000-0005-0000-0000-00000C1F0000}"/>
    <cellStyle name="20% - Accent6 8 2 4 2" xfId="16808" xr:uid="{00000000-0005-0000-0000-00000D1F0000}"/>
    <cellStyle name="20% - Accent6 8 2 5" xfId="10202" xr:uid="{00000000-0005-0000-0000-00000E1F0000}"/>
    <cellStyle name="20% - Accent6 8 3" xfId="2074" xr:uid="{00000000-0005-0000-0000-00000F1F0000}"/>
    <cellStyle name="20% - Accent6 8 3 2" xfId="4276" xr:uid="{00000000-0005-0000-0000-0000101F0000}"/>
    <cellStyle name="20% - Accent6 8 3 2 2" xfId="13108" xr:uid="{00000000-0005-0000-0000-0000111F0000}"/>
    <cellStyle name="20% - Accent6 8 3 3" xfId="6478" xr:uid="{00000000-0005-0000-0000-0000121F0000}"/>
    <cellStyle name="20% - Accent6 8 3 3 2" xfId="15310" xr:uid="{00000000-0005-0000-0000-0000131F0000}"/>
    <cellStyle name="20% - Accent6 8 3 4" xfId="8680" xr:uid="{00000000-0005-0000-0000-0000141F0000}"/>
    <cellStyle name="20% - Accent6 8 3 4 2" xfId="17512" xr:uid="{00000000-0005-0000-0000-0000151F0000}"/>
    <cellStyle name="20% - Accent6 8 3 5" xfId="10906" xr:uid="{00000000-0005-0000-0000-0000161F0000}"/>
    <cellStyle name="20% - Accent6 8 4" xfId="2868" xr:uid="{00000000-0005-0000-0000-0000171F0000}"/>
    <cellStyle name="20% - Accent6 8 4 2" xfId="11700" xr:uid="{00000000-0005-0000-0000-0000181F0000}"/>
    <cellStyle name="20% - Accent6 8 5" xfId="5070" xr:uid="{00000000-0005-0000-0000-0000191F0000}"/>
    <cellStyle name="20% - Accent6 8 5 2" xfId="13902" xr:uid="{00000000-0005-0000-0000-00001A1F0000}"/>
    <cellStyle name="20% - Accent6 8 6" xfId="7272" xr:uid="{00000000-0005-0000-0000-00001B1F0000}"/>
    <cellStyle name="20% - Accent6 8 6 2" xfId="16104" xr:uid="{00000000-0005-0000-0000-00001C1F0000}"/>
    <cellStyle name="20% - Accent6 8 7" xfId="9498" xr:uid="{00000000-0005-0000-0000-00001D1F0000}"/>
    <cellStyle name="20% - Accent6 9" xfId="1044" xr:uid="{00000000-0005-0000-0000-00001E1F0000}"/>
    <cellStyle name="20% - Accent6 9 2" xfId="3246" xr:uid="{00000000-0005-0000-0000-00001F1F0000}"/>
    <cellStyle name="20% - Accent6 9 2 2" xfId="12078" xr:uid="{00000000-0005-0000-0000-0000201F0000}"/>
    <cellStyle name="20% - Accent6 9 3" xfId="5448" xr:uid="{00000000-0005-0000-0000-0000211F0000}"/>
    <cellStyle name="20% - Accent6 9 3 2" xfId="14280" xr:uid="{00000000-0005-0000-0000-0000221F0000}"/>
    <cellStyle name="20% - Accent6 9 4" xfId="7650" xr:uid="{00000000-0005-0000-0000-0000231F0000}"/>
    <cellStyle name="20% - Accent6 9 4 2" xfId="16482" xr:uid="{00000000-0005-0000-0000-0000241F0000}"/>
    <cellStyle name="20% - Accent6 9 5" xfId="9876" xr:uid="{00000000-0005-0000-0000-0000251F0000}"/>
    <cellStyle name="40% - Accent1" xfId="46" builtinId="31" customBuiltin="1"/>
    <cellStyle name="40% - Accent1 10" xfId="1713" xr:uid="{00000000-0005-0000-0000-0000271F0000}"/>
    <cellStyle name="40% - Accent1 10 2" xfId="3915" xr:uid="{00000000-0005-0000-0000-0000281F0000}"/>
    <cellStyle name="40% - Accent1 10 2 2" xfId="12747" xr:uid="{00000000-0005-0000-0000-0000291F0000}"/>
    <cellStyle name="40% - Accent1 10 3" xfId="6117" xr:uid="{00000000-0005-0000-0000-00002A1F0000}"/>
    <cellStyle name="40% - Accent1 10 3 2" xfId="14949" xr:uid="{00000000-0005-0000-0000-00002B1F0000}"/>
    <cellStyle name="40% - Accent1 10 4" xfId="8319" xr:uid="{00000000-0005-0000-0000-00002C1F0000}"/>
    <cellStyle name="40% - Accent1 10 4 2" xfId="17151" xr:uid="{00000000-0005-0000-0000-00002D1F0000}"/>
    <cellStyle name="40% - Accent1 10 5" xfId="10545" xr:uid="{00000000-0005-0000-0000-00002E1F0000}"/>
    <cellStyle name="40% - Accent1 11" xfId="2424" xr:uid="{00000000-0005-0000-0000-00002F1F0000}"/>
    <cellStyle name="40% - Accent1 11 2" xfId="11256" xr:uid="{00000000-0005-0000-0000-0000301F0000}"/>
    <cellStyle name="40% - Accent1 12" xfId="4626" xr:uid="{00000000-0005-0000-0000-0000311F0000}"/>
    <cellStyle name="40% - Accent1 12 2" xfId="13458" xr:uid="{00000000-0005-0000-0000-0000321F0000}"/>
    <cellStyle name="40% - Accent1 13" xfId="6828" xr:uid="{00000000-0005-0000-0000-0000331F0000}"/>
    <cellStyle name="40% - Accent1 13 2" xfId="15660" xr:uid="{00000000-0005-0000-0000-0000341F0000}"/>
    <cellStyle name="40% - Accent1 14" xfId="9049" xr:uid="{00000000-0005-0000-0000-0000351F0000}"/>
    <cellStyle name="40% - Accent1 2" xfId="140" xr:uid="{00000000-0005-0000-0000-0000361F0000}"/>
    <cellStyle name="40% - Accent1 2 10" xfId="2461" xr:uid="{00000000-0005-0000-0000-0000371F0000}"/>
    <cellStyle name="40% - Accent1 2 10 2" xfId="11293" xr:uid="{00000000-0005-0000-0000-0000381F0000}"/>
    <cellStyle name="40% - Accent1 2 11" xfId="4663" xr:uid="{00000000-0005-0000-0000-0000391F0000}"/>
    <cellStyle name="40% - Accent1 2 11 2" xfId="13495" xr:uid="{00000000-0005-0000-0000-00003A1F0000}"/>
    <cellStyle name="40% - Accent1 2 12" xfId="6865" xr:uid="{00000000-0005-0000-0000-00003B1F0000}"/>
    <cellStyle name="40% - Accent1 2 12 2" xfId="15697" xr:uid="{00000000-0005-0000-0000-00003C1F0000}"/>
    <cellStyle name="40% - Accent1 2 13" xfId="9091" xr:uid="{00000000-0005-0000-0000-00003D1F0000}"/>
    <cellStyle name="40% - Accent1 2 2" xfId="141" xr:uid="{00000000-0005-0000-0000-00003E1F0000}"/>
    <cellStyle name="40% - Accent1 2 2 10" xfId="6866" xr:uid="{00000000-0005-0000-0000-00003F1F0000}"/>
    <cellStyle name="40% - Accent1 2 2 10 2" xfId="15698" xr:uid="{00000000-0005-0000-0000-0000401F0000}"/>
    <cellStyle name="40% - Accent1 2 2 11" xfId="9092" xr:uid="{00000000-0005-0000-0000-0000411F0000}"/>
    <cellStyle name="40% - Accent1 2 2 2" xfId="486" xr:uid="{00000000-0005-0000-0000-0000421F0000}"/>
    <cellStyle name="40% - Accent1 2 2 2 2" xfId="826" xr:uid="{00000000-0005-0000-0000-0000431F0000}"/>
    <cellStyle name="40% - Accent1 2 2 2 2 2" xfId="1530" xr:uid="{00000000-0005-0000-0000-0000441F0000}"/>
    <cellStyle name="40% - Accent1 2 2 2 2 2 2" xfId="3732" xr:uid="{00000000-0005-0000-0000-0000451F0000}"/>
    <cellStyle name="40% - Accent1 2 2 2 2 2 2 2" xfId="12564" xr:uid="{00000000-0005-0000-0000-0000461F0000}"/>
    <cellStyle name="40% - Accent1 2 2 2 2 2 3" xfId="5934" xr:uid="{00000000-0005-0000-0000-0000471F0000}"/>
    <cellStyle name="40% - Accent1 2 2 2 2 2 3 2" xfId="14766" xr:uid="{00000000-0005-0000-0000-0000481F0000}"/>
    <cellStyle name="40% - Accent1 2 2 2 2 2 4" xfId="8136" xr:uid="{00000000-0005-0000-0000-0000491F0000}"/>
    <cellStyle name="40% - Accent1 2 2 2 2 2 4 2" xfId="16968" xr:uid="{00000000-0005-0000-0000-00004A1F0000}"/>
    <cellStyle name="40% - Accent1 2 2 2 2 2 5" xfId="10362" xr:uid="{00000000-0005-0000-0000-00004B1F0000}"/>
    <cellStyle name="40% - Accent1 2 2 2 2 3" xfId="2234" xr:uid="{00000000-0005-0000-0000-00004C1F0000}"/>
    <cellStyle name="40% - Accent1 2 2 2 2 3 2" xfId="4436" xr:uid="{00000000-0005-0000-0000-00004D1F0000}"/>
    <cellStyle name="40% - Accent1 2 2 2 2 3 2 2" xfId="13268" xr:uid="{00000000-0005-0000-0000-00004E1F0000}"/>
    <cellStyle name="40% - Accent1 2 2 2 2 3 3" xfId="6638" xr:uid="{00000000-0005-0000-0000-00004F1F0000}"/>
    <cellStyle name="40% - Accent1 2 2 2 2 3 3 2" xfId="15470" xr:uid="{00000000-0005-0000-0000-0000501F0000}"/>
    <cellStyle name="40% - Accent1 2 2 2 2 3 4" xfId="8840" xr:uid="{00000000-0005-0000-0000-0000511F0000}"/>
    <cellStyle name="40% - Accent1 2 2 2 2 3 4 2" xfId="17672" xr:uid="{00000000-0005-0000-0000-0000521F0000}"/>
    <cellStyle name="40% - Accent1 2 2 2 2 3 5" xfId="11066" xr:uid="{00000000-0005-0000-0000-0000531F0000}"/>
    <cellStyle name="40% - Accent1 2 2 2 2 4" xfId="3028" xr:uid="{00000000-0005-0000-0000-0000541F0000}"/>
    <cellStyle name="40% - Accent1 2 2 2 2 4 2" xfId="11860" xr:uid="{00000000-0005-0000-0000-0000551F0000}"/>
    <cellStyle name="40% - Accent1 2 2 2 2 5" xfId="5230" xr:uid="{00000000-0005-0000-0000-0000561F0000}"/>
    <cellStyle name="40% - Accent1 2 2 2 2 5 2" xfId="14062" xr:uid="{00000000-0005-0000-0000-0000571F0000}"/>
    <cellStyle name="40% - Accent1 2 2 2 2 6" xfId="7432" xr:uid="{00000000-0005-0000-0000-0000581F0000}"/>
    <cellStyle name="40% - Accent1 2 2 2 2 6 2" xfId="16264" xr:uid="{00000000-0005-0000-0000-0000591F0000}"/>
    <cellStyle name="40% - Accent1 2 2 2 2 7" xfId="9658" xr:uid="{00000000-0005-0000-0000-00005A1F0000}"/>
    <cellStyle name="40% - Accent1 2 2 2 3" xfId="1190" xr:uid="{00000000-0005-0000-0000-00005B1F0000}"/>
    <cellStyle name="40% - Accent1 2 2 2 3 2" xfId="3392" xr:uid="{00000000-0005-0000-0000-00005C1F0000}"/>
    <cellStyle name="40% - Accent1 2 2 2 3 2 2" xfId="12224" xr:uid="{00000000-0005-0000-0000-00005D1F0000}"/>
    <cellStyle name="40% - Accent1 2 2 2 3 3" xfId="5594" xr:uid="{00000000-0005-0000-0000-00005E1F0000}"/>
    <cellStyle name="40% - Accent1 2 2 2 3 3 2" xfId="14426" xr:uid="{00000000-0005-0000-0000-00005F1F0000}"/>
    <cellStyle name="40% - Accent1 2 2 2 3 4" xfId="7796" xr:uid="{00000000-0005-0000-0000-0000601F0000}"/>
    <cellStyle name="40% - Accent1 2 2 2 3 4 2" xfId="16628" xr:uid="{00000000-0005-0000-0000-0000611F0000}"/>
    <cellStyle name="40% - Accent1 2 2 2 3 5" xfId="10022" xr:uid="{00000000-0005-0000-0000-0000621F0000}"/>
    <cellStyle name="40% - Accent1 2 2 2 4" xfId="1882" xr:uid="{00000000-0005-0000-0000-0000631F0000}"/>
    <cellStyle name="40% - Accent1 2 2 2 4 2" xfId="4084" xr:uid="{00000000-0005-0000-0000-0000641F0000}"/>
    <cellStyle name="40% - Accent1 2 2 2 4 2 2" xfId="12916" xr:uid="{00000000-0005-0000-0000-0000651F0000}"/>
    <cellStyle name="40% - Accent1 2 2 2 4 3" xfId="6286" xr:uid="{00000000-0005-0000-0000-0000661F0000}"/>
    <cellStyle name="40% - Accent1 2 2 2 4 3 2" xfId="15118" xr:uid="{00000000-0005-0000-0000-0000671F0000}"/>
    <cellStyle name="40% - Accent1 2 2 2 4 4" xfId="8488" xr:uid="{00000000-0005-0000-0000-0000681F0000}"/>
    <cellStyle name="40% - Accent1 2 2 2 4 4 2" xfId="17320" xr:uid="{00000000-0005-0000-0000-0000691F0000}"/>
    <cellStyle name="40% - Accent1 2 2 2 4 5" xfId="10714" xr:uid="{00000000-0005-0000-0000-00006A1F0000}"/>
    <cellStyle name="40% - Accent1 2 2 2 5" xfId="2688" xr:uid="{00000000-0005-0000-0000-00006B1F0000}"/>
    <cellStyle name="40% - Accent1 2 2 2 5 2" xfId="11520" xr:uid="{00000000-0005-0000-0000-00006C1F0000}"/>
    <cellStyle name="40% - Accent1 2 2 2 6" xfId="4890" xr:uid="{00000000-0005-0000-0000-00006D1F0000}"/>
    <cellStyle name="40% - Accent1 2 2 2 6 2" xfId="13722" xr:uid="{00000000-0005-0000-0000-00006E1F0000}"/>
    <cellStyle name="40% - Accent1 2 2 2 7" xfId="7092" xr:uid="{00000000-0005-0000-0000-00006F1F0000}"/>
    <cellStyle name="40% - Accent1 2 2 2 7 2" xfId="15924" xr:uid="{00000000-0005-0000-0000-0000701F0000}"/>
    <cellStyle name="40% - Accent1 2 2 2 8" xfId="9318" xr:uid="{00000000-0005-0000-0000-0000711F0000}"/>
    <cellStyle name="40% - Accent1 2 2 3" xfId="591" xr:uid="{00000000-0005-0000-0000-0000721F0000}"/>
    <cellStyle name="40% - Accent1 2 2 3 2" xfId="943" xr:uid="{00000000-0005-0000-0000-0000731F0000}"/>
    <cellStyle name="40% - Accent1 2 2 3 2 2" xfId="1647" xr:uid="{00000000-0005-0000-0000-0000741F0000}"/>
    <cellStyle name="40% - Accent1 2 2 3 2 2 2" xfId="3849" xr:uid="{00000000-0005-0000-0000-0000751F0000}"/>
    <cellStyle name="40% - Accent1 2 2 3 2 2 2 2" xfId="12681" xr:uid="{00000000-0005-0000-0000-0000761F0000}"/>
    <cellStyle name="40% - Accent1 2 2 3 2 2 3" xfId="6051" xr:uid="{00000000-0005-0000-0000-0000771F0000}"/>
    <cellStyle name="40% - Accent1 2 2 3 2 2 3 2" xfId="14883" xr:uid="{00000000-0005-0000-0000-0000781F0000}"/>
    <cellStyle name="40% - Accent1 2 2 3 2 2 4" xfId="8253" xr:uid="{00000000-0005-0000-0000-0000791F0000}"/>
    <cellStyle name="40% - Accent1 2 2 3 2 2 4 2" xfId="17085" xr:uid="{00000000-0005-0000-0000-00007A1F0000}"/>
    <cellStyle name="40% - Accent1 2 2 3 2 2 5" xfId="10479" xr:uid="{00000000-0005-0000-0000-00007B1F0000}"/>
    <cellStyle name="40% - Accent1 2 2 3 2 3" xfId="2351" xr:uid="{00000000-0005-0000-0000-00007C1F0000}"/>
    <cellStyle name="40% - Accent1 2 2 3 2 3 2" xfId="4553" xr:uid="{00000000-0005-0000-0000-00007D1F0000}"/>
    <cellStyle name="40% - Accent1 2 2 3 2 3 2 2" xfId="13385" xr:uid="{00000000-0005-0000-0000-00007E1F0000}"/>
    <cellStyle name="40% - Accent1 2 2 3 2 3 3" xfId="6755" xr:uid="{00000000-0005-0000-0000-00007F1F0000}"/>
    <cellStyle name="40% - Accent1 2 2 3 2 3 3 2" xfId="15587" xr:uid="{00000000-0005-0000-0000-0000801F0000}"/>
    <cellStyle name="40% - Accent1 2 2 3 2 3 4" xfId="8957" xr:uid="{00000000-0005-0000-0000-0000811F0000}"/>
    <cellStyle name="40% - Accent1 2 2 3 2 3 4 2" xfId="17789" xr:uid="{00000000-0005-0000-0000-0000821F0000}"/>
    <cellStyle name="40% - Accent1 2 2 3 2 3 5" xfId="11183" xr:uid="{00000000-0005-0000-0000-0000831F0000}"/>
    <cellStyle name="40% - Accent1 2 2 3 2 4" xfId="3145" xr:uid="{00000000-0005-0000-0000-0000841F0000}"/>
    <cellStyle name="40% - Accent1 2 2 3 2 4 2" xfId="11977" xr:uid="{00000000-0005-0000-0000-0000851F0000}"/>
    <cellStyle name="40% - Accent1 2 2 3 2 5" xfId="5347" xr:uid="{00000000-0005-0000-0000-0000861F0000}"/>
    <cellStyle name="40% - Accent1 2 2 3 2 5 2" xfId="14179" xr:uid="{00000000-0005-0000-0000-0000871F0000}"/>
    <cellStyle name="40% - Accent1 2 2 3 2 6" xfId="7549" xr:uid="{00000000-0005-0000-0000-0000881F0000}"/>
    <cellStyle name="40% - Accent1 2 2 3 2 6 2" xfId="16381" xr:uid="{00000000-0005-0000-0000-0000891F0000}"/>
    <cellStyle name="40% - Accent1 2 2 3 2 7" xfId="9775" xr:uid="{00000000-0005-0000-0000-00008A1F0000}"/>
    <cellStyle name="40% - Accent1 2 2 3 3" xfId="1295" xr:uid="{00000000-0005-0000-0000-00008B1F0000}"/>
    <cellStyle name="40% - Accent1 2 2 3 3 2" xfId="3497" xr:uid="{00000000-0005-0000-0000-00008C1F0000}"/>
    <cellStyle name="40% - Accent1 2 2 3 3 2 2" xfId="12329" xr:uid="{00000000-0005-0000-0000-00008D1F0000}"/>
    <cellStyle name="40% - Accent1 2 2 3 3 3" xfId="5699" xr:uid="{00000000-0005-0000-0000-00008E1F0000}"/>
    <cellStyle name="40% - Accent1 2 2 3 3 3 2" xfId="14531" xr:uid="{00000000-0005-0000-0000-00008F1F0000}"/>
    <cellStyle name="40% - Accent1 2 2 3 3 4" xfId="7901" xr:uid="{00000000-0005-0000-0000-0000901F0000}"/>
    <cellStyle name="40% - Accent1 2 2 3 3 4 2" xfId="16733" xr:uid="{00000000-0005-0000-0000-0000911F0000}"/>
    <cellStyle name="40% - Accent1 2 2 3 3 5" xfId="10127" xr:uid="{00000000-0005-0000-0000-0000921F0000}"/>
    <cellStyle name="40% - Accent1 2 2 3 4" xfId="1999" xr:uid="{00000000-0005-0000-0000-0000931F0000}"/>
    <cellStyle name="40% - Accent1 2 2 3 4 2" xfId="4201" xr:uid="{00000000-0005-0000-0000-0000941F0000}"/>
    <cellStyle name="40% - Accent1 2 2 3 4 2 2" xfId="13033" xr:uid="{00000000-0005-0000-0000-0000951F0000}"/>
    <cellStyle name="40% - Accent1 2 2 3 4 3" xfId="6403" xr:uid="{00000000-0005-0000-0000-0000961F0000}"/>
    <cellStyle name="40% - Accent1 2 2 3 4 3 2" xfId="15235" xr:uid="{00000000-0005-0000-0000-0000971F0000}"/>
    <cellStyle name="40% - Accent1 2 2 3 4 4" xfId="8605" xr:uid="{00000000-0005-0000-0000-0000981F0000}"/>
    <cellStyle name="40% - Accent1 2 2 3 4 4 2" xfId="17437" xr:uid="{00000000-0005-0000-0000-0000991F0000}"/>
    <cellStyle name="40% - Accent1 2 2 3 4 5" xfId="10831" xr:uid="{00000000-0005-0000-0000-00009A1F0000}"/>
    <cellStyle name="40% - Accent1 2 2 3 5" xfId="2793" xr:uid="{00000000-0005-0000-0000-00009B1F0000}"/>
    <cellStyle name="40% - Accent1 2 2 3 5 2" xfId="11625" xr:uid="{00000000-0005-0000-0000-00009C1F0000}"/>
    <cellStyle name="40% - Accent1 2 2 3 6" xfId="4995" xr:uid="{00000000-0005-0000-0000-00009D1F0000}"/>
    <cellStyle name="40% - Accent1 2 2 3 6 2" xfId="13827" xr:uid="{00000000-0005-0000-0000-00009E1F0000}"/>
    <cellStyle name="40% - Accent1 2 2 3 7" xfId="7197" xr:uid="{00000000-0005-0000-0000-00009F1F0000}"/>
    <cellStyle name="40% - Accent1 2 2 3 7 2" xfId="16029" xr:uid="{00000000-0005-0000-0000-0000A01F0000}"/>
    <cellStyle name="40% - Accent1 2 2 3 8" xfId="9423" xr:uid="{00000000-0005-0000-0000-0000A11F0000}"/>
    <cellStyle name="40% - Accent1 2 2 4" xfId="709" xr:uid="{00000000-0005-0000-0000-0000A21F0000}"/>
    <cellStyle name="40% - Accent1 2 2 4 2" xfId="1413" xr:uid="{00000000-0005-0000-0000-0000A31F0000}"/>
    <cellStyle name="40% - Accent1 2 2 4 2 2" xfId="3615" xr:uid="{00000000-0005-0000-0000-0000A41F0000}"/>
    <cellStyle name="40% - Accent1 2 2 4 2 2 2" xfId="12447" xr:uid="{00000000-0005-0000-0000-0000A51F0000}"/>
    <cellStyle name="40% - Accent1 2 2 4 2 3" xfId="5817" xr:uid="{00000000-0005-0000-0000-0000A61F0000}"/>
    <cellStyle name="40% - Accent1 2 2 4 2 3 2" xfId="14649" xr:uid="{00000000-0005-0000-0000-0000A71F0000}"/>
    <cellStyle name="40% - Accent1 2 2 4 2 4" xfId="8019" xr:uid="{00000000-0005-0000-0000-0000A81F0000}"/>
    <cellStyle name="40% - Accent1 2 2 4 2 4 2" xfId="16851" xr:uid="{00000000-0005-0000-0000-0000A91F0000}"/>
    <cellStyle name="40% - Accent1 2 2 4 2 5" xfId="10245" xr:uid="{00000000-0005-0000-0000-0000AA1F0000}"/>
    <cellStyle name="40% - Accent1 2 2 4 3" xfId="2117" xr:uid="{00000000-0005-0000-0000-0000AB1F0000}"/>
    <cellStyle name="40% - Accent1 2 2 4 3 2" xfId="4319" xr:uid="{00000000-0005-0000-0000-0000AC1F0000}"/>
    <cellStyle name="40% - Accent1 2 2 4 3 2 2" xfId="13151" xr:uid="{00000000-0005-0000-0000-0000AD1F0000}"/>
    <cellStyle name="40% - Accent1 2 2 4 3 3" xfId="6521" xr:uid="{00000000-0005-0000-0000-0000AE1F0000}"/>
    <cellStyle name="40% - Accent1 2 2 4 3 3 2" xfId="15353" xr:uid="{00000000-0005-0000-0000-0000AF1F0000}"/>
    <cellStyle name="40% - Accent1 2 2 4 3 4" xfId="8723" xr:uid="{00000000-0005-0000-0000-0000B01F0000}"/>
    <cellStyle name="40% - Accent1 2 2 4 3 4 2" xfId="17555" xr:uid="{00000000-0005-0000-0000-0000B11F0000}"/>
    <cellStyle name="40% - Accent1 2 2 4 3 5" xfId="10949" xr:uid="{00000000-0005-0000-0000-0000B21F0000}"/>
    <cellStyle name="40% - Accent1 2 2 4 4" xfId="2911" xr:uid="{00000000-0005-0000-0000-0000B31F0000}"/>
    <cellStyle name="40% - Accent1 2 2 4 4 2" xfId="11743" xr:uid="{00000000-0005-0000-0000-0000B41F0000}"/>
    <cellStyle name="40% - Accent1 2 2 4 5" xfId="5113" xr:uid="{00000000-0005-0000-0000-0000B51F0000}"/>
    <cellStyle name="40% - Accent1 2 2 4 5 2" xfId="13945" xr:uid="{00000000-0005-0000-0000-0000B61F0000}"/>
    <cellStyle name="40% - Accent1 2 2 4 6" xfId="7315" xr:uid="{00000000-0005-0000-0000-0000B71F0000}"/>
    <cellStyle name="40% - Accent1 2 2 4 6 2" xfId="16147" xr:uid="{00000000-0005-0000-0000-0000B81F0000}"/>
    <cellStyle name="40% - Accent1 2 2 4 7" xfId="9541" xr:uid="{00000000-0005-0000-0000-0000B91F0000}"/>
    <cellStyle name="40% - Accent1 2 2 5" xfId="1100" xr:uid="{00000000-0005-0000-0000-0000BA1F0000}"/>
    <cellStyle name="40% - Accent1 2 2 5 2" xfId="3302" xr:uid="{00000000-0005-0000-0000-0000BB1F0000}"/>
    <cellStyle name="40% - Accent1 2 2 5 2 2" xfId="12134" xr:uid="{00000000-0005-0000-0000-0000BC1F0000}"/>
    <cellStyle name="40% - Accent1 2 2 5 3" xfId="5504" xr:uid="{00000000-0005-0000-0000-0000BD1F0000}"/>
    <cellStyle name="40% - Accent1 2 2 5 3 2" xfId="14336" xr:uid="{00000000-0005-0000-0000-0000BE1F0000}"/>
    <cellStyle name="40% - Accent1 2 2 5 4" xfId="7706" xr:uid="{00000000-0005-0000-0000-0000BF1F0000}"/>
    <cellStyle name="40% - Accent1 2 2 5 4 2" xfId="16538" xr:uid="{00000000-0005-0000-0000-0000C01F0000}"/>
    <cellStyle name="40% - Accent1 2 2 5 5" xfId="9932" xr:uid="{00000000-0005-0000-0000-0000C11F0000}"/>
    <cellStyle name="40% - Accent1 2 2 6" xfId="1765" xr:uid="{00000000-0005-0000-0000-0000C21F0000}"/>
    <cellStyle name="40% - Accent1 2 2 6 2" xfId="3967" xr:uid="{00000000-0005-0000-0000-0000C31F0000}"/>
    <cellStyle name="40% - Accent1 2 2 6 2 2" xfId="12799" xr:uid="{00000000-0005-0000-0000-0000C41F0000}"/>
    <cellStyle name="40% - Accent1 2 2 6 3" xfId="6169" xr:uid="{00000000-0005-0000-0000-0000C51F0000}"/>
    <cellStyle name="40% - Accent1 2 2 6 3 2" xfId="15001" xr:uid="{00000000-0005-0000-0000-0000C61F0000}"/>
    <cellStyle name="40% - Accent1 2 2 6 4" xfId="8371" xr:uid="{00000000-0005-0000-0000-0000C71F0000}"/>
    <cellStyle name="40% - Accent1 2 2 6 4 2" xfId="17203" xr:uid="{00000000-0005-0000-0000-0000C81F0000}"/>
    <cellStyle name="40% - Accent1 2 2 6 5" xfId="10597" xr:uid="{00000000-0005-0000-0000-0000C91F0000}"/>
    <cellStyle name="40% - Accent1 2 2 7" xfId="396" xr:uid="{00000000-0005-0000-0000-0000CA1F0000}"/>
    <cellStyle name="40% - Accent1 2 2 7 2" xfId="2598" xr:uid="{00000000-0005-0000-0000-0000CB1F0000}"/>
    <cellStyle name="40% - Accent1 2 2 7 2 2" xfId="11430" xr:uid="{00000000-0005-0000-0000-0000CC1F0000}"/>
    <cellStyle name="40% - Accent1 2 2 7 3" xfId="4800" xr:uid="{00000000-0005-0000-0000-0000CD1F0000}"/>
    <cellStyle name="40% - Accent1 2 2 7 3 2" xfId="13632" xr:uid="{00000000-0005-0000-0000-0000CE1F0000}"/>
    <cellStyle name="40% - Accent1 2 2 7 4" xfId="7002" xr:uid="{00000000-0005-0000-0000-0000CF1F0000}"/>
    <cellStyle name="40% - Accent1 2 2 7 4 2" xfId="15834" xr:uid="{00000000-0005-0000-0000-0000D01F0000}"/>
    <cellStyle name="40% - Accent1 2 2 7 5" xfId="9228" xr:uid="{00000000-0005-0000-0000-0000D11F0000}"/>
    <cellStyle name="40% - Accent1 2 2 8" xfId="2462" xr:uid="{00000000-0005-0000-0000-0000D21F0000}"/>
    <cellStyle name="40% - Accent1 2 2 8 2" xfId="11294" xr:uid="{00000000-0005-0000-0000-0000D31F0000}"/>
    <cellStyle name="40% - Accent1 2 2 9" xfId="4664" xr:uid="{00000000-0005-0000-0000-0000D41F0000}"/>
    <cellStyle name="40% - Accent1 2 2 9 2" xfId="13496" xr:uid="{00000000-0005-0000-0000-0000D51F0000}"/>
    <cellStyle name="40% - Accent1 2 3" xfId="355" xr:uid="{00000000-0005-0000-0000-0000D61F0000}"/>
    <cellStyle name="40% - Accent1 2 3 10" xfId="9188" xr:uid="{00000000-0005-0000-0000-0000D71F0000}"/>
    <cellStyle name="40% - Accent1 2 3 2" xfId="513" xr:uid="{00000000-0005-0000-0000-0000D81F0000}"/>
    <cellStyle name="40% - Accent1 2 3 2 2" xfId="865" xr:uid="{00000000-0005-0000-0000-0000D91F0000}"/>
    <cellStyle name="40% - Accent1 2 3 2 2 2" xfId="1569" xr:uid="{00000000-0005-0000-0000-0000DA1F0000}"/>
    <cellStyle name="40% - Accent1 2 3 2 2 2 2" xfId="3771" xr:uid="{00000000-0005-0000-0000-0000DB1F0000}"/>
    <cellStyle name="40% - Accent1 2 3 2 2 2 2 2" xfId="12603" xr:uid="{00000000-0005-0000-0000-0000DC1F0000}"/>
    <cellStyle name="40% - Accent1 2 3 2 2 2 3" xfId="5973" xr:uid="{00000000-0005-0000-0000-0000DD1F0000}"/>
    <cellStyle name="40% - Accent1 2 3 2 2 2 3 2" xfId="14805" xr:uid="{00000000-0005-0000-0000-0000DE1F0000}"/>
    <cellStyle name="40% - Accent1 2 3 2 2 2 4" xfId="8175" xr:uid="{00000000-0005-0000-0000-0000DF1F0000}"/>
    <cellStyle name="40% - Accent1 2 3 2 2 2 4 2" xfId="17007" xr:uid="{00000000-0005-0000-0000-0000E01F0000}"/>
    <cellStyle name="40% - Accent1 2 3 2 2 2 5" xfId="10401" xr:uid="{00000000-0005-0000-0000-0000E11F0000}"/>
    <cellStyle name="40% - Accent1 2 3 2 2 3" xfId="2273" xr:uid="{00000000-0005-0000-0000-0000E21F0000}"/>
    <cellStyle name="40% - Accent1 2 3 2 2 3 2" xfId="4475" xr:uid="{00000000-0005-0000-0000-0000E31F0000}"/>
    <cellStyle name="40% - Accent1 2 3 2 2 3 2 2" xfId="13307" xr:uid="{00000000-0005-0000-0000-0000E41F0000}"/>
    <cellStyle name="40% - Accent1 2 3 2 2 3 3" xfId="6677" xr:uid="{00000000-0005-0000-0000-0000E51F0000}"/>
    <cellStyle name="40% - Accent1 2 3 2 2 3 3 2" xfId="15509" xr:uid="{00000000-0005-0000-0000-0000E61F0000}"/>
    <cellStyle name="40% - Accent1 2 3 2 2 3 4" xfId="8879" xr:uid="{00000000-0005-0000-0000-0000E71F0000}"/>
    <cellStyle name="40% - Accent1 2 3 2 2 3 4 2" xfId="17711" xr:uid="{00000000-0005-0000-0000-0000E81F0000}"/>
    <cellStyle name="40% - Accent1 2 3 2 2 3 5" xfId="11105" xr:uid="{00000000-0005-0000-0000-0000E91F0000}"/>
    <cellStyle name="40% - Accent1 2 3 2 2 4" xfId="3067" xr:uid="{00000000-0005-0000-0000-0000EA1F0000}"/>
    <cellStyle name="40% - Accent1 2 3 2 2 4 2" xfId="11899" xr:uid="{00000000-0005-0000-0000-0000EB1F0000}"/>
    <cellStyle name="40% - Accent1 2 3 2 2 5" xfId="5269" xr:uid="{00000000-0005-0000-0000-0000EC1F0000}"/>
    <cellStyle name="40% - Accent1 2 3 2 2 5 2" xfId="14101" xr:uid="{00000000-0005-0000-0000-0000ED1F0000}"/>
    <cellStyle name="40% - Accent1 2 3 2 2 6" xfId="7471" xr:uid="{00000000-0005-0000-0000-0000EE1F0000}"/>
    <cellStyle name="40% - Accent1 2 3 2 2 6 2" xfId="16303" xr:uid="{00000000-0005-0000-0000-0000EF1F0000}"/>
    <cellStyle name="40% - Accent1 2 3 2 2 7" xfId="9697" xr:uid="{00000000-0005-0000-0000-0000F01F0000}"/>
    <cellStyle name="40% - Accent1 2 3 2 3" xfId="1217" xr:uid="{00000000-0005-0000-0000-0000F11F0000}"/>
    <cellStyle name="40% - Accent1 2 3 2 3 2" xfId="3419" xr:uid="{00000000-0005-0000-0000-0000F21F0000}"/>
    <cellStyle name="40% - Accent1 2 3 2 3 2 2" xfId="12251" xr:uid="{00000000-0005-0000-0000-0000F31F0000}"/>
    <cellStyle name="40% - Accent1 2 3 2 3 3" xfId="5621" xr:uid="{00000000-0005-0000-0000-0000F41F0000}"/>
    <cellStyle name="40% - Accent1 2 3 2 3 3 2" xfId="14453" xr:uid="{00000000-0005-0000-0000-0000F51F0000}"/>
    <cellStyle name="40% - Accent1 2 3 2 3 4" xfId="7823" xr:uid="{00000000-0005-0000-0000-0000F61F0000}"/>
    <cellStyle name="40% - Accent1 2 3 2 3 4 2" xfId="16655" xr:uid="{00000000-0005-0000-0000-0000F71F0000}"/>
    <cellStyle name="40% - Accent1 2 3 2 3 5" xfId="10049" xr:uid="{00000000-0005-0000-0000-0000F81F0000}"/>
    <cellStyle name="40% - Accent1 2 3 2 4" xfId="1921" xr:uid="{00000000-0005-0000-0000-0000F91F0000}"/>
    <cellStyle name="40% - Accent1 2 3 2 4 2" xfId="4123" xr:uid="{00000000-0005-0000-0000-0000FA1F0000}"/>
    <cellStyle name="40% - Accent1 2 3 2 4 2 2" xfId="12955" xr:uid="{00000000-0005-0000-0000-0000FB1F0000}"/>
    <cellStyle name="40% - Accent1 2 3 2 4 3" xfId="6325" xr:uid="{00000000-0005-0000-0000-0000FC1F0000}"/>
    <cellStyle name="40% - Accent1 2 3 2 4 3 2" xfId="15157" xr:uid="{00000000-0005-0000-0000-0000FD1F0000}"/>
    <cellStyle name="40% - Accent1 2 3 2 4 4" xfId="8527" xr:uid="{00000000-0005-0000-0000-0000FE1F0000}"/>
    <cellStyle name="40% - Accent1 2 3 2 4 4 2" xfId="17359" xr:uid="{00000000-0005-0000-0000-0000FF1F0000}"/>
    <cellStyle name="40% - Accent1 2 3 2 4 5" xfId="10753" xr:uid="{00000000-0005-0000-0000-000000200000}"/>
    <cellStyle name="40% - Accent1 2 3 2 5" xfId="2715" xr:uid="{00000000-0005-0000-0000-000001200000}"/>
    <cellStyle name="40% - Accent1 2 3 2 5 2" xfId="11547" xr:uid="{00000000-0005-0000-0000-000002200000}"/>
    <cellStyle name="40% - Accent1 2 3 2 6" xfId="4917" xr:uid="{00000000-0005-0000-0000-000003200000}"/>
    <cellStyle name="40% - Accent1 2 3 2 6 2" xfId="13749" xr:uid="{00000000-0005-0000-0000-000004200000}"/>
    <cellStyle name="40% - Accent1 2 3 2 7" xfId="7119" xr:uid="{00000000-0005-0000-0000-000005200000}"/>
    <cellStyle name="40% - Accent1 2 3 2 7 2" xfId="15951" xr:uid="{00000000-0005-0000-0000-000006200000}"/>
    <cellStyle name="40% - Accent1 2 3 2 8" xfId="9345" xr:uid="{00000000-0005-0000-0000-000007200000}"/>
    <cellStyle name="40% - Accent1 2 3 3" xfId="630" xr:uid="{00000000-0005-0000-0000-000008200000}"/>
    <cellStyle name="40% - Accent1 2 3 3 2" xfId="982" xr:uid="{00000000-0005-0000-0000-000009200000}"/>
    <cellStyle name="40% - Accent1 2 3 3 2 2" xfId="1686" xr:uid="{00000000-0005-0000-0000-00000A200000}"/>
    <cellStyle name="40% - Accent1 2 3 3 2 2 2" xfId="3888" xr:uid="{00000000-0005-0000-0000-00000B200000}"/>
    <cellStyle name="40% - Accent1 2 3 3 2 2 2 2" xfId="12720" xr:uid="{00000000-0005-0000-0000-00000C200000}"/>
    <cellStyle name="40% - Accent1 2 3 3 2 2 3" xfId="6090" xr:uid="{00000000-0005-0000-0000-00000D200000}"/>
    <cellStyle name="40% - Accent1 2 3 3 2 2 3 2" xfId="14922" xr:uid="{00000000-0005-0000-0000-00000E200000}"/>
    <cellStyle name="40% - Accent1 2 3 3 2 2 4" xfId="8292" xr:uid="{00000000-0005-0000-0000-00000F200000}"/>
    <cellStyle name="40% - Accent1 2 3 3 2 2 4 2" xfId="17124" xr:uid="{00000000-0005-0000-0000-000010200000}"/>
    <cellStyle name="40% - Accent1 2 3 3 2 2 5" xfId="10518" xr:uid="{00000000-0005-0000-0000-000011200000}"/>
    <cellStyle name="40% - Accent1 2 3 3 2 3" xfId="2390" xr:uid="{00000000-0005-0000-0000-000012200000}"/>
    <cellStyle name="40% - Accent1 2 3 3 2 3 2" xfId="4592" xr:uid="{00000000-0005-0000-0000-000013200000}"/>
    <cellStyle name="40% - Accent1 2 3 3 2 3 2 2" xfId="13424" xr:uid="{00000000-0005-0000-0000-000014200000}"/>
    <cellStyle name="40% - Accent1 2 3 3 2 3 3" xfId="6794" xr:uid="{00000000-0005-0000-0000-000015200000}"/>
    <cellStyle name="40% - Accent1 2 3 3 2 3 3 2" xfId="15626" xr:uid="{00000000-0005-0000-0000-000016200000}"/>
    <cellStyle name="40% - Accent1 2 3 3 2 3 4" xfId="8996" xr:uid="{00000000-0005-0000-0000-000017200000}"/>
    <cellStyle name="40% - Accent1 2 3 3 2 3 4 2" xfId="17828" xr:uid="{00000000-0005-0000-0000-000018200000}"/>
    <cellStyle name="40% - Accent1 2 3 3 2 3 5" xfId="11222" xr:uid="{00000000-0005-0000-0000-000019200000}"/>
    <cellStyle name="40% - Accent1 2 3 3 2 4" xfId="3184" xr:uid="{00000000-0005-0000-0000-00001A200000}"/>
    <cellStyle name="40% - Accent1 2 3 3 2 4 2" xfId="12016" xr:uid="{00000000-0005-0000-0000-00001B200000}"/>
    <cellStyle name="40% - Accent1 2 3 3 2 5" xfId="5386" xr:uid="{00000000-0005-0000-0000-00001C200000}"/>
    <cellStyle name="40% - Accent1 2 3 3 2 5 2" xfId="14218" xr:uid="{00000000-0005-0000-0000-00001D200000}"/>
    <cellStyle name="40% - Accent1 2 3 3 2 6" xfId="7588" xr:uid="{00000000-0005-0000-0000-00001E200000}"/>
    <cellStyle name="40% - Accent1 2 3 3 2 6 2" xfId="16420" xr:uid="{00000000-0005-0000-0000-00001F200000}"/>
    <cellStyle name="40% - Accent1 2 3 3 2 7" xfId="9814" xr:uid="{00000000-0005-0000-0000-000020200000}"/>
    <cellStyle name="40% - Accent1 2 3 3 3" xfId="1334" xr:uid="{00000000-0005-0000-0000-000021200000}"/>
    <cellStyle name="40% - Accent1 2 3 3 3 2" xfId="3536" xr:uid="{00000000-0005-0000-0000-000022200000}"/>
    <cellStyle name="40% - Accent1 2 3 3 3 2 2" xfId="12368" xr:uid="{00000000-0005-0000-0000-000023200000}"/>
    <cellStyle name="40% - Accent1 2 3 3 3 3" xfId="5738" xr:uid="{00000000-0005-0000-0000-000024200000}"/>
    <cellStyle name="40% - Accent1 2 3 3 3 3 2" xfId="14570" xr:uid="{00000000-0005-0000-0000-000025200000}"/>
    <cellStyle name="40% - Accent1 2 3 3 3 4" xfId="7940" xr:uid="{00000000-0005-0000-0000-000026200000}"/>
    <cellStyle name="40% - Accent1 2 3 3 3 4 2" xfId="16772" xr:uid="{00000000-0005-0000-0000-000027200000}"/>
    <cellStyle name="40% - Accent1 2 3 3 3 5" xfId="10166" xr:uid="{00000000-0005-0000-0000-000028200000}"/>
    <cellStyle name="40% - Accent1 2 3 3 4" xfId="2038" xr:uid="{00000000-0005-0000-0000-000029200000}"/>
    <cellStyle name="40% - Accent1 2 3 3 4 2" xfId="4240" xr:uid="{00000000-0005-0000-0000-00002A200000}"/>
    <cellStyle name="40% - Accent1 2 3 3 4 2 2" xfId="13072" xr:uid="{00000000-0005-0000-0000-00002B200000}"/>
    <cellStyle name="40% - Accent1 2 3 3 4 3" xfId="6442" xr:uid="{00000000-0005-0000-0000-00002C200000}"/>
    <cellStyle name="40% - Accent1 2 3 3 4 3 2" xfId="15274" xr:uid="{00000000-0005-0000-0000-00002D200000}"/>
    <cellStyle name="40% - Accent1 2 3 3 4 4" xfId="8644" xr:uid="{00000000-0005-0000-0000-00002E200000}"/>
    <cellStyle name="40% - Accent1 2 3 3 4 4 2" xfId="17476" xr:uid="{00000000-0005-0000-0000-00002F200000}"/>
    <cellStyle name="40% - Accent1 2 3 3 4 5" xfId="10870" xr:uid="{00000000-0005-0000-0000-000030200000}"/>
    <cellStyle name="40% - Accent1 2 3 3 5" xfId="2832" xr:uid="{00000000-0005-0000-0000-000031200000}"/>
    <cellStyle name="40% - Accent1 2 3 3 5 2" xfId="11664" xr:uid="{00000000-0005-0000-0000-000032200000}"/>
    <cellStyle name="40% - Accent1 2 3 3 6" xfId="5034" xr:uid="{00000000-0005-0000-0000-000033200000}"/>
    <cellStyle name="40% - Accent1 2 3 3 6 2" xfId="13866" xr:uid="{00000000-0005-0000-0000-000034200000}"/>
    <cellStyle name="40% - Accent1 2 3 3 7" xfId="7236" xr:uid="{00000000-0005-0000-0000-000035200000}"/>
    <cellStyle name="40% - Accent1 2 3 3 7 2" xfId="16068" xr:uid="{00000000-0005-0000-0000-000036200000}"/>
    <cellStyle name="40% - Accent1 2 3 3 8" xfId="9462" xr:uid="{00000000-0005-0000-0000-000037200000}"/>
    <cellStyle name="40% - Accent1 2 3 4" xfId="748" xr:uid="{00000000-0005-0000-0000-000038200000}"/>
    <cellStyle name="40% - Accent1 2 3 4 2" xfId="1452" xr:uid="{00000000-0005-0000-0000-000039200000}"/>
    <cellStyle name="40% - Accent1 2 3 4 2 2" xfId="3654" xr:uid="{00000000-0005-0000-0000-00003A200000}"/>
    <cellStyle name="40% - Accent1 2 3 4 2 2 2" xfId="12486" xr:uid="{00000000-0005-0000-0000-00003B200000}"/>
    <cellStyle name="40% - Accent1 2 3 4 2 3" xfId="5856" xr:uid="{00000000-0005-0000-0000-00003C200000}"/>
    <cellStyle name="40% - Accent1 2 3 4 2 3 2" xfId="14688" xr:uid="{00000000-0005-0000-0000-00003D200000}"/>
    <cellStyle name="40% - Accent1 2 3 4 2 4" xfId="8058" xr:uid="{00000000-0005-0000-0000-00003E200000}"/>
    <cellStyle name="40% - Accent1 2 3 4 2 4 2" xfId="16890" xr:uid="{00000000-0005-0000-0000-00003F200000}"/>
    <cellStyle name="40% - Accent1 2 3 4 2 5" xfId="10284" xr:uid="{00000000-0005-0000-0000-000040200000}"/>
    <cellStyle name="40% - Accent1 2 3 4 3" xfId="2156" xr:uid="{00000000-0005-0000-0000-000041200000}"/>
    <cellStyle name="40% - Accent1 2 3 4 3 2" xfId="4358" xr:uid="{00000000-0005-0000-0000-000042200000}"/>
    <cellStyle name="40% - Accent1 2 3 4 3 2 2" xfId="13190" xr:uid="{00000000-0005-0000-0000-000043200000}"/>
    <cellStyle name="40% - Accent1 2 3 4 3 3" xfId="6560" xr:uid="{00000000-0005-0000-0000-000044200000}"/>
    <cellStyle name="40% - Accent1 2 3 4 3 3 2" xfId="15392" xr:uid="{00000000-0005-0000-0000-000045200000}"/>
    <cellStyle name="40% - Accent1 2 3 4 3 4" xfId="8762" xr:uid="{00000000-0005-0000-0000-000046200000}"/>
    <cellStyle name="40% - Accent1 2 3 4 3 4 2" xfId="17594" xr:uid="{00000000-0005-0000-0000-000047200000}"/>
    <cellStyle name="40% - Accent1 2 3 4 3 5" xfId="10988" xr:uid="{00000000-0005-0000-0000-000048200000}"/>
    <cellStyle name="40% - Accent1 2 3 4 4" xfId="2950" xr:uid="{00000000-0005-0000-0000-000049200000}"/>
    <cellStyle name="40% - Accent1 2 3 4 4 2" xfId="11782" xr:uid="{00000000-0005-0000-0000-00004A200000}"/>
    <cellStyle name="40% - Accent1 2 3 4 5" xfId="5152" xr:uid="{00000000-0005-0000-0000-00004B200000}"/>
    <cellStyle name="40% - Accent1 2 3 4 5 2" xfId="13984" xr:uid="{00000000-0005-0000-0000-00004C200000}"/>
    <cellStyle name="40% - Accent1 2 3 4 6" xfId="7354" xr:uid="{00000000-0005-0000-0000-00004D200000}"/>
    <cellStyle name="40% - Accent1 2 3 4 6 2" xfId="16186" xr:uid="{00000000-0005-0000-0000-00004E200000}"/>
    <cellStyle name="40% - Accent1 2 3 4 7" xfId="9580" xr:uid="{00000000-0005-0000-0000-00004F200000}"/>
    <cellStyle name="40% - Accent1 2 3 5" xfId="1060" xr:uid="{00000000-0005-0000-0000-000050200000}"/>
    <cellStyle name="40% - Accent1 2 3 5 2" xfId="3262" xr:uid="{00000000-0005-0000-0000-000051200000}"/>
    <cellStyle name="40% - Accent1 2 3 5 2 2" xfId="12094" xr:uid="{00000000-0005-0000-0000-000052200000}"/>
    <cellStyle name="40% - Accent1 2 3 5 3" xfId="5464" xr:uid="{00000000-0005-0000-0000-000053200000}"/>
    <cellStyle name="40% - Accent1 2 3 5 3 2" xfId="14296" xr:uid="{00000000-0005-0000-0000-000054200000}"/>
    <cellStyle name="40% - Accent1 2 3 5 4" xfId="7666" xr:uid="{00000000-0005-0000-0000-000055200000}"/>
    <cellStyle name="40% - Accent1 2 3 5 4 2" xfId="16498" xr:uid="{00000000-0005-0000-0000-000056200000}"/>
    <cellStyle name="40% - Accent1 2 3 5 5" xfId="9892" xr:uid="{00000000-0005-0000-0000-000057200000}"/>
    <cellStyle name="40% - Accent1 2 3 6" xfId="1804" xr:uid="{00000000-0005-0000-0000-000058200000}"/>
    <cellStyle name="40% - Accent1 2 3 6 2" xfId="4006" xr:uid="{00000000-0005-0000-0000-000059200000}"/>
    <cellStyle name="40% - Accent1 2 3 6 2 2" xfId="12838" xr:uid="{00000000-0005-0000-0000-00005A200000}"/>
    <cellStyle name="40% - Accent1 2 3 6 3" xfId="6208" xr:uid="{00000000-0005-0000-0000-00005B200000}"/>
    <cellStyle name="40% - Accent1 2 3 6 3 2" xfId="15040" xr:uid="{00000000-0005-0000-0000-00005C200000}"/>
    <cellStyle name="40% - Accent1 2 3 6 4" xfId="8410" xr:uid="{00000000-0005-0000-0000-00005D200000}"/>
    <cellStyle name="40% - Accent1 2 3 6 4 2" xfId="17242" xr:uid="{00000000-0005-0000-0000-00005E200000}"/>
    <cellStyle name="40% - Accent1 2 3 6 5" xfId="10636" xr:uid="{00000000-0005-0000-0000-00005F200000}"/>
    <cellStyle name="40% - Accent1 2 3 7" xfId="2558" xr:uid="{00000000-0005-0000-0000-000060200000}"/>
    <cellStyle name="40% - Accent1 2 3 7 2" xfId="11390" xr:uid="{00000000-0005-0000-0000-000061200000}"/>
    <cellStyle name="40% - Accent1 2 3 8" xfId="4760" xr:uid="{00000000-0005-0000-0000-000062200000}"/>
    <cellStyle name="40% - Accent1 2 3 8 2" xfId="13592" xr:uid="{00000000-0005-0000-0000-000063200000}"/>
    <cellStyle name="40% - Accent1 2 3 9" xfId="6962" xr:uid="{00000000-0005-0000-0000-000064200000}"/>
    <cellStyle name="40% - Accent1 2 3 9 2" xfId="15794" xr:uid="{00000000-0005-0000-0000-000065200000}"/>
    <cellStyle name="40% - Accent1 2 4" xfId="460" xr:uid="{00000000-0005-0000-0000-000066200000}"/>
    <cellStyle name="40% - Accent1 2 4 2" xfId="799" xr:uid="{00000000-0005-0000-0000-000067200000}"/>
    <cellStyle name="40% - Accent1 2 4 2 2" xfId="1503" xr:uid="{00000000-0005-0000-0000-000068200000}"/>
    <cellStyle name="40% - Accent1 2 4 2 2 2" xfId="3705" xr:uid="{00000000-0005-0000-0000-000069200000}"/>
    <cellStyle name="40% - Accent1 2 4 2 2 2 2" xfId="12537" xr:uid="{00000000-0005-0000-0000-00006A200000}"/>
    <cellStyle name="40% - Accent1 2 4 2 2 3" xfId="5907" xr:uid="{00000000-0005-0000-0000-00006B200000}"/>
    <cellStyle name="40% - Accent1 2 4 2 2 3 2" xfId="14739" xr:uid="{00000000-0005-0000-0000-00006C200000}"/>
    <cellStyle name="40% - Accent1 2 4 2 2 4" xfId="8109" xr:uid="{00000000-0005-0000-0000-00006D200000}"/>
    <cellStyle name="40% - Accent1 2 4 2 2 4 2" xfId="16941" xr:uid="{00000000-0005-0000-0000-00006E200000}"/>
    <cellStyle name="40% - Accent1 2 4 2 2 5" xfId="10335" xr:uid="{00000000-0005-0000-0000-00006F200000}"/>
    <cellStyle name="40% - Accent1 2 4 2 3" xfId="2207" xr:uid="{00000000-0005-0000-0000-000070200000}"/>
    <cellStyle name="40% - Accent1 2 4 2 3 2" xfId="4409" xr:uid="{00000000-0005-0000-0000-000071200000}"/>
    <cellStyle name="40% - Accent1 2 4 2 3 2 2" xfId="13241" xr:uid="{00000000-0005-0000-0000-000072200000}"/>
    <cellStyle name="40% - Accent1 2 4 2 3 3" xfId="6611" xr:uid="{00000000-0005-0000-0000-000073200000}"/>
    <cellStyle name="40% - Accent1 2 4 2 3 3 2" xfId="15443" xr:uid="{00000000-0005-0000-0000-000074200000}"/>
    <cellStyle name="40% - Accent1 2 4 2 3 4" xfId="8813" xr:uid="{00000000-0005-0000-0000-000075200000}"/>
    <cellStyle name="40% - Accent1 2 4 2 3 4 2" xfId="17645" xr:uid="{00000000-0005-0000-0000-000076200000}"/>
    <cellStyle name="40% - Accent1 2 4 2 3 5" xfId="11039" xr:uid="{00000000-0005-0000-0000-000077200000}"/>
    <cellStyle name="40% - Accent1 2 4 2 4" xfId="3001" xr:uid="{00000000-0005-0000-0000-000078200000}"/>
    <cellStyle name="40% - Accent1 2 4 2 4 2" xfId="11833" xr:uid="{00000000-0005-0000-0000-000079200000}"/>
    <cellStyle name="40% - Accent1 2 4 2 5" xfId="5203" xr:uid="{00000000-0005-0000-0000-00007A200000}"/>
    <cellStyle name="40% - Accent1 2 4 2 5 2" xfId="14035" xr:uid="{00000000-0005-0000-0000-00007B200000}"/>
    <cellStyle name="40% - Accent1 2 4 2 6" xfId="7405" xr:uid="{00000000-0005-0000-0000-00007C200000}"/>
    <cellStyle name="40% - Accent1 2 4 2 6 2" xfId="16237" xr:uid="{00000000-0005-0000-0000-00007D200000}"/>
    <cellStyle name="40% - Accent1 2 4 2 7" xfId="9631" xr:uid="{00000000-0005-0000-0000-00007E200000}"/>
    <cellStyle name="40% - Accent1 2 4 3" xfId="1164" xr:uid="{00000000-0005-0000-0000-00007F200000}"/>
    <cellStyle name="40% - Accent1 2 4 3 2" xfId="3366" xr:uid="{00000000-0005-0000-0000-000080200000}"/>
    <cellStyle name="40% - Accent1 2 4 3 2 2" xfId="12198" xr:uid="{00000000-0005-0000-0000-000081200000}"/>
    <cellStyle name="40% - Accent1 2 4 3 3" xfId="5568" xr:uid="{00000000-0005-0000-0000-000082200000}"/>
    <cellStyle name="40% - Accent1 2 4 3 3 2" xfId="14400" xr:uid="{00000000-0005-0000-0000-000083200000}"/>
    <cellStyle name="40% - Accent1 2 4 3 4" xfId="7770" xr:uid="{00000000-0005-0000-0000-000084200000}"/>
    <cellStyle name="40% - Accent1 2 4 3 4 2" xfId="16602" xr:uid="{00000000-0005-0000-0000-000085200000}"/>
    <cellStyle name="40% - Accent1 2 4 3 5" xfId="9996" xr:uid="{00000000-0005-0000-0000-000086200000}"/>
    <cellStyle name="40% - Accent1 2 4 4" xfId="1855" xr:uid="{00000000-0005-0000-0000-000087200000}"/>
    <cellStyle name="40% - Accent1 2 4 4 2" xfId="4057" xr:uid="{00000000-0005-0000-0000-000088200000}"/>
    <cellStyle name="40% - Accent1 2 4 4 2 2" xfId="12889" xr:uid="{00000000-0005-0000-0000-000089200000}"/>
    <cellStyle name="40% - Accent1 2 4 4 3" xfId="6259" xr:uid="{00000000-0005-0000-0000-00008A200000}"/>
    <cellStyle name="40% - Accent1 2 4 4 3 2" xfId="15091" xr:uid="{00000000-0005-0000-0000-00008B200000}"/>
    <cellStyle name="40% - Accent1 2 4 4 4" xfId="8461" xr:uid="{00000000-0005-0000-0000-00008C200000}"/>
    <cellStyle name="40% - Accent1 2 4 4 4 2" xfId="17293" xr:uid="{00000000-0005-0000-0000-00008D200000}"/>
    <cellStyle name="40% - Accent1 2 4 4 5" xfId="10687" xr:uid="{00000000-0005-0000-0000-00008E200000}"/>
    <cellStyle name="40% - Accent1 2 4 5" xfId="2662" xr:uid="{00000000-0005-0000-0000-00008F200000}"/>
    <cellStyle name="40% - Accent1 2 4 5 2" xfId="11494" xr:uid="{00000000-0005-0000-0000-000090200000}"/>
    <cellStyle name="40% - Accent1 2 4 6" xfId="4864" xr:uid="{00000000-0005-0000-0000-000091200000}"/>
    <cellStyle name="40% - Accent1 2 4 6 2" xfId="13696" xr:uid="{00000000-0005-0000-0000-000092200000}"/>
    <cellStyle name="40% - Accent1 2 4 7" xfId="7066" xr:uid="{00000000-0005-0000-0000-000093200000}"/>
    <cellStyle name="40% - Accent1 2 4 7 2" xfId="15898" xr:uid="{00000000-0005-0000-0000-000094200000}"/>
    <cellStyle name="40% - Accent1 2 4 8" xfId="9292" xr:uid="{00000000-0005-0000-0000-000095200000}"/>
    <cellStyle name="40% - Accent1 2 5" xfId="564" xr:uid="{00000000-0005-0000-0000-000096200000}"/>
    <cellStyle name="40% - Accent1 2 5 2" xfId="916" xr:uid="{00000000-0005-0000-0000-000097200000}"/>
    <cellStyle name="40% - Accent1 2 5 2 2" xfId="1620" xr:uid="{00000000-0005-0000-0000-000098200000}"/>
    <cellStyle name="40% - Accent1 2 5 2 2 2" xfId="3822" xr:uid="{00000000-0005-0000-0000-000099200000}"/>
    <cellStyle name="40% - Accent1 2 5 2 2 2 2" xfId="12654" xr:uid="{00000000-0005-0000-0000-00009A200000}"/>
    <cellStyle name="40% - Accent1 2 5 2 2 3" xfId="6024" xr:uid="{00000000-0005-0000-0000-00009B200000}"/>
    <cellStyle name="40% - Accent1 2 5 2 2 3 2" xfId="14856" xr:uid="{00000000-0005-0000-0000-00009C200000}"/>
    <cellStyle name="40% - Accent1 2 5 2 2 4" xfId="8226" xr:uid="{00000000-0005-0000-0000-00009D200000}"/>
    <cellStyle name="40% - Accent1 2 5 2 2 4 2" xfId="17058" xr:uid="{00000000-0005-0000-0000-00009E200000}"/>
    <cellStyle name="40% - Accent1 2 5 2 2 5" xfId="10452" xr:uid="{00000000-0005-0000-0000-00009F200000}"/>
    <cellStyle name="40% - Accent1 2 5 2 3" xfId="2324" xr:uid="{00000000-0005-0000-0000-0000A0200000}"/>
    <cellStyle name="40% - Accent1 2 5 2 3 2" xfId="4526" xr:uid="{00000000-0005-0000-0000-0000A1200000}"/>
    <cellStyle name="40% - Accent1 2 5 2 3 2 2" xfId="13358" xr:uid="{00000000-0005-0000-0000-0000A2200000}"/>
    <cellStyle name="40% - Accent1 2 5 2 3 3" xfId="6728" xr:uid="{00000000-0005-0000-0000-0000A3200000}"/>
    <cellStyle name="40% - Accent1 2 5 2 3 3 2" xfId="15560" xr:uid="{00000000-0005-0000-0000-0000A4200000}"/>
    <cellStyle name="40% - Accent1 2 5 2 3 4" xfId="8930" xr:uid="{00000000-0005-0000-0000-0000A5200000}"/>
    <cellStyle name="40% - Accent1 2 5 2 3 4 2" xfId="17762" xr:uid="{00000000-0005-0000-0000-0000A6200000}"/>
    <cellStyle name="40% - Accent1 2 5 2 3 5" xfId="11156" xr:uid="{00000000-0005-0000-0000-0000A7200000}"/>
    <cellStyle name="40% - Accent1 2 5 2 4" xfId="3118" xr:uid="{00000000-0005-0000-0000-0000A8200000}"/>
    <cellStyle name="40% - Accent1 2 5 2 4 2" xfId="11950" xr:uid="{00000000-0005-0000-0000-0000A9200000}"/>
    <cellStyle name="40% - Accent1 2 5 2 5" xfId="5320" xr:uid="{00000000-0005-0000-0000-0000AA200000}"/>
    <cellStyle name="40% - Accent1 2 5 2 5 2" xfId="14152" xr:uid="{00000000-0005-0000-0000-0000AB200000}"/>
    <cellStyle name="40% - Accent1 2 5 2 6" xfId="7522" xr:uid="{00000000-0005-0000-0000-0000AC200000}"/>
    <cellStyle name="40% - Accent1 2 5 2 6 2" xfId="16354" xr:uid="{00000000-0005-0000-0000-0000AD200000}"/>
    <cellStyle name="40% - Accent1 2 5 2 7" xfId="9748" xr:uid="{00000000-0005-0000-0000-0000AE200000}"/>
    <cellStyle name="40% - Accent1 2 5 3" xfId="1268" xr:uid="{00000000-0005-0000-0000-0000AF200000}"/>
    <cellStyle name="40% - Accent1 2 5 3 2" xfId="3470" xr:uid="{00000000-0005-0000-0000-0000B0200000}"/>
    <cellStyle name="40% - Accent1 2 5 3 2 2" xfId="12302" xr:uid="{00000000-0005-0000-0000-0000B1200000}"/>
    <cellStyle name="40% - Accent1 2 5 3 3" xfId="5672" xr:uid="{00000000-0005-0000-0000-0000B2200000}"/>
    <cellStyle name="40% - Accent1 2 5 3 3 2" xfId="14504" xr:uid="{00000000-0005-0000-0000-0000B3200000}"/>
    <cellStyle name="40% - Accent1 2 5 3 4" xfId="7874" xr:uid="{00000000-0005-0000-0000-0000B4200000}"/>
    <cellStyle name="40% - Accent1 2 5 3 4 2" xfId="16706" xr:uid="{00000000-0005-0000-0000-0000B5200000}"/>
    <cellStyle name="40% - Accent1 2 5 3 5" xfId="10100" xr:uid="{00000000-0005-0000-0000-0000B6200000}"/>
    <cellStyle name="40% - Accent1 2 5 4" xfId="1972" xr:uid="{00000000-0005-0000-0000-0000B7200000}"/>
    <cellStyle name="40% - Accent1 2 5 4 2" xfId="4174" xr:uid="{00000000-0005-0000-0000-0000B8200000}"/>
    <cellStyle name="40% - Accent1 2 5 4 2 2" xfId="13006" xr:uid="{00000000-0005-0000-0000-0000B9200000}"/>
    <cellStyle name="40% - Accent1 2 5 4 3" xfId="6376" xr:uid="{00000000-0005-0000-0000-0000BA200000}"/>
    <cellStyle name="40% - Accent1 2 5 4 3 2" xfId="15208" xr:uid="{00000000-0005-0000-0000-0000BB200000}"/>
    <cellStyle name="40% - Accent1 2 5 4 4" xfId="8578" xr:uid="{00000000-0005-0000-0000-0000BC200000}"/>
    <cellStyle name="40% - Accent1 2 5 4 4 2" xfId="17410" xr:uid="{00000000-0005-0000-0000-0000BD200000}"/>
    <cellStyle name="40% - Accent1 2 5 4 5" xfId="10804" xr:uid="{00000000-0005-0000-0000-0000BE200000}"/>
    <cellStyle name="40% - Accent1 2 5 5" xfId="2766" xr:uid="{00000000-0005-0000-0000-0000BF200000}"/>
    <cellStyle name="40% - Accent1 2 5 5 2" xfId="11598" xr:uid="{00000000-0005-0000-0000-0000C0200000}"/>
    <cellStyle name="40% - Accent1 2 5 6" xfId="4968" xr:uid="{00000000-0005-0000-0000-0000C1200000}"/>
    <cellStyle name="40% - Accent1 2 5 6 2" xfId="13800" xr:uid="{00000000-0005-0000-0000-0000C2200000}"/>
    <cellStyle name="40% - Accent1 2 5 7" xfId="7170" xr:uid="{00000000-0005-0000-0000-0000C3200000}"/>
    <cellStyle name="40% - Accent1 2 5 7 2" xfId="16002" xr:uid="{00000000-0005-0000-0000-0000C4200000}"/>
    <cellStyle name="40% - Accent1 2 5 8" xfId="9396" xr:uid="{00000000-0005-0000-0000-0000C5200000}"/>
    <cellStyle name="40% - Accent1 2 6" xfId="682" xr:uid="{00000000-0005-0000-0000-0000C6200000}"/>
    <cellStyle name="40% - Accent1 2 6 2" xfId="1386" xr:uid="{00000000-0005-0000-0000-0000C7200000}"/>
    <cellStyle name="40% - Accent1 2 6 2 2" xfId="3588" xr:uid="{00000000-0005-0000-0000-0000C8200000}"/>
    <cellStyle name="40% - Accent1 2 6 2 2 2" xfId="12420" xr:uid="{00000000-0005-0000-0000-0000C9200000}"/>
    <cellStyle name="40% - Accent1 2 6 2 3" xfId="5790" xr:uid="{00000000-0005-0000-0000-0000CA200000}"/>
    <cellStyle name="40% - Accent1 2 6 2 3 2" xfId="14622" xr:uid="{00000000-0005-0000-0000-0000CB200000}"/>
    <cellStyle name="40% - Accent1 2 6 2 4" xfId="7992" xr:uid="{00000000-0005-0000-0000-0000CC200000}"/>
    <cellStyle name="40% - Accent1 2 6 2 4 2" xfId="16824" xr:uid="{00000000-0005-0000-0000-0000CD200000}"/>
    <cellStyle name="40% - Accent1 2 6 2 5" xfId="10218" xr:uid="{00000000-0005-0000-0000-0000CE200000}"/>
    <cellStyle name="40% - Accent1 2 6 3" xfId="2090" xr:uid="{00000000-0005-0000-0000-0000CF200000}"/>
    <cellStyle name="40% - Accent1 2 6 3 2" xfId="4292" xr:uid="{00000000-0005-0000-0000-0000D0200000}"/>
    <cellStyle name="40% - Accent1 2 6 3 2 2" xfId="13124" xr:uid="{00000000-0005-0000-0000-0000D1200000}"/>
    <cellStyle name="40% - Accent1 2 6 3 3" xfId="6494" xr:uid="{00000000-0005-0000-0000-0000D2200000}"/>
    <cellStyle name="40% - Accent1 2 6 3 3 2" xfId="15326" xr:uid="{00000000-0005-0000-0000-0000D3200000}"/>
    <cellStyle name="40% - Accent1 2 6 3 4" xfId="8696" xr:uid="{00000000-0005-0000-0000-0000D4200000}"/>
    <cellStyle name="40% - Accent1 2 6 3 4 2" xfId="17528" xr:uid="{00000000-0005-0000-0000-0000D5200000}"/>
    <cellStyle name="40% - Accent1 2 6 3 5" xfId="10922" xr:uid="{00000000-0005-0000-0000-0000D6200000}"/>
    <cellStyle name="40% - Accent1 2 6 4" xfId="2884" xr:uid="{00000000-0005-0000-0000-0000D7200000}"/>
    <cellStyle name="40% - Accent1 2 6 4 2" xfId="11716" xr:uid="{00000000-0005-0000-0000-0000D8200000}"/>
    <cellStyle name="40% - Accent1 2 6 5" xfId="5086" xr:uid="{00000000-0005-0000-0000-0000D9200000}"/>
    <cellStyle name="40% - Accent1 2 6 5 2" xfId="13918" xr:uid="{00000000-0005-0000-0000-0000DA200000}"/>
    <cellStyle name="40% - Accent1 2 6 6" xfId="7288" xr:uid="{00000000-0005-0000-0000-0000DB200000}"/>
    <cellStyle name="40% - Accent1 2 6 6 2" xfId="16120" xr:uid="{00000000-0005-0000-0000-0000DC200000}"/>
    <cellStyle name="40% - Accent1 2 6 7" xfId="9514" xr:uid="{00000000-0005-0000-0000-0000DD200000}"/>
    <cellStyle name="40% - Accent1 2 7" xfId="1022" xr:uid="{00000000-0005-0000-0000-0000DE200000}"/>
    <cellStyle name="40% - Accent1 2 7 2" xfId="3224" xr:uid="{00000000-0005-0000-0000-0000DF200000}"/>
    <cellStyle name="40% - Accent1 2 7 2 2" xfId="12056" xr:uid="{00000000-0005-0000-0000-0000E0200000}"/>
    <cellStyle name="40% - Accent1 2 7 3" xfId="5426" xr:uid="{00000000-0005-0000-0000-0000E1200000}"/>
    <cellStyle name="40% - Accent1 2 7 3 2" xfId="14258" xr:uid="{00000000-0005-0000-0000-0000E2200000}"/>
    <cellStyle name="40% - Accent1 2 7 4" xfId="7628" xr:uid="{00000000-0005-0000-0000-0000E3200000}"/>
    <cellStyle name="40% - Accent1 2 7 4 2" xfId="16460" xr:uid="{00000000-0005-0000-0000-0000E4200000}"/>
    <cellStyle name="40% - Accent1 2 7 5" xfId="9854" xr:uid="{00000000-0005-0000-0000-0000E5200000}"/>
    <cellStyle name="40% - Accent1 2 8" xfId="1738" xr:uid="{00000000-0005-0000-0000-0000E6200000}"/>
    <cellStyle name="40% - Accent1 2 8 2" xfId="3940" xr:uid="{00000000-0005-0000-0000-0000E7200000}"/>
    <cellStyle name="40% - Accent1 2 8 2 2" xfId="12772" xr:uid="{00000000-0005-0000-0000-0000E8200000}"/>
    <cellStyle name="40% - Accent1 2 8 3" xfId="6142" xr:uid="{00000000-0005-0000-0000-0000E9200000}"/>
    <cellStyle name="40% - Accent1 2 8 3 2" xfId="14974" xr:uid="{00000000-0005-0000-0000-0000EA200000}"/>
    <cellStyle name="40% - Accent1 2 8 4" xfId="8344" xr:uid="{00000000-0005-0000-0000-0000EB200000}"/>
    <cellStyle name="40% - Accent1 2 8 4 2" xfId="17176" xr:uid="{00000000-0005-0000-0000-0000EC200000}"/>
    <cellStyle name="40% - Accent1 2 8 5" xfId="10570" xr:uid="{00000000-0005-0000-0000-0000ED200000}"/>
    <cellStyle name="40% - Accent1 2 9" xfId="326" xr:uid="{00000000-0005-0000-0000-0000EE200000}"/>
    <cellStyle name="40% - Accent1 2 9 2" xfId="2532" xr:uid="{00000000-0005-0000-0000-0000EF200000}"/>
    <cellStyle name="40% - Accent1 2 9 2 2" xfId="11364" xr:uid="{00000000-0005-0000-0000-0000F0200000}"/>
    <cellStyle name="40% - Accent1 2 9 3" xfId="4734" xr:uid="{00000000-0005-0000-0000-0000F1200000}"/>
    <cellStyle name="40% - Accent1 2 9 3 2" xfId="13566" xr:uid="{00000000-0005-0000-0000-0000F2200000}"/>
    <cellStyle name="40% - Accent1 2 9 4" xfId="6936" xr:uid="{00000000-0005-0000-0000-0000F3200000}"/>
    <cellStyle name="40% - Accent1 2 9 4 2" xfId="15768" xr:uid="{00000000-0005-0000-0000-0000F4200000}"/>
    <cellStyle name="40% - Accent1 2 9 5" xfId="9162" xr:uid="{00000000-0005-0000-0000-0000F5200000}"/>
    <cellStyle name="40% - Accent1 3" xfId="142" xr:uid="{00000000-0005-0000-0000-0000F6200000}"/>
    <cellStyle name="40% - Accent1 3 10" xfId="2463" xr:uid="{00000000-0005-0000-0000-0000F7200000}"/>
    <cellStyle name="40% - Accent1 3 10 2" xfId="11295" xr:uid="{00000000-0005-0000-0000-0000F8200000}"/>
    <cellStyle name="40% - Accent1 3 11" xfId="4665" xr:uid="{00000000-0005-0000-0000-0000F9200000}"/>
    <cellStyle name="40% - Accent1 3 11 2" xfId="13497" xr:uid="{00000000-0005-0000-0000-0000FA200000}"/>
    <cellStyle name="40% - Accent1 3 12" xfId="6867" xr:uid="{00000000-0005-0000-0000-0000FB200000}"/>
    <cellStyle name="40% - Accent1 3 12 2" xfId="15699" xr:uid="{00000000-0005-0000-0000-0000FC200000}"/>
    <cellStyle name="40% - Accent1 3 13" xfId="9093" xr:uid="{00000000-0005-0000-0000-0000FD200000}"/>
    <cellStyle name="40% - Accent1 3 2" xfId="143" xr:uid="{00000000-0005-0000-0000-0000FE200000}"/>
    <cellStyle name="40% - Accent1 3 2 10" xfId="6868" xr:uid="{00000000-0005-0000-0000-0000FF200000}"/>
    <cellStyle name="40% - Accent1 3 2 10 2" xfId="15700" xr:uid="{00000000-0005-0000-0000-000000210000}"/>
    <cellStyle name="40% - Accent1 3 2 11" xfId="9094" xr:uid="{00000000-0005-0000-0000-000001210000}"/>
    <cellStyle name="40% - Accent1 3 2 2" xfId="474" xr:uid="{00000000-0005-0000-0000-000002210000}"/>
    <cellStyle name="40% - Accent1 3 2 2 2" xfId="813" xr:uid="{00000000-0005-0000-0000-000003210000}"/>
    <cellStyle name="40% - Accent1 3 2 2 2 2" xfId="1517" xr:uid="{00000000-0005-0000-0000-000004210000}"/>
    <cellStyle name="40% - Accent1 3 2 2 2 2 2" xfId="3719" xr:uid="{00000000-0005-0000-0000-000005210000}"/>
    <cellStyle name="40% - Accent1 3 2 2 2 2 2 2" xfId="12551" xr:uid="{00000000-0005-0000-0000-000006210000}"/>
    <cellStyle name="40% - Accent1 3 2 2 2 2 3" xfId="5921" xr:uid="{00000000-0005-0000-0000-000007210000}"/>
    <cellStyle name="40% - Accent1 3 2 2 2 2 3 2" xfId="14753" xr:uid="{00000000-0005-0000-0000-000008210000}"/>
    <cellStyle name="40% - Accent1 3 2 2 2 2 4" xfId="8123" xr:uid="{00000000-0005-0000-0000-000009210000}"/>
    <cellStyle name="40% - Accent1 3 2 2 2 2 4 2" xfId="16955" xr:uid="{00000000-0005-0000-0000-00000A210000}"/>
    <cellStyle name="40% - Accent1 3 2 2 2 2 5" xfId="10349" xr:uid="{00000000-0005-0000-0000-00000B210000}"/>
    <cellStyle name="40% - Accent1 3 2 2 2 3" xfId="2221" xr:uid="{00000000-0005-0000-0000-00000C210000}"/>
    <cellStyle name="40% - Accent1 3 2 2 2 3 2" xfId="4423" xr:uid="{00000000-0005-0000-0000-00000D210000}"/>
    <cellStyle name="40% - Accent1 3 2 2 2 3 2 2" xfId="13255" xr:uid="{00000000-0005-0000-0000-00000E210000}"/>
    <cellStyle name="40% - Accent1 3 2 2 2 3 3" xfId="6625" xr:uid="{00000000-0005-0000-0000-00000F210000}"/>
    <cellStyle name="40% - Accent1 3 2 2 2 3 3 2" xfId="15457" xr:uid="{00000000-0005-0000-0000-000010210000}"/>
    <cellStyle name="40% - Accent1 3 2 2 2 3 4" xfId="8827" xr:uid="{00000000-0005-0000-0000-000011210000}"/>
    <cellStyle name="40% - Accent1 3 2 2 2 3 4 2" xfId="17659" xr:uid="{00000000-0005-0000-0000-000012210000}"/>
    <cellStyle name="40% - Accent1 3 2 2 2 3 5" xfId="11053" xr:uid="{00000000-0005-0000-0000-000013210000}"/>
    <cellStyle name="40% - Accent1 3 2 2 2 4" xfId="3015" xr:uid="{00000000-0005-0000-0000-000014210000}"/>
    <cellStyle name="40% - Accent1 3 2 2 2 4 2" xfId="11847" xr:uid="{00000000-0005-0000-0000-000015210000}"/>
    <cellStyle name="40% - Accent1 3 2 2 2 5" xfId="5217" xr:uid="{00000000-0005-0000-0000-000016210000}"/>
    <cellStyle name="40% - Accent1 3 2 2 2 5 2" xfId="14049" xr:uid="{00000000-0005-0000-0000-000017210000}"/>
    <cellStyle name="40% - Accent1 3 2 2 2 6" xfId="7419" xr:uid="{00000000-0005-0000-0000-000018210000}"/>
    <cellStyle name="40% - Accent1 3 2 2 2 6 2" xfId="16251" xr:uid="{00000000-0005-0000-0000-000019210000}"/>
    <cellStyle name="40% - Accent1 3 2 2 2 7" xfId="9645" xr:uid="{00000000-0005-0000-0000-00001A210000}"/>
    <cellStyle name="40% - Accent1 3 2 2 3" xfId="1178" xr:uid="{00000000-0005-0000-0000-00001B210000}"/>
    <cellStyle name="40% - Accent1 3 2 2 3 2" xfId="3380" xr:uid="{00000000-0005-0000-0000-00001C210000}"/>
    <cellStyle name="40% - Accent1 3 2 2 3 2 2" xfId="12212" xr:uid="{00000000-0005-0000-0000-00001D210000}"/>
    <cellStyle name="40% - Accent1 3 2 2 3 3" xfId="5582" xr:uid="{00000000-0005-0000-0000-00001E210000}"/>
    <cellStyle name="40% - Accent1 3 2 2 3 3 2" xfId="14414" xr:uid="{00000000-0005-0000-0000-00001F210000}"/>
    <cellStyle name="40% - Accent1 3 2 2 3 4" xfId="7784" xr:uid="{00000000-0005-0000-0000-000020210000}"/>
    <cellStyle name="40% - Accent1 3 2 2 3 4 2" xfId="16616" xr:uid="{00000000-0005-0000-0000-000021210000}"/>
    <cellStyle name="40% - Accent1 3 2 2 3 5" xfId="10010" xr:uid="{00000000-0005-0000-0000-000022210000}"/>
    <cellStyle name="40% - Accent1 3 2 2 4" xfId="1869" xr:uid="{00000000-0005-0000-0000-000023210000}"/>
    <cellStyle name="40% - Accent1 3 2 2 4 2" xfId="4071" xr:uid="{00000000-0005-0000-0000-000024210000}"/>
    <cellStyle name="40% - Accent1 3 2 2 4 2 2" xfId="12903" xr:uid="{00000000-0005-0000-0000-000025210000}"/>
    <cellStyle name="40% - Accent1 3 2 2 4 3" xfId="6273" xr:uid="{00000000-0005-0000-0000-000026210000}"/>
    <cellStyle name="40% - Accent1 3 2 2 4 3 2" xfId="15105" xr:uid="{00000000-0005-0000-0000-000027210000}"/>
    <cellStyle name="40% - Accent1 3 2 2 4 4" xfId="8475" xr:uid="{00000000-0005-0000-0000-000028210000}"/>
    <cellStyle name="40% - Accent1 3 2 2 4 4 2" xfId="17307" xr:uid="{00000000-0005-0000-0000-000029210000}"/>
    <cellStyle name="40% - Accent1 3 2 2 4 5" xfId="10701" xr:uid="{00000000-0005-0000-0000-00002A210000}"/>
    <cellStyle name="40% - Accent1 3 2 2 5" xfId="2676" xr:uid="{00000000-0005-0000-0000-00002B210000}"/>
    <cellStyle name="40% - Accent1 3 2 2 5 2" xfId="11508" xr:uid="{00000000-0005-0000-0000-00002C210000}"/>
    <cellStyle name="40% - Accent1 3 2 2 6" xfId="4878" xr:uid="{00000000-0005-0000-0000-00002D210000}"/>
    <cellStyle name="40% - Accent1 3 2 2 6 2" xfId="13710" xr:uid="{00000000-0005-0000-0000-00002E210000}"/>
    <cellStyle name="40% - Accent1 3 2 2 7" xfId="7080" xr:uid="{00000000-0005-0000-0000-00002F210000}"/>
    <cellStyle name="40% - Accent1 3 2 2 7 2" xfId="15912" xr:uid="{00000000-0005-0000-0000-000030210000}"/>
    <cellStyle name="40% - Accent1 3 2 2 8" xfId="9306" xr:uid="{00000000-0005-0000-0000-000031210000}"/>
    <cellStyle name="40% - Accent1 3 2 3" xfId="578" xr:uid="{00000000-0005-0000-0000-000032210000}"/>
    <cellStyle name="40% - Accent1 3 2 3 2" xfId="930" xr:uid="{00000000-0005-0000-0000-000033210000}"/>
    <cellStyle name="40% - Accent1 3 2 3 2 2" xfId="1634" xr:uid="{00000000-0005-0000-0000-000034210000}"/>
    <cellStyle name="40% - Accent1 3 2 3 2 2 2" xfId="3836" xr:uid="{00000000-0005-0000-0000-000035210000}"/>
    <cellStyle name="40% - Accent1 3 2 3 2 2 2 2" xfId="12668" xr:uid="{00000000-0005-0000-0000-000036210000}"/>
    <cellStyle name="40% - Accent1 3 2 3 2 2 3" xfId="6038" xr:uid="{00000000-0005-0000-0000-000037210000}"/>
    <cellStyle name="40% - Accent1 3 2 3 2 2 3 2" xfId="14870" xr:uid="{00000000-0005-0000-0000-000038210000}"/>
    <cellStyle name="40% - Accent1 3 2 3 2 2 4" xfId="8240" xr:uid="{00000000-0005-0000-0000-000039210000}"/>
    <cellStyle name="40% - Accent1 3 2 3 2 2 4 2" xfId="17072" xr:uid="{00000000-0005-0000-0000-00003A210000}"/>
    <cellStyle name="40% - Accent1 3 2 3 2 2 5" xfId="10466" xr:uid="{00000000-0005-0000-0000-00003B210000}"/>
    <cellStyle name="40% - Accent1 3 2 3 2 3" xfId="2338" xr:uid="{00000000-0005-0000-0000-00003C210000}"/>
    <cellStyle name="40% - Accent1 3 2 3 2 3 2" xfId="4540" xr:uid="{00000000-0005-0000-0000-00003D210000}"/>
    <cellStyle name="40% - Accent1 3 2 3 2 3 2 2" xfId="13372" xr:uid="{00000000-0005-0000-0000-00003E210000}"/>
    <cellStyle name="40% - Accent1 3 2 3 2 3 3" xfId="6742" xr:uid="{00000000-0005-0000-0000-00003F210000}"/>
    <cellStyle name="40% - Accent1 3 2 3 2 3 3 2" xfId="15574" xr:uid="{00000000-0005-0000-0000-000040210000}"/>
    <cellStyle name="40% - Accent1 3 2 3 2 3 4" xfId="8944" xr:uid="{00000000-0005-0000-0000-000041210000}"/>
    <cellStyle name="40% - Accent1 3 2 3 2 3 4 2" xfId="17776" xr:uid="{00000000-0005-0000-0000-000042210000}"/>
    <cellStyle name="40% - Accent1 3 2 3 2 3 5" xfId="11170" xr:uid="{00000000-0005-0000-0000-000043210000}"/>
    <cellStyle name="40% - Accent1 3 2 3 2 4" xfId="3132" xr:uid="{00000000-0005-0000-0000-000044210000}"/>
    <cellStyle name="40% - Accent1 3 2 3 2 4 2" xfId="11964" xr:uid="{00000000-0005-0000-0000-000045210000}"/>
    <cellStyle name="40% - Accent1 3 2 3 2 5" xfId="5334" xr:uid="{00000000-0005-0000-0000-000046210000}"/>
    <cellStyle name="40% - Accent1 3 2 3 2 5 2" xfId="14166" xr:uid="{00000000-0005-0000-0000-000047210000}"/>
    <cellStyle name="40% - Accent1 3 2 3 2 6" xfId="7536" xr:uid="{00000000-0005-0000-0000-000048210000}"/>
    <cellStyle name="40% - Accent1 3 2 3 2 6 2" xfId="16368" xr:uid="{00000000-0005-0000-0000-000049210000}"/>
    <cellStyle name="40% - Accent1 3 2 3 2 7" xfId="9762" xr:uid="{00000000-0005-0000-0000-00004A210000}"/>
    <cellStyle name="40% - Accent1 3 2 3 3" xfId="1282" xr:uid="{00000000-0005-0000-0000-00004B210000}"/>
    <cellStyle name="40% - Accent1 3 2 3 3 2" xfId="3484" xr:uid="{00000000-0005-0000-0000-00004C210000}"/>
    <cellStyle name="40% - Accent1 3 2 3 3 2 2" xfId="12316" xr:uid="{00000000-0005-0000-0000-00004D210000}"/>
    <cellStyle name="40% - Accent1 3 2 3 3 3" xfId="5686" xr:uid="{00000000-0005-0000-0000-00004E210000}"/>
    <cellStyle name="40% - Accent1 3 2 3 3 3 2" xfId="14518" xr:uid="{00000000-0005-0000-0000-00004F210000}"/>
    <cellStyle name="40% - Accent1 3 2 3 3 4" xfId="7888" xr:uid="{00000000-0005-0000-0000-000050210000}"/>
    <cellStyle name="40% - Accent1 3 2 3 3 4 2" xfId="16720" xr:uid="{00000000-0005-0000-0000-000051210000}"/>
    <cellStyle name="40% - Accent1 3 2 3 3 5" xfId="10114" xr:uid="{00000000-0005-0000-0000-000052210000}"/>
    <cellStyle name="40% - Accent1 3 2 3 4" xfId="1986" xr:uid="{00000000-0005-0000-0000-000053210000}"/>
    <cellStyle name="40% - Accent1 3 2 3 4 2" xfId="4188" xr:uid="{00000000-0005-0000-0000-000054210000}"/>
    <cellStyle name="40% - Accent1 3 2 3 4 2 2" xfId="13020" xr:uid="{00000000-0005-0000-0000-000055210000}"/>
    <cellStyle name="40% - Accent1 3 2 3 4 3" xfId="6390" xr:uid="{00000000-0005-0000-0000-000056210000}"/>
    <cellStyle name="40% - Accent1 3 2 3 4 3 2" xfId="15222" xr:uid="{00000000-0005-0000-0000-000057210000}"/>
    <cellStyle name="40% - Accent1 3 2 3 4 4" xfId="8592" xr:uid="{00000000-0005-0000-0000-000058210000}"/>
    <cellStyle name="40% - Accent1 3 2 3 4 4 2" xfId="17424" xr:uid="{00000000-0005-0000-0000-000059210000}"/>
    <cellStyle name="40% - Accent1 3 2 3 4 5" xfId="10818" xr:uid="{00000000-0005-0000-0000-00005A210000}"/>
    <cellStyle name="40% - Accent1 3 2 3 5" xfId="2780" xr:uid="{00000000-0005-0000-0000-00005B210000}"/>
    <cellStyle name="40% - Accent1 3 2 3 5 2" xfId="11612" xr:uid="{00000000-0005-0000-0000-00005C210000}"/>
    <cellStyle name="40% - Accent1 3 2 3 6" xfId="4982" xr:uid="{00000000-0005-0000-0000-00005D210000}"/>
    <cellStyle name="40% - Accent1 3 2 3 6 2" xfId="13814" xr:uid="{00000000-0005-0000-0000-00005E210000}"/>
    <cellStyle name="40% - Accent1 3 2 3 7" xfId="7184" xr:uid="{00000000-0005-0000-0000-00005F210000}"/>
    <cellStyle name="40% - Accent1 3 2 3 7 2" xfId="16016" xr:uid="{00000000-0005-0000-0000-000060210000}"/>
    <cellStyle name="40% - Accent1 3 2 3 8" xfId="9410" xr:uid="{00000000-0005-0000-0000-000061210000}"/>
    <cellStyle name="40% - Accent1 3 2 4" xfId="696" xr:uid="{00000000-0005-0000-0000-000062210000}"/>
    <cellStyle name="40% - Accent1 3 2 4 2" xfId="1400" xr:uid="{00000000-0005-0000-0000-000063210000}"/>
    <cellStyle name="40% - Accent1 3 2 4 2 2" xfId="3602" xr:uid="{00000000-0005-0000-0000-000064210000}"/>
    <cellStyle name="40% - Accent1 3 2 4 2 2 2" xfId="12434" xr:uid="{00000000-0005-0000-0000-000065210000}"/>
    <cellStyle name="40% - Accent1 3 2 4 2 3" xfId="5804" xr:uid="{00000000-0005-0000-0000-000066210000}"/>
    <cellStyle name="40% - Accent1 3 2 4 2 3 2" xfId="14636" xr:uid="{00000000-0005-0000-0000-000067210000}"/>
    <cellStyle name="40% - Accent1 3 2 4 2 4" xfId="8006" xr:uid="{00000000-0005-0000-0000-000068210000}"/>
    <cellStyle name="40% - Accent1 3 2 4 2 4 2" xfId="16838" xr:uid="{00000000-0005-0000-0000-000069210000}"/>
    <cellStyle name="40% - Accent1 3 2 4 2 5" xfId="10232" xr:uid="{00000000-0005-0000-0000-00006A210000}"/>
    <cellStyle name="40% - Accent1 3 2 4 3" xfId="2104" xr:uid="{00000000-0005-0000-0000-00006B210000}"/>
    <cellStyle name="40% - Accent1 3 2 4 3 2" xfId="4306" xr:uid="{00000000-0005-0000-0000-00006C210000}"/>
    <cellStyle name="40% - Accent1 3 2 4 3 2 2" xfId="13138" xr:uid="{00000000-0005-0000-0000-00006D210000}"/>
    <cellStyle name="40% - Accent1 3 2 4 3 3" xfId="6508" xr:uid="{00000000-0005-0000-0000-00006E210000}"/>
    <cellStyle name="40% - Accent1 3 2 4 3 3 2" xfId="15340" xr:uid="{00000000-0005-0000-0000-00006F210000}"/>
    <cellStyle name="40% - Accent1 3 2 4 3 4" xfId="8710" xr:uid="{00000000-0005-0000-0000-000070210000}"/>
    <cellStyle name="40% - Accent1 3 2 4 3 4 2" xfId="17542" xr:uid="{00000000-0005-0000-0000-000071210000}"/>
    <cellStyle name="40% - Accent1 3 2 4 3 5" xfId="10936" xr:uid="{00000000-0005-0000-0000-000072210000}"/>
    <cellStyle name="40% - Accent1 3 2 4 4" xfId="2898" xr:uid="{00000000-0005-0000-0000-000073210000}"/>
    <cellStyle name="40% - Accent1 3 2 4 4 2" xfId="11730" xr:uid="{00000000-0005-0000-0000-000074210000}"/>
    <cellStyle name="40% - Accent1 3 2 4 5" xfId="5100" xr:uid="{00000000-0005-0000-0000-000075210000}"/>
    <cellStyle name="40% - Accent1 3 2 4 5 2" xfId="13932" xr:uid="{00000000-0005-0000-0000-000076210000}"/>
    <cellStyle name="40% - Accent1 3 2 4 6" xfId="7302" xr:uid="{00000000-0005-0000-0000-000077210000}"/>
    <cellStyle name="40% - Accent1 3 2 4 6 2" xfId="16134" xr:uid="{00000000-0005-0000-0000-000078210000}"/>
    <cellStyle name="40% - Accent1 3 2 4 7" xfId="9528" xr:uid="{00000000-0005-0000-0000-000079210000}"/>
    <cellStyle name="40% - Accent1 3 2 5" xfId="1087" xr:uid="{00000000-0005-0000-0000-00007A210000}"/>
    <cellStyle name="40% - Accent1 3 2 5 2" xfId="3289" xr:uid="{00000000-0005-0000-0000-00007B210000}"/>
    <cellStyle name="40% - Accent1 3 2 5 2 2" xfId="12121" xr:uid="{00000000-0005-0000-0000-00007C210000}"/>
    <cellStyle name="40% - Accent1 3 2 5 3" xfId="5491" xr:uid="{00000000-0005-0000-0000-00007D210000}"/>
    <cellStyle name="40% - Accent1 3 2 5 3 2" xfId="14323" xr:uid="{00000000-0005-0000-0000-00007E210000}"/>
    <cellStyle name="40% - Accent1 3 2 5 4" xfId="7693" xr:uid="{00000000-0005-0000-0000-00007F210000}"/>
    <cellStyle name="40% - Accent1 3 2 5 4 2" xfId="16525" xr:uid="{00000000-0005-0000-0000-000080210000}"/>
    <cellStyle name="40% - Accent1 3 2 5 5" xfId="9919" xr:uid="{00000000-0005-0000-0000-000081210000}"/>
    <cellStyle name="40% - Accent1 3 2 6" xfId="1752" xr:uid="{00000000-0005-0000-0000-000082210000}"/>
    <cellStyle name="40% - Accent1 3 2 6 2" xfId="3954" xr:uid="{00000000-0005-0000-0000-000083210000}"/>
    <cellStyle name="40% - Accent1 3 2 6 2 2" xfId="12786" xr:uid="{00000000-0005-0000-0000-000084210000}"/>
    <cellStyle name="40% - Accent1 3 2 6 3" xfId="6156" xr:uid="{00000000-0005-0000-0000-000085210000}"/>
    <cellStyle name="40% - Accent1 3 2 6 3 2" xfId="14988" xr:uid="{00000000-0005-0000-0000-000086210000}"/>
    <cellStyle name="40% - Accent1 3 2 6 4" xfId="8358" xr:uid="{00000000-0005-0000-0000-000087210000}"/>
    <cellStyle name="40% - Accent1 3 2 6 4 2" xfId="17190" xr:uid="{00000000-0005-0000-0000-000088210000}"/>
    <cellStyle name="40% - Accent1 3 2 6 5" xfId="10584" xr:uid="{00000000-0005-0000-0000-000089210000}"/>
    <cellStyle name="40% - Accent1 3 2 7" xfId="383" xr:uid="{00000000-0005-0000-0000-00008A210000}"/>
    <cellStyle name="40% - Accent1 3 2 7 2" xfId="2585" xr:uid="{00000000-0005-0000-0000-00008B210000}"/>
    <cellStyle name="40% - Accent1 3 2 7 2 2" xfId="11417" xr:uid="{00000000-0005-0000-0000-00008C210000}"/>
    <cellStyle name="40% - Accent1 3 2 7 3" xfId="4787" xr:uid="{00000000-0005-0000-0000-00008D210000}"/>
    <cellStyle name="40% - Accent1 3 2 7 3 2" xfId="13619" xr:uid="{00000000-0005-0000-0000-00008E210000}"/>
    <cellStyle name="40% - Accent1 3 2 7 4" xfId="6989" xr:uid="{00000000-0005-0000-0000-00008F210000}"/>
    <cellStyle name="40% - Accent1 3 2 7 4 2" xfId="15821" xr:uid="{00000000-0005-0000-0000-000090210000}"/>
    <cellStyle name="40% - Accent1 3 2 7 5" xfId="9215" xr:uid="{00000000-0005-0000-0000-000091210000}"/>
    <cellStyle name="40% - Accent1 3 2 8" xfId="2464" xr:uid="{00000000-0005-0000-0000-000092210000}"/>
    <cellStyle name="40% - Accent1 3 2 8 2" xfId="11296" xr:uid="{00000000-0005-0000-0000-000093210000}"/>
    <cellStyle name="40% - Accent1 3 2 9" xfId="4666" xr:uid="{00000000-0005-0000-0000-000094210000}"/>
    <cellStyle name="40% - Accent1 3 2 9 2" xfId="13498" xr:uid="{00000000-0005-0000-0000-000095210000}"/>
    <cellStyle name="40% - Accent1 3 3" xfId="340" xr:uid="{00000000-0005-0000-0000-000096210000}"/>
    <cellStyle name="40% - Accent1 3 3 10" xfId="9175" xr:uid="{00000000-0005-0000-0000-000097210000}"/>
    <cellStyle name="40% - Accent1 3 3 2" xfId="500" xr:uid="{00000000-0005-0000-0000-000098210000}"/>
    <cellStyle name="40% - Accent1 3 3 2 2" xfId="852" xr:uid="{00000000-0005-0000-0000-000099210000}"/>
    <cellStyle name="40% - Accent1 3 3 2 2 2" xfId="1556" xr:uid="{00000000-0005-0000-0000-00009A210000}"/>
    <cellStyle name="40% - Accent1 3 3 2 2 2 2" xfId="3758" xr:uid="{00000000-0005-0000-0000-00009B210000}"/>
    <cellStyle name="40% - Accent1 3 3 2 2 2 2 2" xfId="12590" xr:uid="{00000000-0005-0000-0000-00009C210000}"/>
    <cellStyle name="40% - Accent1 3 3 2 2 2 3" xfId="5960" xr:uid="{00000000-0005-0000-0000-00009D210000}"/>
    <cellStyle name="40% - Accent1 3 3 2 2 2 3 2" xfId="14792" xr:uid="{00000000-0005-0000-0000-00009E210000}"/>
    <cellStyle name="40% - Accent1 3 3 2 2 2 4" xfId="8162" xr:uid="{00000000-0005-0000-0000-00009F210000}"/>
    <cellStyle name="40% - Accent1 3 3 2 2 2 4 2" xfId="16994" xr:uid="{00000000-0005-0000-0000-0000A0210000}"/>
    <cellStyle name="40% - Accent1 3 3 2 2 2 5" xfId="10388" xr:uid="{00000000-0005-0000-0000-0000A1210000}"/>
    <cellStyle name="40% - Accent1 3 3 2 2 3" xfId="2260" xr:uid="{00000000-0005-0000-0000-0000A2210000}"/>
    <cellStyle name="40% - Accent1 3 3 2 2 3 2" xfId="4462" xr:uid="{00000000-0005-0000-0000-0000A3210000}"/>
    <cellStyle name="40% - Accent1 3 3 2 2 3 2 2" xfId="13294" xr:uid="{00000000-0005-0000-0000-0000A4210000}"/>
    <cellStyle name="40% - Accent1 3 3 2 2 3 3" xfId="6664" xr:uid="{00000000-0005-0000-0000-0000A5210000}"/>
    <cellStyle name="40% - Accent1 3 3 2 2 3 3 2" xfId="15496" xr:uid="{00000000-0005-0000-0000-0000A6210000}"/>
    <cellStyle name="40% - Accent1 3 3 2 2 3 4" xfId="8866" xr:uid="{00000000-0005-0000-0000-0000A7210000}"/>
    <cellStyle name="40% - Accent1 3 3 2 2 3 4 2" xfId="17698" xr:uid="{00000000-0005-0000-0000-0000A8210000}"/>
    <cellStyle name="40% - Accent1 3 3 2 2 3 5" xfId="11092" xr:uid="{00000000-0005-0000-0000-0000A9210000}"/>
    <cellStyle name="40% - Accent1 3 3 2 2 4" xfId="3054" xr:uid="{00000000-0005-0000-0000-0000AA210000}"/>
    <cellStyle name="40% - Accent1 3 3 2 2 4 2" xfId="11886" xr:uid="{00000000-0005-0000-0000-0000AB210000}"/>
    <cellStyle name="40% - Accent1 3 3 2 2 5" xfId="5256" xr:uid="{00000000-0005-0000-0000-0000AC210000}"/>
    <cellStyle name="40% - Accent1 3 3 2 2 5 2" xfId="14088" xr:uid="{00000000-0005-0000-0000-0000AD210000}"/>
    <cellStyle name="40% - Accent1 3 3 2 2 6" xfId="7458" xr:uid="{00000000-0005-0000-0000-0000AE210000}"/>
    <cellStyle name="40% - Accent1 3 3 2 2 6 2" xfId="16290" xr:uid="{00000000-0005-0000-0000-0000AF210000}"/>
    <cellStyle name="40% - Accent1 3 3 2 2 7" xfId="9684" xr:uid="{00000000-0005-0000-0000-0000B0210000}"/>
    <cellStyle name="40% - Accent1 3 3 2 3" xfId="1204" xr:uid="{00000000-0005-0000-0000-0000B1210000}"/>
    <cellStyle name="40% - Accent1 3 3 2 3 2" xfId="3406" xr:uid="{00000000-0005-0000-0000-0000B2210000}"/>
    <cellStyle name="40% - Accent1 3 3 2 3 2 2" xfId="12238" xr:uid="{00000000-0005-0000-0000-0000B3210000}"/>
    <cellStyle name="40% - Accent1 3 3 2 3 3" xfId="5608" xr:uid="{00000000-0005-0000-0000-0000B4210000}"/>
    <cellStyle name="40% - Accent1 3 3 2 3 3 2" xfId="14440" xr:uid="{00000000-0005-0000-0000-0000B5210000}"/>
    <cellStyle name="40% - Accent1 3 3 2 3 4" xfId="7810" xr:uid="{00000000-0005-0000-0000-0000B6210000}"/>
    <cellStyle name="40% - Accent1 3 3 2 3 4 2" xfId="16642" xr:uid="{00000000-0005-0000-0000-0000B7210000}"/>
    <cellStyle name="40% - Accent1 3 3 2 3 5" xfId="10036" xr:uid="{00000000-0005-0000-0000-0000B8210000}"/>
    <cellStyle name="40% - Accent1 3 3 2 4" xfId="1908" xr:uid="{00000000-0005-0000-0000-0000B9210000}"/>
    <cellStyle name="40% - Accent1 3 3 2 4 2" xfId="4110" xr:uid="{00000000-0005-0000-0000-0000BA210000}"/>
    <cellStyle name="40% - Accent1 3 3 2 4 2 2" xfId="12942" xr:uid="{00000000-0005-0000-0000-0000BB210000}"/>
    <cellStyle name="40% - Accent1 3 3 2 4 3" xfId="6312" xr:uid="{00000000-0005-0000-0000-0000BC210000}"/>
    <cellStyle name="40% - Accent1 3 3 2 4 3 2" xfId="15144" xr:uid="{00000000-0005-0000-0000-0000BD210000}"/>
    <cellStyle name="40% - Accent1 3 3 2 4 4" xfId="8514" xr:uid="{00000000-0005-0000-0000-0000BE210000}"/>
    <cellStyle name="40% - Accent1 3 3 2 4 4 2" xfId="17346" xr:uid="{00000000-0005-0000-0000-0000BF210000}"/>
    <cellStyle name="40% - Accent1 3 3 2 4 5" xfId="10740" xr:uid="{00000000-0005-0000-0000-0000C0210000}"/>
    <cellStyle name="40% - Accent1 3 3 2 5" xfId="2702" xr:uid="{00000000-0005-0000-0000-0000C1210000}"/>
    <cellStyle name="40% - Accent1 3 3 2 5 2" xfId="11534" xr:uid="{00000000-0005-0000-0000-0000C2210000}"/>
    <cellStyle name="40% - Accent1 3 3 2 6" xfId="4904" xr:uid="{00000000-0005-0000-0000-0000C3210000}"/>
    <cellStyle name="40% - Accent1 3 3 2 6 2" xfId="13736" xr:uid="{00000000-0005-0000-0000-0000C4210000}"/>
    <cellStyle name="40% - Accent1 3 3 2 7" xfId="7106" xr:uid="{00000000-0005-0000-0000-0000C5210000}"/>
    <cellStyle name="40% - Accent1 3 3 2 7 2" xfId="15938" xr:uid="{00000000-0005-0000-0000-0000C6210000}"/>
    <cellStyle name="40% - Accent1 3 3 2 8" xfId="9332" xr:uid="{00000000-0005-0000-0000-0000C7210000}"/>
    <cellStyle name="40% - Accent1 3 3 3" xfId="617" xr:uid="{00000000-0005-0000-0000-0000C8210000}"/>
    <cellStyle name="40% - Accent1 3 3 3 2" xfId="969" xr:uid="{00000000-0005-0000-0000-0000C9210000}"/>
    <cellStyle name="40% - Accent1 3 3 3 2 2" xfId="1673" xr:uid="{00000000-0005-0000-0000-0000CA210000}"/>
    <cellStyle name="40% - Accent1 3 3 3 2 2 2" xfId="3875" xr:uid="{00000000-0005-0000-0000-0000CB210000}"/>
    <cellStyle name="40% - Accent1 3 3 3 2 2 2 2" xfId="12707" xr:uid="{00000000-0005-0000-0000-0000CC210000}"/>
    <cellStyle name="40% - Accent1 3 3 3 2 2 3" xfId="6077" xr:uid="{00000000-0005-0000-0000-0000CD210000}"/>
    <cellStyle name="40% - Accent1 3 3 3 2 2 3 2" xfId="14909" xr:uid="{00000000-0005-0000-0000-0000CE210000}"/>
    <cellStyle name="40% - Accent1 3 3 3 2 2 4" xfId="8279" xr:uid="{00000000-0005-0000-0000-0000CF210000}"/>
    <cellStyle name="40% - Accent1 3 3 3 2 2 4 2" xfId="17111" xr:uid="{00000000-0005-0000-0000-0000D0210000}"/>
    <cellStyle name="40% - Accent1 3 3 3 2 2 5" xfId="10505" xr:uid="{00000000-0005-0000-0000-0000D1210000}"/>
    <cellStyle name="40% - Accent1 3 3 3 2 3" xfId="2377" xr:uid="{00000000-0005-0000-0000-0000D2210000}"/>
    <cellStyle name="40% - Accent1 3 3 3 2 3 2" xfId="4579" xr:uid="{00000000-0005-0000-0000-0000D3210000}"/>
    <cellStyle name="40% - Accent1 3 3 3 2 3 2 2" xfId="13411" xr:uid="{00000000-0005-0000-0000-0000D4210000}"/>
    <cellStyle name="40% - Accent1 3 3 3 2 3 3" xfId="6781" xr:uid="{00000000-0005-0000-0000-0000D5210000}"/>
    <cellStyle name="40% - Accent1 3 3 3 2 3 3 2" xfId="15613" xr:uid="{00000000-0005-0000-0000-0000D6210000}"/>
    <cellStyle name="40% - Accent1 3 3 3 2 3 4" xfId="8983" xr:uid="{00000000-0005-0000-0000-0000D7210000}"/>
    <cellStyle name="40% - Accent1 3 3 3 2 3 4 2" xfId="17815" xr:uid="{00000000-0005-0000-0000-0000D8210000}"/>
    <cellStyle name="40% - Accent1 3 3 3 2 3 5" xfId="11209" xr:uid="{00000000-0005-0000-0000-0000D9210000}"/>
    <cellStyle name="40% - Accent1 3 3 3 2 4" xfId="3171" xr:uid="{00000000-0005-0000-0000-0000DA210000}"/>
    <cellStyle name="40% - Accent1 3 3 3 2 4 2" xfId="12003" xr:uid="{00000000-0005-0000-0000-0000DB210000}"/>
    <cellStyle name="40% - Accent1 3 3 3 2 5" xfId="5373" xr:uid="{00000000-0005-0000-0000-0000DC210000}"/>
    <cellStyle name="40% - Accent1 3 3 3 2 5 2" xfId="14205" xr:uid="{00000000-0005-0000-0000-0000DD210000}"/>
    <cellStyle name="40% - Accent1 3 3 3 2 6" xfId="7575" xr:uid="{00000000-0005-0000-0000-0000DE210000}"/>
    <cellStyle name="40% - Accent1 3 3 3 2 6 2" xfId="16407" xr:uid="{00000000-0005-0000-0000-0000DF210000}"/>
    <cellStyle name="40% - Accent1 3 3 3 2 7" xfId="9801" xr:uid="{00000000-0005-0000-0000-0000E0210000}"/>
    <cellStyle name="40% - Accent1 3 3 3 3" xfId="1321" xr:uid="{00000000-0005-0000-0000-0000E1210000}"/>
    <cellStyle name="40% - Accent1 3 3 3 3 2" xfId="3523" xr:uid="{00000000-0005-0000-0000-0000E2210000}"/>
    <cellStyle name="40% - Accent1 3 3 3 3 2 2" xfId="12355" xr:uid="{00000000-0005-0000-0000-0000E3210000}"/>
    <cellStyle name="40% - Accent1 3 3 3 3 3" xfId="5725" xr:uid="{00000000-0005-0000-0000-0000E4210000}"/>
    <cellStyle name="40% - Accent1 3 3 3 3 3 2" xfId="14557" xr:uid="{00000000-0005-0000-0000-0000E5210000}"/>
    <cellStyle name="40% - Accent1 3 3 3 3 4" xfId="7927" xr:uid="{00000000-0005-0000-0000-0000E6210000}"/>
    <cellStyle name="40% - Accent1 3 3 3 3 4 2" xfId="16759" xr:uid="{00000000-0005-0000-0000-0000E7210000}"/>
    <cellStyle name="40% - Accent1 3 3 3 3 5" xfId="10153" xr:uid="{00000000-0005-0000-0000-0000E8210000}"/>
    <cellStyle name="40% - Accent1 3 3 3 4" xfId="2025" xr:uid="{00000000-0005-0000-0000-0000E9210000}"/>
    <cellStyle name="40% - Accent1 3 3 3 4 2" xfId="4227" xr:uid="{00000000-0005-0000-0000-0000EA210000}"/>
    <cellStyle name="40% - Accent1 3 3 3 4 2 2" xfId="13059" xr:uid="{00000000-0005-0000-0000-0000EB210000}"/>
    <cellStyle name="40% - Accent1 3 3 3 4 3" xfId="6429" xr:uid="{00000000-0005-0000-0000-0000EC210000}"/>
    <cellStyle name="40% - Accent1 3 3 3 4 3 2" xfId="15261" xr:uid="{00000000-0005-0000-0000-0000ED210000}"/>
    <cellStyle name="40% - Accent1 3 3 3 4 4" xfId="8631" xr:uid="{00000000-0005-0000-0000-0000EE210000}"/>
    <cellStyle name="40% - Accent1 3 3 3 4 4 2" xfId="17463" xr:uid="{00000000-0005-0000-0000-0000EF210000}"/>
    <cellStyle name="40% - Accent1 3 3 3 4 5" xfId="10857" xr:uid="{00000000-0005-0000-0000-0000F0210000}"/>
    <cellStyle name="40% - Accent1 3 3 3 5" xfId="2819" xr:uid="{00000000-0005-0000-0000-0000F1210000}"/>
    <cellStyle name="40% - Accent1 3 3 3 5 2" xfId="11651" xr:uid="{00000000-0005-0000-0000-0000F2210000}"/>
    <cellStyle name="40% - Accent1 3 3 3 6" xfId="5021" xr:uid="{00000000-0005-0000-0000-0000F3210000}"/>
    <cellStyle name="40% - Accent1 3 3 3 6 2" xfId="13853" xr:uid="{00000000-0005-0000-0000-0000F4210000}"/>
    <cellStyle name="40% - Accent1 3 3 3 7" xfId="7223" xr:uid="{00000000-0005-0000-0000-0000F5210000}"/>
    <cellStyle name="40% - Accent1 3 3 3 7 2" xfId="16055" xr:uid="{00000000-0005-0000-0000-0000F6210000}"/>
    <cellStyle name="40% - Accent1 3 3 3 8" xfId="9449" xr:uid="{00000000-0005-0000-0000-0000F7210000}"/>
    <cellStyle name="40% - Accent1 3 3 4" xfId="735" xr:uid="{00000000-0005-0000-0000-0000F8210000}"/>
    <cellStyle name="40% - Accent1 3 3 4 2" xfId="1439" xr:uid="{00000000-0005-0000-0000-0000F9210000}"/>
    <cellStyle name="40% - Accent1 3 3 4 2 2" xfId="3641" xr:uid="{00000000-0005-0000-0000-0000FA210000}"/>
    <cellStyle name="40% - Accent1 3 3 4 2 2 2" xfId="12473" xr:uid="{00000000-0005-0000-0000-0000FB210000}"/>
    <cellStyle name="40% - Accent1 3 3 4 2 3" xfId="5843" xr:uid="{00000000-0005-0000-0000-0000FC210000}"/>
    <cellStyle name="40% - Accent1 3 3 4 2 3 2" xfId="14675" xr:uid="{00000000-0005-0000-0000-0000FD210000}"/>
    <cellStyle name="40% - Accent1 3 3 4 2 4" xfId="8045" xr:uid="{00000000-0005-0000-0000-0000FE210000}"/>
    <cellStyle name="40% - Accent1 3 3 4 2 4 2" xfId="16877" xr:uid="{00000000-0005-0000-0000-0000FF210000}"/>
    <cellStyle name="40% - Accent1 3 3 4 2 5" xfId="10271" xr:uid="{00000000-0005-0000-0000-000000220000}"/>
    <cellStyle name="40% - Accent1 3 3 4 3" xfId="2143" xr:uid="{00000000-0005-0000-0000-000001220000}"/>
    <cellStyle name="40% - Accent1 3 3 4 3 2" xfId="4345" xr:uid="{00000000-0005-0000-0000-000002220000}"/>
    <cellStyle name="40% - Accent1 3 3 4 3 2 2" xfId="13177" xr:uid="{00000000-0005-0000-0000-000003220000}"/>
    <cellStyle name="40% - Accent1 3 3 4 3 3" xfId="6547" xr:uid="{00000000-0005-0000-0000-000004220000}"/>
    <cellStyle name="40% - Accent1 3 3 4 3 3 2" xfId="15379" xr:uid="{00000000-0005-0000-0000-000005220000}"/>
    <cellStyle name="40% - Accent1 3 3 4 3 4" xfId="8749" xr:uid="{00000000-0005-0000-0000-000006220000}"/>
    <cellStyle name="40% - Accent1 3 3 4 3 4 2" xfId="17581" xr:uid="{00000000-0005-0000-0000-000007220000}"/>
    <cellStyle name="40% - Accent1 3 3 4 3 5" xfId="10975" xr:uid="{00000000-0005-0000-0000-000008220000}"/>
    <cellStyle name="40% - Accent1 3 3 4 4" xfId="2937" xr:uid="{00000000-0005-0000-0000-000009220000}"/>
    <cellStyle name="40% - Accent1 3 3 4 4 2" xfId="11769" xr:uid="{00000000-0005-0000-0000-00000A220000}"/>
    <cellStyle name="40% - Accent1 3 3 4 5" xfId="5139" xr:uid="{00000000-0005-0000-0000-00000B220000}"/>
    <cellStyle name="40% - Accent1 3 3 4 5 2" xfId="13971" xr:uid="{00000000-0005-0000-0000-00000C220000}"/>
    <cellStyle name="40% - Accent1 3 3 4 6" xfId="7341" xr:uid="{00000000-0005-0000-0000-00000D220000}"/>
    <cellStyle name="40% - Accent1 3 3 4 6 2" xfId="16173" xr:uid="{00000000-0005-0000-0000-00000E220000}"/>
    <cellStyle name="40% - Accent1 3 3 4 7" xfId="9567" xr:uid="{00000000-0005-0000-0000-00000F220000}"/>
    <cellStyle name="40% - Accent1 3 3 5" xfId="1047" xr:uid="{00000000-0005-0000-0000-000010220000}"/>
    <cellStyle name="40% - Accent1 3 3 5 2" xfId="3249" xr:uid="{00000000-0005-0000-0000-000011220000}"/>
    <cellStyle name="40% - Accent1 3 3 5 2 2" xfId="12081" xr:uid="{00000000-0005-0000-0000-000012220000}"/>
    <cellStyle name="40% - Accent1 3 3 5 3" xfId="5451" xr:uid="{00000000-0005-0000-0000-000013220000}"/>
    <cellStyle name="40% - Accent1 3 3 5 3 2" xfId="14283" xr:uid="{00000000-0005-0000-0000-000014220000}"/>
    <cellStyle name="40% - Accent1 3 3 5 4" xfId="7653" xr:uid="{00000000-0005-0000-0000-000015220000}"/>
    <cellStyle name="40% - Accent1 3 3 5 4 2" xfId="16485" xr:uid="{00000000-0005-0000-0000-000016220000}"/>
    <cellStyle name="40% - Accent1 3 3 5 5" xfId="9879" xr:uid="{00000000-0005-0000-0000-000017220000}"/>
    <cellStyle name="40% - Accent1 3 3 6" xfId="1791" xr:uid="{00000000-0005-0000-0000-000018220000}"/>
    <cellStyle name="40% - Accent1 3 3 6 2" xfId="3993" xr:uid="{00000000-0005-0000-0000-000019220000}"/>
    <cellStyle name="40% - Accent1 3 3 6 2 2" xfId="12825" xr:uid="{00000000-0005-0000-0000-00001A220000}"/>
    <cellStyle name="40% - Accent1 3 3 6 3" xfId="6195" xr:uid="{00000000-0005-0000-0000-00001B220000}"/>
    <cellStyle name="40% - Accent1 3 3 6 3 2" xfId="15027" xr:uid="{00000000-0005-0000-0000-00001C220000}"/>
    <cellStyle name="40% - Accent1 3 3 6 4" xfId="8397" xr:uid="{00000000-0005-0000-0000-00001D220000}"/>
    <cellStyle name="40% - Accent1 3 3 6 4 2" xfId="17229" xr:uid="{00000000-0005-0000-0000-00001E220000}"/>
    <cellStyle name="40% - Accent1 3 3 6 5" xfId="10623" xr:uid="{00000000-0005-0000-0000-00001F220000}"/>
    <cellStyle name="40% - Accent1 3 3 7" xfId="2545" xr:uid="{00000000-0005-0000-0000-000020220000}"/>
    <cellStyle name="40% - Accent1 3 3 7 2" xfId="11377" xr:uid="{00000000-0005-0000-0000-000021220000}"/>
    <cellStyle name="40% - Accent1 3 3 8" xfId="4747" xr:uid="{00000000-0005-0000-0000-000022220000}"/>
    <cellStyle name="40% - Accent1 3 3 8 2" xfId="13579" xr:uid="{00000000-0005-0000-0000-000023220000}"/>
    <cellStyle name="40% - Accent1 3 3 9" xfId="6949" xr:uid="{00000000-0005-0000-0000-000024220000}"/>
    <cellStyle name="40% - Accent1 3 3 9 2" xfId="15781" xr:uid="{00000000-0005-0000-0000-000025220000}"/>
    <cellStyle name="40% - Accent1 3 4" xfId="448" xr:uid="{00000000-0005-0000-0000-000026220000}"/>
    <cellStyle name="40% - Accent1 3 4 2" xfId="786" xr:uid="{00000000-0005-0000-0000-000027220000}"/>
    <cellStyle name="40% - Accent1 3 4 2 2" xfId="1490" xr:uid="{00000000-0005-0000-0000-000028220000}"/>
    <cellStyle name="40% - Accent1 3 4 2 2 2" xfId="3692" xr:uid="{00000000-0005-0000-0000-000029220000}"/>
    <cellStyle name="40% - Accent1 3 4 2 2 2 2" xfId="12524" xr:uid="{00000000-0005-0000-0000-00002A220000}"/>
    <cellStyle name="40% - Accent1 3 4 2 2 3" xfId="5894" xr:uid="{00000000-0005-0000-0000-00002B220000}"/>
    <cellStyle name="40% - Accent1 3 4 2 2 3 2" xfId="14726" xr:uid="{00000000-0005-0000-0000-00002C220000}"/>
    <cellStyle name="40% - Accent1 3 4 2 2 4" xfId="8096" xr:uid="{00000000-0005-0000-0000-00002D220000}"/>
    <cellStyle name="40% - Accent1 3 4 2 2 4 2" xfId="16928" xr:uid="{00000000-0005-0000-0000-00002E220000}"/>
    <cellStyle name="40% - Accent1 3 4 2 2 5" xfId="10322" xr:uid="{00000000-0005-0000-0000-00002F220000}"/>
    <cellStyle name="40% - Accent1 3 4 2 3" xfId="2194" xr:uid="{00000000-0005-0000-0000-000030220000}"/>
    <cellStyle name="40% - Accent1 3 4 2 3 2" xfId="4396" xr:uid="{00000000-0005-0000-0000-000031220000}"/>
    <cellStyle name="40% - Accent1 3 4 2 3 2 2" xfId="13228" xr:uid="{00000000-0005-0000-0000-000032220000}"/>
    <cellStyle name="40% - Accent1 3 4 2 3 3" xfId="6598" xr:uid="{00000000-0005-0000-0000-000033220000}"/>
    <cellStyle name="40% - Accent1 3 4 2 3 3 2" xfId="15430" xr:uid="{00000000-0005-0000-0000-000034220000}"/>
    <cellStyle name="40% - Accent1 3 4 2 3 4" xfId="8800" xr:uid="{00000000-0005-0000-0000-000035220000}"/>
    <cellStyle name="40% - Accent1 3 4 2 3 4 2" xfId="17632" xr:uid="{00000000-0005-0000-0000-000036220000}"/>
    <cellStyle name="40% - Accent1 3 4 2 3 5" xfId="11026" xr:uid="{00000000-0005-0000-0000-000037220000}"/>
    <cellStyle name="40% - Accent1 3 4 2 4" xfId="2988" xr:uid="{00000000-0005-0000-0000-000038220000}"/>
    <cellStyle name="40% - Accent1 3 4 2 4 2" xfId="11820" xr:uid="{00000000-0005-0000-0000-000039220000}"/>
    <cellStyle name="40% - Accent1 3 4 2 5" xfId="5190" xr:uid="{00000000-0005-0000-0000-00003A220000}"/>
    <cellStyle name="40% - Accent1 3 4 2 5 2" xfId="14022" xr:uid="{00000000-0005-0000-0000-00003B220000}"/>
    <cellStyle name="40% - Accent1 3 4 2 6" xfId="7392" xr:uid="{00000000-0005-0000-0000-00003C220000}"/>
    <cellStyle name="40% - Accent1 3 4 2 6 2" xfId="16224" xr:uid="{00000000-0005-0000-0000-00003D220000}"/>
    <cellStyle name="40% - Accent1 3 4 2 7" xfId="9618" xr:uid="{00000000-0005-0000-0000-00003E220000}"/>
    <cellStyle name="40% - Accent1 3 4 3" xfId="1152" xr:uid="{00000000-0005-0000-0000-00003F220000}"/>
    <cellStyle name="40% - Accent1 3 4 3 2" xfId="3354" xr:uid="{00000000-0005-0000-0000-000040220000}"/>
    <cellStyle name="40% - Accent1 3 4 3 2 2" xfId="12186" xr:uid="{00000000-0005-0000-0000-000041220000}"/>
    <cellStyle name="40% - Accent1 3 4 3 3" xfId="5556" xr:uid="{00000000-0005-0000-0000-000042220000}"/>
    <cellStyle name="40% - Accent1 3 4 3 3 2" xfId="14388" xr:uid="{00000000-0005-0000-0000-000043220000}"/>
    <cellStyle name="40% - Accent1 3 4 3 4" xfId="7758" xr:uid="{00000000-0005-0000-0000-000044220000}"/>
    <cellStyle name="40% - Accent1 3 4 3 4 2" xfId="16590" xr:uid="{00000000-0005-0000-0000-000045220000}"/>
    <cellStyle name="40% - Accent1 3 4 3 5" xfId="9984" xr:uid="{00000000-0005-0000-0000-000046220000}"/>
    <cellStyle name="40% - Accent1 3 4 4" xfId="1842" xr:uid="{00000000-0005-0000-0000-000047220000}"/>
    <cellStyle name="40% - Accent1 3 4 4 2" xfId="4044" xr:uid="{00000000-0005-0000-0000-000048220000}"/>
    <cellStyle name="40% - Accent1 3 4 4 2 2" xfId="12876" xr:uid="{00000000-0005-0000-0000-000049220000}"/>
    <cellStyle name="40% - Accent1 3 4 4 3" xfId="6246" xr:uid="{00000000-0005-0000-0000-00004A220000}"/>
    <cellStyle name="40% - Accent1 3 4 4 3 2" xfId="15078" xr:uid="{00000000-0005-0000-0000-00004B220000}"/>
    <cellStyle name="40% - Accent1 3 4 4 4" xfId="8448" xr:uid="{00000000-0005-0000-0000-00004C220000}"/>
    <cellStyle name="40% - Accent1 3 4 4 4 2" xfId="17280" xr:uid="{00000000-0005-0000-0000-00004D220000}"/>
    <cellStyle name="40% - Accent1 3 4 4 5" xfId="10674" xr:uid="{00000000-0005-0000-0000-00004E220000}"/>
    <cellStyle name="40% - Accent1 3 4 5" xfId="2650" xr:uid="{00000000-0005-0000-0000-00004F220000}"/>
    <cellStyle name="40% - Accent1 3 4 5 2" xfId="11482" xr:uid="{00000000-0005-0000-0000-000050220000}"/>
    <cellStyle name="40% - Accent1 3 4 6" xfId="4852" xr:uid="{00000000-0005-0000-0000-000051220000}"/>
    <cellStyle name="40% - Accent1 3 4 6 2" xfId="13684" xr:uid="{00000000-0005-0000-0000-000052220000}"/>
    <cellStyle name="40% - Accent1 3 4 7" xfId="7054" xr:uid="{00000000-0005-0000-0000-000053220000}"/>
    <cellStyle name="40% - Accent1 3 4 7 2" xfId="15886" xr:uid="{00000000-0005-0000-0000-000054220000}"/>
    <cellStyle name="40% - Accent1 3 4 8" xfId="9280" xr:uid="{00000000-0005-0000-0000-000055220000}"/>
    <cellStyle name="40% - Accent1 3 5" xfId="551" xr:uid="{00000000-0005-0000-0000-000056220000}"/>
    <cellStyle name="40% - Accent1 3 5 2" xfId="903" xr:uid="{00000000-0005-0000-0000-000057220000}"/>
    <cellStyle name="40% - Accent1 3 5 2 2" xfId="1607" xr:uid="{00000000-0005-0000-0000-000058220000}"/>
    <cellStyle name="40% - Accent1 3 5 2 2 2" xfId="3809" xr:uid="{00000000-0005-0000-0000-000059220000}"/>
    <cellStyle name="40% - Accent1 3 5 2 2 2 2" xfId="12641" xr:uid="{00000000-0005-0000-0000-00005A220000}"/>
    <cellStyle name="40% - Accent1 3 5 2 2 3" xfId="6011" xr:uid="{00000000-0005-0000-0000-00005B220000}"/>
    <cellStyle name="40% - Accent1 3 5 2 2 3 2" xfId="14843" xr:uid="{00000000-0005-0000-0000-00005C220000}"/>
    <cellStyle name="40% - Accent1 3 5 2 2 4" xfId="8213" xr:uid="{00000000-0005-0000-0000-00005D220000}"/>
    <cellStyle name="40% - Accent1 3 5 2 2 4 2" xfId="17045" xr:uid="{00000000-0005-0000-0000-00005E220000}"/>
    <cellStyle name="40% - Accent1 3 5 2 2 5" xfId="10439" xr:uid="{00000000-0005-0000-0000-00005F220000}"/>
    <cellStyle name="40% - Accent1 3 5 2 3" xfId="2311" xr:uid="{00000000-0005-0000-0000-000060220000}"/>
    <cellStyle name="40% - Accent1 3 5 2 3 2" xfId="4513" xr:uid="{00000000-0005-0000-0000-000061220000}"/>
    <cellStyle name="40% - Accent1 3 5 2 3 2 2" xfId="13345" xr:uid="{00000000-0005-0000-0000-000062220000}"/>
    <cellStyle name="40% - Accent1 3 5 2 3 3" xfId="6715" xr:uid="{00000000-0005-0000-0000-000063220000}"/>
    <cellStyle name="40% - Accent1 3 5 2 3 3 2" xfId="15547" xr:uid="{00000000-0005-0000-0000-000064220000}"/>
    <cellStyle name="40% - Accent1 3 5 2 3 4" xfId="8917" xr:uid="{00000000-0005-0000-0000-000065220000}"/>
    <cellStyle name="40% - Accent1 3 5 2 3 4 2" xfId="17749" xr:uid="{00000000-0005-0000-0000-000066220000}"/>
    <cellStyle name="40% - Accent1 3 5 2 3 5" xfId="11143" xr:uid="{00000000-0005-0000-0000-000067220000}"/>
    <cellStyle name="40% - Accent1 3 5 2 4" xfId="3105" xr:uid="{00000000-0005-0000-0000-000068220000}"/>
    <cellStyle name="40% - Accent1 3 5 2 4 2" xfId="11937" xr:uid="{00000000-0005-0000-0000-000069220000}"/>
    <cellStyle name="40% - Accent1 3 5 2 5" xfId="5307" xr:uid="{00000000-0005-0000-0000-00006A220000}"/>
    <cellStyle name="40% - Accent1 3 5 2 5 2" xfId="14139" xr:uid="{00000000-0005-0000-0000-00006B220000}"/>
    <cellStyle name="40% - Accent1 3 5 2 6" xfId="7509" xr:uid="{00000000-0005-0000-0000-00006C220000}"/>
    <cellStyle name="40% - Accent1 3 5 2 6 2" xfId="16341" xr:uid="{00000000-0005-0000-0000-00006D220000}"/>
    <cellStyle name="40% - Accent1 3 5 2 7" xfId="9735" xr:uid="{00000000-0005-0000-0000-00006E220000}"/>
    <cellStyle name="40% - Accent1 3 5 3" xfId="1255" xr:uid="{00000000-0005-0000-0000-00006F220000}"/>
    <cellStyle name="40% - Accent1 3 5 3 2" xfId="3457" xr:uid="{00000000-0005-0000-0000-000070220000}"/>
    <cellStyle name="40% - Accent1 3 5 3 2 2" xfId="12289" xr:uid="{00000000-0005-0000-0000-000071220000}"/>
    <cellStyle name="40% - Accent1 3 5 3 3" xfId="5659" xr:uid="{00000000-0005-0000-0000-000072220000}"/>
    <cellStyle name="40% - Accent1 3 5 3 3 2" xfId="14491" xr:uid="{00000000-0005-0000-0000-000073220000}"/>
    <cellStyle name="40% - Accent1 3 5 3 4" xfId="7861" xr:uid="{00000000-0005-0000-0000-000074220000}"/>
    <cellStyle name="40% - Accent1 3 5 3 4 2" xfId="16693" xr:uid="{00000000-0005-0000-0000-000075220000}"/>
    <cellStyle name="40% - Accent1 3 5 3 5" xfId="10087" xr:uid="{00000000-0005-0000-0000-000076220000}"/>
    <cellStyle name="40% - Accent1 3 5 4" xfId="1959" xr:uid="{00000000-0005-0000-0000-000077220000}"/>
    <cellStyle name="40% - Accent1 3 5 4 2" xfId="4161" xr:uid="{00000000-0005-0000-0000-000078220000}"/>
    <cellStyle name="40% - Accent1 3 5 4 2 2" xfId="12993" xr:uid="{00000000-0005-0000-0000-000079220000}"/>
    <cellStyle name="40% - Accent1 3 5 4 3" xfId="6363" xr:uid="{00000000-0005-0000-0000-00007A220000}"/>
    <cellStyle name="40% - Accent1 3 5 4 3 2" xfId="15195" xr:uid="{00000000-0005-0000-0000-00007B220000}"/>
    <cellStyle name="40% - Accent1 3 5 4 4" xfId="8565" xr:uid="{00000000-0005-0000-0000-00007C220000}"/>
    <cellStyle name="40% - Accent1 3 5 4 4 2" xfId="17397" xr:uid="{00000000-0005-0000-0000-00007D220000}"/>
    <cellStyle name="40% - Accent1 3 5 4 5" xfId="10791" xr:uid="{00000000-0005-0000-0000-00007E220000}"/>
    <cellStyle name="40% - Accent1 3 5 5" xfId="2753" xr:uid="{00000000-0005-0000-0000-00007F220000}"/>
    <cellStyle name="40% - Accent1 3 5 5 2" xfId="11585" xr:uid="{00000000-0005-0000-0000-000080220000}"/>
    <cellStyle name="40% - Accent1 3 5 6" xfId="4955" xr:uid="{00000000-0005-0000-0000-000081220000}"/>
    <cellStyle name="40% - Accent1 3 5 6 2" xfId="13787" xr:uid="{00000000-0005-0000-0000-000082220000}"/>
    <cellStyle name="40% - Accent1 3 5 7" xfId="7157" xr:uid="{00000000-0005-0000-0000-000083220000}"/>
    <cellStyle name="40% - Accent1 3 5 7 2" xfId="15989" xr:uid="{00000000-0005-0000-0000-000084220000}"/>
    <cellStyle name="40% - Accent1 3 5 8" xfId="9383" xr:uid="{00000000-0005-0000-0000-000085220000}"/>
    <cellStyle name="40% - Accent1 3 6" xfId="669" xr:uid="{00000000-0005-0000-0000-000086220000}"/>
    <cellStyle name="40% - Accent1 3 6 2" xfId="1373" xr:uid="{00000000-0005-0000-0000-000087220000}"/>
    <cellStyle name="40% - Accent1 3 6 2 2" xfId="3575" xr:uid="{00000000-0005-0000-0000-000088220000}"/>
    <cellStyle name="40% - Accent1 3 6 2 2 2" xfId="12407" xr:uid="{00000000-0005-0000-0000-000089220000}"/>
    <cellStyle name="40% - Accent1 3 6 2 3" xfId="5777" xr:uid="{00000000-0005-0000-0000-00008A220000}"/>
    <cellStyle name="40% - Accent1 3 6 2 3 2" xfId="14609" xr:uid="{00000000-0005-0000-0000-00008B220000}"/>
    <cellStyle name="40% - Accent1 3 6 2 4" xfId="7979" xr:uid="{00000000-0005-0000-0000-00008C220000}"/>
    <cellStyle name="40% - Accent1 3 6 2 4 2" xfId="16811" xr:uid="{00000000-0005-0000-0000-00008D220000}"/>
    <cellStyle name="40% - Accent1 3 6 2 5" xfId="10205" xr:uid="{00000000-0005-0000-0000-00008E220000}"/>
    <cellStyle name="40% - Accent1 3 6 3" xfId="2077" xr:uid="{00000000-0005-0000-0000-00008F220000}"/>
    <cellStyle name="40% - Accent1 3 6 3 2" xfId="4279" xr:uid="{00000000-0005-0000-0000-000090220000}"/>
    <cellStyle name="40% - Accent1 3 6 3 2 2" xfId="13111" xr:uid="{00000000-0005-0000-0000-000091220000}"/>
    <cellStyle name="40% - Accent1 3 6 3 3" xfId="6481" xr:uid="{00000000-0005-0000-0000-000092220000}"/>
    <cellStyle name="40% - Accent1 3 6 3 3 2" xfId="15313" xr:uid="{00000000-0005-0000-0000-000093220000}"/>
    <cellStyle name="40% - Accent1 3 6 3 4" xfId="8683" xr:uid="{00000000-0005-0000-0000-000094220000}"/>
    <cellStyle name="40% - Accent1 3 6 3 4 2" xfId="17515" xr:uid="{00000000-0005-0000-0000-000095220000}"/>
    <cellStyle name="40% - Accent1 3 6 3 5" xfId="10909" xr:uid="{00000000-0005-0000-0000-000096220000}"/>
    <cellStyle name="40% - Accent1 3 6 4" xfId="2871" xr:uid="{00000000-0005-0000-0000-000097220000}"/>
    <cellStyle name="40% - Accent1 3 6 4 2" xfId="11703" xr:uid="{00000000-0005-0000-0000-000098220000}"/>
    <cellStyle name="40% - Accent1 3 6 5" xfId="5073" xr:uid="{00000000-0005-0000-0000-000099220000}"/>
    <cellStyle name="40% - Accent1 3 6 5 2" xfId="13905" xr:uid="{00000000-0005-0000-0000-00009A220000}"/>
    <cellStyle name="40% - Accent1 3 6 6" xfId="7275" xr:uid="{00000000-0005-0000-0000-00009B220000}"/>
    <cellStyle name="40% - Accent1 3 6 6 2" xfId="16107" xr:uid="{00000000-0005-0000-0000-00009C220000}"/>
    <cellStyle name="40% - Accent1 3 6 7" xfId="9501" xr:uid="{00000000-0005-0000-0000-00009D220000}"/>
    <cellStyle name="40% - Accent1 3 7" xfId="1009" xr:uid="{00000000-0005-0000-0000-00009E220000}"/>
    <cellStyle name="40% - Accent1 3 7 2" xfId="3211" xr:uid="{00000000-0005-0000-0000-00009F220000}"/>
    <cellStyle name="40% - Accent1 3 7 2 2" xfId="12043" xr:uid="{00000000-0005-0000-0000-0000A0220000}"/>
    <cellStyle name="40% - Accent1 3 7 3" xfId="5413" xr:uid="{00000000-0005-0000-0000-0000A1220000}"/>
    <cellStyle name="40% - Accent1 3 7 3 2" xfId="14245" xr:uid="{00000000-0005-0000-0000-0000A2220000}"/>
    <cellStyle name="40% - Accent1 3 7 4" xfId="7615" xr:uid="{00000000-0005-0000-0000-0000A3220000}"/>
    <cellStyle name="40% - Accent1 3 7 4 2" xfId="16447" xr:uid="{00000000-0005-0000-0000-0000A4220000}"/>
    <cellStyle name="40% - Accent1 3 7 5" xfId="9841" xr:uid="{00000000-0005-0000-0000-0000A5220000}"/>
    <cellStyle name="40% - Accent1 3 8" xfId="1725" xr:uid="{00000000-0005-0000-0000-0000A6220000}"/>
    <cellStyle name="40% - Accent1 3 8 2" xfId="3927" xr:uid="{00000000-0005-0000-0000-0000A7220000}"/>
    <cellStyle name="40% - Accent1 3 8 2 2" xfId="12759" xr:uid="{00000000-0005-0000-0000-0000A8220000}"/>
    <cellStyle name="40% - Accent1 3 8 3" xfId="6129" xr:uid="{00000000-0005-0000-0000-0000A9220000}"/>
    <cellStyle name="40% - Accent1 3 8 3 2" xfId="14961" xr:uid="{00000000-0005-0000-0000-0000AA220000}"/>
    <cellStyle name="40% - Accent1 3 8 4" xfId="8331" xr:uid="{00000000-0005-0000-0000-0000AB220000}"/>
    <cellStyle name="40% - Accent1 3 8 4 2" xfId="17163" xr:uid="{00000000-0005-0000-0000-0000AC220000}"/>
    <cellStyle name="40% - Accent1 3 8 5" xfId="10557" xr:uid="{00000000-0005-0000-0000-0000AD220000}"/>
    <cellStyle name="40% - Accent1 3 9" xfId="313" xr:uid="{00000000-0005-0000-0000-0000AE220000}"/>
    <cellStyle name="40% - Accent1 3 9 2" xfId="2519" xr:uid="{00000000-0005-0000-0000-0000AF220000}"/>
    <cellStyle name="40% - Accent1 3 9 2 2" xfId="11351" xr:uid="{00000000-0005-0000-0000-0000B0220000}"/>
    <cellStyle name="40% - Accent1 3 9 3" xfId="4721" xr:uid="{00000000-0005-0000-0000-0000B1220000}"/>
    <cellStyle name="40% - Accent1 3 9 3 2" xfId="13553" xr:uid="{00000000-0005-0000-0000-0000B2220000}"/>
    <cellStyle name="40% - Accent1 3 9 4" xfId="6923" xr:uid="{00000000-0005-0000-0000-0000B3220000}"/>
    <cellStyle name="40% - Accent1 3 9 4 2" xfId="15755" xr:uid="{00000000-0005-0000-0000-0000B4220000}"/>
    <cellStyle name="40% - Accent1 3 9 5" xfId="9149" xr:uid="{00000000-0005-0000-0000-0000B5220000}"/>
    <cellStyle name="40% - Accent1 4" xfId="144" xr:uid="{00000000-0005-0000-0000-0000B6220000}"/>
    <cellStyle name="40% - Accent1 4 2" xfId="422" xr:uid="{00000000-0005-0000-0000-0000B7220000}"/>
    <cellStyle name="40% - Accent1 4 2 2" xfId="839" xr:uid="{00000000-0005-0000-0000-0000B8220000}"/>
    <cellStyle name="40% - Accent1 4 2 2 2" xfId="1543" xr:uid="{00000000-0005-0000-0000-0000B9220000}"/>
    <cellStyle name="40% - Accent1 4 2 2 2 2" xfId="3745" xr:uid="{00000000-0005-0000-0000-0000BA220000}"/>
    <cellStyle name="40% - Accent1 4 2 2 2 2 2" xfId="12577" xr:uid="{00000000-0005-0000-0000-0000BB220000}"/>
    <cellStyle name="40% - Accent1 4 2 2 2 3" xfId="5947" xr:uid="{00000000-0005-0000-0000-0000BC220000}"/>
    <cellStyle name="40% - Accent1 4 2 2 2 3 2" xfId="14779" xr:uid="{00000000-0005-0000-0000-0000BD220000}"/>
    <cellStyle name="40% - Accent1 4 2 2 2 4" xfId="8149" xr:uid="{00000000-0005-0000-0000-0000BE220000}"/>
    <cellStyle name="40% - Accent1 4 2 2 2 4 2" xfId="16981" xr:uid="{00000000-0005-0000-0000-0000BF220000}"/>
    <cellStyle name="40% - Accent1 4 2 2 2 5" xfId="10375" xr:uid="{00000000-0005-0000-0000-0000C0220000}"/>
    <cellStyle name="40% - Accent1 4 2 2 3" xfId="2247" xr:uid="{00000000-0005-0000-0000-0000C1220000}"/>
    <cellStyle name="40% - Accent1 4 2 2 3 2" xfId="4449" xr:uid="{00000000-0005-0000-0000-0000C2220000}"/>
    <cellStyle name="40% - Accent1 4 2 2 3 2 2" xfId="13281" xr:uid="{00000000-0005-0000-0000-0000C3220000}"/>
    <cellStyle name="40% - Accent1 4 2 2 3 3" xfId="6651" xr:uid="{00000000-0005-0000-0000-0000C4220000}"/>
    <cellStyle name="40% - Accent1 4 2 2 3 3 2" xfId="15483" xr:uid="{00000000-0005-0000-0000-0000C5220000}"/>
    <cellStyle name="40% - Accent1 4 2 2 3 4" xfId="8853" xr:uid="{00000000-0005-0000-0000-0000C6220000}"/>
    <cellStyle name="40% - Accent1 4 2 2 3 4 2" xfId="17685" xr:uid="{00000000-0005-0000-0000-0000C7220000}"/>
    <cellStyle name="40% - Accent1 4 2 2 3 5" xfId="11079" xr:uid="{00000000-0005-0000-0000-0000C8220000}"/>
    <cellStyle name="40% - Accent1 4 2 2 4" xfId="3041" xr:uid="{00000000-0005-0000-0000-0000C9220000}"/>
    <cellStyle name="40% - Accent1 4 2 2 4 2" xfId="11873" xr:uid="{00000000-0005-0000-0000-0000CA220000}"/>
    <cellStyle name="40% - Accent1 4 2 2 5" xfId="5243" xr:uid="{00000000-0005-0000-0000-0000CB220000}"/>
    <cellStyle name="40% - Accent1 4 2 2 5 2" xfId="14075" xr:uid="{00000000-0005-0000-0000-0000CC220000}"/>
    <cellStyle name="40% - Accent1 4 2 2 6" xfId="7445" xr:uid="{00000000-0005-0000-0000-0000CD220000}"/>
    <cellStyle name="40% - Accent1 4 2 2 6 2" xfId="16277" xr:uid="{00000000-0005-0000-0000-0000CE220000}"/>
    <cellStyle name="40% - Accent1 4 2 2 7" xfId="9671" xr:uid="{00000000-0005-0000-0000-0000CF220000}"/>
    <cellStyle name="40% - Accent1 4 2 3" xfId="1126" xr:uid="{00000000-0005-0000-0000-0000D0220000}"/>
    <cellStyle name="40% - Accent1 4 2 3 2" xfId="3328" xr:uid="{00000000-0005-0000-0000-0000D1220000}"/>
    <cellStyle name="40% - Accent1 4 2 3 2 2" xfId="12160" xr:uid="{00000000-0005-0000-0000-0000D2220000}"/>
    <cellStyle name="40% - Accent1 4 2 3 3" xfId="5530" xr:uid="{00000000-0005-0000-0000-0000D3220000}"/>
    <cellStyle name="40% - Accent1 4 2 3 3 2" xfId="14362" xr:uid="{00000000-0005-0000-0000-0000D4220000}"/>
    <cellStyle name="40% - Accent1 4 2 3 4" xfId="7732" xr:uid="{00000000-0005-0000-0000-0000D5220000}"/>
    <cellStyle name="40% - Accent1 4 2 3 4 2" xfId="16564" xr:uid="{00000000-0005-0000-0000-0000D6220000}"/>
    <cellStyle name="40% - Accent1 4 2 3 5" xfId="9958" xr:uid="{00000000-0005-0000-0000-0000D7220000}"/>
    <cellStyle name="40% - Accent1 4 2 4" xfId="1895" xr:uid="{00000000-0005-0000-0000-0000D8220000}"/>
    <cellStyle name="40% - Accent1 4 2 4 2" xfId="4097" xr:uid="{00000000-0005-0000-0000-0000D9220000}"/>
    <cellStyle name="40% - Accent1 4 2 4 2 2" xfId="12929" xr:uid="{00000000-0005-0000-0000-0000DA220000}"/>
    <cellStyle name="40% - Accent1 4 2 4 3" xfId="6299" xr:uid="{00000000-0005-0000-0000-0000DB220000}"/>
    <cellStyle name="40% - Accent1 4 2 4 3 2" xfId="15131" xr:uid="{00000000-0005-0000-0000-0000DC220000}"/>
    <cellStyle name="40% - Accent1 4 2 4 4" xfId="8501" xr:uid="{00000000-0005-0000-0000-0000DD220000}"/>
    <cellStyle name="40% - Accent1 4 2 4 4 2" xfId="17333" xr:uid="{00000000-0005-0000-0000-0000DE220000}"/>
    <cellStyle name="40% - Accent1 4 2 4 5" xfId="10727" xr:uid="{00000000-0005-0000-0000-0000DF220000}"/>
    <cellStyle name="40% - Accent1 4 2 5" xfId="2624" xr:uid="{00000000-0005-0000-0000-0000E0220000}"/>
    <cellStyle name="40% - Accent1 4 2 5 2" xfId="11456" xr:uid="{00000000-0005-0000-0000-0000E1220000}"/>
    <cellStyle name="40% - Accent1 4 2 6" xfId="4826" xr:uid="{00000000-0005-0000-0000-0000E2220000}"/>
    <cellStyle name="40% - Accent1 4 2 6 2" xfId="13658" xr:uid="{00000000-0005-0000-0000-0000E3220000}"/>
    <cellStyle name="40% - Accent1 4 2 7" xfId="7028" xr:uid="{00000000-0005-0000-0000-0000E4220000}"/>
    <cellStyle name="40% - Accent1 4 2 7 2" xfId="15860" xr:uid="{00000000-0005-0000-0000-0000E5220000}"/>
    <cellStyle name="40% - Accent1 4 2 8" xfId="9254" xr:uid="{00000000-0005-0000-0000-0000E6220000}"/>
    <cellStyle name="40% - Accent1 4 3" xfId="604" xr:uid="{00000000-0005-0000-0000-0000E7220000}"/>
    <cellStyle name="40% - Accent1 4 3 2" xfId="956" xr:uid="{00000000-0005-0000-0000-0000E8220000}"/>
    <cellStyle name="40% - Accent1 4 3 2 2" xfId="1660" xr:uid="{00000000-0005-0000-0000-0000E9220000}"/>
    <cellStyle name="40% - Accent1 4 3 2 2 2" xfId="3862" xr:uid="{00000000-0005-0000-0000-0000EA220000}"/>
    <cellStyle name="40% - Accent1 4 3 2 2 2 2" xfId="12694" xr:uid="{00000000-0005-0000-0000-0000EB220000}"/>
    <cellStyle name="40% - Accent1 4 3 2 2 3" xfId="6064" xr:uid="{00000000-0005-0000-0000-0000EC220000}"/>
    <cellStyle name="40% - Accent1 4 3 2 2 3 2" xfId="14896" xr:uid="{00000000-0005-0000-0000-0000ED220000}"/>
    <cellStyle name="40% - Accent1 4 3 2 2 4" xfId="8266" xr:uid="{00000000-0005-0000-0000-0000EE220000}"/>
    <cellStyle name="40% - Accent1 4 3 2 2 4 2" xfId="17098" xr:uid="{00000000-0005-0000-0000-0000EF220000}"/>
    <cellStyle name="40% - Accent1 4 3 2 2 5" xfId="10492" xr:uid="{00000000-0005-0000-0000-0000F0220000}"/>
    <cellStyle name="40% - Accent1 4 3 2 3" xfId="2364" xr:uid="{00000000-0005-0000-0000-0000F1220000}"/>
    <cellStyle name="40% - Accent1 4 3 2 3 2" xfId="4566" xr:uid="{00000000-0005-0000-0000-0000F2220000}"/>
    <cellStyle name="40% - Accent1 4 3 2 3 2 2" xfId="13398" xr:uid="{00000000-0005-0000-0000-0000F3220000}"/>
    <cellStyle name="40% - Accent1 4 3 2 3 3" xfId="6768" xr:uid="{00000000-0005-0000-0000-0000F4220000}"/>
    <cellStyle name="40% - Accent1 4 3 2 3 3 2" xfId="15600" xr:uid="{00000000-0005-0000-0000-0000F5220000}"/>
    <cellStyle name="40% - Accent1 4 3 2 3 4" xfId="8970" xr:uid="{00000000-0005-0000-0000-0000F6220000}"/>
    <cellStyle name="40% - Accent1 4 3 2 3 4 2" xfId="17802" xr:uid="{00000000-0005-0000-0000-0000F7220000}"/>
    <cellStyle name="40% - Accent1 4 3 2 3 5" xfId="11196" xr:uid="{00000000-0005-0000-0000-0000F8220000}"/>
    <cellStyle name="40% - Accent1 4 3 2 4" xfId="3158" xr:uid="{00000000-0005-0000-0000-0000F9220000}"/>
    <cellStyle name="40% - Accent1 4 3 2 4 2" xfId="11990" xr:uid="{00000000-0005-0000-0000-0000FA220000}"/>
    <cellStyle name="40% - Accent1 4 3 2 5" xfId="5360" xr:uid="{00000000-0005-0000-0000-0000FB220000}"/>
    <cellStyle name="40% - Accent1 4 3 2 5 2" xfId="14192" xr:uid="{00000000-0005-0000-0000-0000FC220000}"/>
    <cellStyle name="40% - Accent1 4 3 2 6" xfId="7562" xr:uid="{00000000-0005-0000-0000-0000FD220000}"/>
    <cellStyle name="40% - Accent1 4 3 2 6 2" xfId="16394" xr:uid="{00000000-0005-0000-0000-0000FE220000}"/>
    <cellStyle name="40% - Accent1 4 3 2 7" xfId="9788" xr:uid="{00000000-0005-0000-0000-0000FF220000}"/>
    <cellStyle name="40% - Accent1 4 3 3" xfId="1308" xr:uid="{00000000-0005-0000-0000-000000230000}"/>
    <cellStyle name="40% - Accent1 4 3 3 2" xfId="3510" xr:uid="{00000000-0005-0000-0000-000001230000}"/>
    <cellStyle name="40% - Accent1 4 3 3 2 2" xfId="12342" xr:uid="{00000000-0005-0000-0000-000002230000}"/>
    <cellStyle name="40% - Accent1 4 3 3 3" xfId="5712" xr:uid="{00000000-0005-0000-0000-000003230000}"/>
    <cellStyle name="40% - Accent1 4 3 3 3 2" xfId="14544" xr:uid="{00000000-0005-0000-0000-000004230000}"/>
    <cellStyle name="40% - Accent1 4 3 3 4" xfId="7914" xr:uid="{00000000-0005-0000-0000-000005230000}"/>
    <cellStyle name="40% - Accent1 4 3 3 4 2" xfId="16746" xr:uid="{00000000-0005-0000-0000-000006230000}"/>
    <cellStyle name="40% - Accent1 4 3 3 5" xfId="10140" xr:uid="{00000000-0005-0000-0000-000007230000}"/>
    <cellStyle name="40% - Accent1 4 3 4" xfId="2012" xr:uid="{00000000-0005-0000-0000-000008230000}"/>
    <cellStyle name="40% - Accent1 4 3 4 2" xfId="4214" xr:uid="{00000000-0005-0000-0000-000009230000}"/>
    <cellStyle name="40% - Accent1 4 3 4 2 2" xfId="13046" xr:uid="{00000000-0005-0000-0000-00000A230000}"/>
    <cellStyle name="40% - Accent1 4 3 4 3" xfId="6416" xr:uid="{00000000-0005-0000-0000-00000B230000}"/>
    <cellStyle name="40% - Accent1 4 3 4 3 2" xfId="15248" xr:uid="{00000000-0005-0000-0000-00000C230000}"/>
    <cellStyle name="40% - Accent1 4 3 4 4" xfId="8618" xr:uid="{00000000-0005-0000-0000-00000D230000}"/>
    <cellStyle name="40% - Accent1 4 3 4 4 2" xfId="17450" xr:uid="{00000000-0005-0000-0000-00000E230000}"/>
    <cellStyle name="40% - Accent1 4 3 4 5" xfId="10844" xr:uid="{00000000-0005-0000-0000-00000F230000}"/>
    <cellStyle name="40% - Accent1 4 3 5" xfId="2806" xr:uid="{00000000-0005-0000-0000-000010230000}"/>
    <cellStyle name="40% - Accent1 4 3 5 2" xfId="11638" xr:uid="{00000000-0005-0000-0000-000011230000}"/>
    <cellStyle name="40% - Accent1 4 3 6" xfId="5008" xr:uid="{00000000-0005-0000-0000-000012230000}"/>
    <cellStyle name="40% - Accent1 4 3 6 2" xfId="13840" xr:uid="{00000000-0005-0000-0000-000013230000}"/>
    <cellStyle name="40% - Accent1 4 3 7" xfId="7210" xr:uid="{00000000-0005-0000-0000-000014230000}"/>
    <cellStyle name="40% - Accent1 4 3 7 2" xfId="16042" xr:uid="{00000000-0005-0000-0000-000015230000}"/>
    <cellStyle name="40% - Accent1 4 3 8" xfId="9436" xr:uid="{00000000-0005-0000-0000-000016230000}"/>
    <cellStyle name="40% - Accent1 4 4" xfId="722" xr:uid="{00000000-0005-0000-0000-000017230000}"/>
    <cellStyle name="40% - Accent1 4 4 2" xfId="1426" xr:uid="{00000000-0005-0000-0000-000018230000}"/>
    <cellStyle name="40% - Accent1 4 4 2 2" xfId="3628" xr:uid="{00000000-0005-0000-0000-000019230000}"/>
    <cellStyle name="40% - Accent1 4 4 2 2 2" xfId="12460" xr:uid="{00000000-0005-0000-0000-00001A230000}"/>
    <cellStyle name="40% - Accent1 4 4 2 3" xfId="5830" xr:uid="{00000000-0005-0000-0000-00001B230000}"/>
    <cellStyle name="40% - Accent1 4 4 2 3 2" xfId="14662" xr:uid="{00000000-0005-0000-0000-00001C230000}"/>
    <cellStyle name="40% - Accent1 4 4 2 4" xfId="8032" xr:uid="{00000000-0005-0000-0000-00001D230000}"/>
    <cellStyle name="40% - Accent1 4 4 2 4 2" xfId="16864" xr:uid="{00000000-0005-0000-0000-00001E230000}"/>
    <cellStyle name="40% - Accent1 4 4 2 5" xfId="10258" xr:uid="{00000000-0005-0000-0000-00001F230000}"/>
    <cellStyle name="40% - Accent1 4 4 3" xfId="2130" xr:uid="{00000000-0005-0000-0000-000020230000}"/>
    <cellStyle name="40% - Accent1 4 4 3 2" xfId="4332" xr:uid="{00000000-0005-0000-0000-000021230000}"/>
    <cellStyle name="40% - Accent1 4 4 3 2 2" xfId="13164" xr:uid="{00000000-0005-0000-0000-000022230000}"/>
    <cellStyle name="40% - Accent1 4 4 3 3" xfId="6534" xr:uid="{00000000-0005-0000-0000-000023230000}"/>
    <cellStyle name="40% - Accent1 4 4 3 3 2" xfId="15366" xr:uid="{00000000-0005-0000-0000-000024230000}"/>
    <cellStyle name="40% - Accent1 4 4 3 4" xfId="8736" xr:uid="{00000000-0005-0000-0000-000025230000}"/>
    <cellStyle name="40% - Accent1 4 4 3 4 2" xfId="17568" xr:uid="{00000000-0005-0000-0000-000026230000}"/>
    <cellStyle name="40% - Accent1 4 4 3 5" xfId="10962" xr:uid="{00000000-0005-0000-0000-000027230000}"/>
    <cellStyle name="40% - Accent1 4 4 4" xfId="2924" xr:uid="{00000000-0005-0000-0000-000028230000}"/>
    <cellStyle name="40% - Accent1 4 4 4 2" xfId="11756" xr:uid="{00000000-0005-0000-0000-000029230000}"/>
    <cellStyle name="40% - Accent1 4 4 5" xfId="5126" xr:uid="{00000000-0005-0000-0000-00002A230000}"/>
    <cellStyle name="40% - Accent1 4 4 5 2" xfId="13958" xr:uid="{00000000-0005-0000-0000-00002B230000}"/>
    <cellStyle name="40% - Accent1 4 4 6" xfId="7328" xr:uid="{00000000-0005-0000-0000-00002C230000}"/>
    <cellStyle name="40% - Accent1 4 4 6 2" xfId="16160" xr:uid="{00000000-0005-0000-0000-00002D230000}"/>
    <cellStyle name="40% - Accent1 4 4 7" xfId="9554" xr:uid="{00000000-0005-0000-0000-00002E230000}"/>
    <cellStyle name="40% - Accent1 4 5" xfId="1074" xr:uid="{00000000-0005-0000-0000-00002F230000}"/>
    <cellStyle name="40% - Accent1 4 5 2" xfId="3276" xr:uid="{00000000-0005-0000-0000-000030230000}"/>
    <cellStyle name="40% - Accent1 4 5 2 2" xfId="12108" xr:uid="{00000000-0005-0000-0000-000031230000}"/>
    <cellStyle name="40% - Accent1 4 5 3" xfId="5478" xr:uid="{00000000-0005-0000-0000-000032230000}"/>
    <cellStyle name="40% - Accent1 4 5 3 2" xfId="14310" xr:uid="{00000000-0005-0000-0000-000033230000}"/>
    <cellStyle name="40% - Accent1 4 5 4" xfId="7680" xr:uid="{00000000-0005-0000-0000-000034230000}"/>
    <cellStyle name="40% - Accent1 4 5 4 2" xfId="16512" xr:uid="{00000000-0005-0000-0000-000035230000}"/>
    <cellStyle name="40% - Accent1 4 5 5" xfId="9906" xr:uid="{00000000-0005-0000-0000-000036230000}"/>
    <cellStyle name="40% - Accent1 4 6" xfId="1778" xr:uid="{00000000-0005-0000-0000-000037230000}"/>
    <cellStyle name="40% - Accent1 4 6 2" xfId="3980" xr:uid="{00000000-0005-0000-0000-000038230000}"/>
    <cellStyle name="40% - Accent1 4 6 2 2" xfId="12812" xr:uid="{00000000-0005-0000-0000-000039230000}"/>
    <cellStyle name="40% - Accent1 4 6 3" xfId="6182" xr:uid="{00000000-0005-0000-0000-00003A230000}"/>
    <cellStyle name="40% - Accent1 4 6 3 2" xfId="15014" xr:uid="{00000000-0005-0000-0000-00003B230000}"/>
    <cellStyle name="40% - Accent1 4 6 4" xfId="8384" xr:uid="{00000000-0005-0000-0000-00003C230000}"/>
    <cellStyle name="40% - Accent1 4 6 4 2" xfId="17216" xr:uid="{00000000-0005-0000-0000-00003D230000}"/>
    <cellStyle name="40% - Accent1 4 6 5" xfId="10610" xr:uid="{00000000-0005-0000-0000-00003E230000}"/>
    <cellStyle name="40% - Accent1 4 7" xfId="370" xr:uid="{00000000-0005-0000-0000-00003F230000}"/>
    <cellStyle name="40% - Accent1 4 7 2" xfId="2572" xr:uid="{00000000-0005-0000-0000-000040230000}"/>
    <cellStyle name="40% - Accent1 4 7 2 2" xfId="11404" xr:uid="{00000000-0005-0000-0000-000041230000}"/>
    <cellStyle name="40% - Accent1 4 7 3" xfId="4774" xr:uid="{00000000-0005-0000-0000-000042230000}"/>
    <cellStyle name="40% - Accent1 4 7 3 2" xfId="13606" xr:uid="{00000000-0005-0000-0000-000043230000}"/>
    <cellStyle name="40% - Accent1 4 7 4" xfId="6976" xr:uid="{00000000-0005-0000-0000-000044230000}"/>
    <cellStyle name="40% - Accent1 4 7 4 2" xfId="15808" xr:uid="{00000000-0005-0000-0000-000045230000}"/>
    <cellStyle name="40% - Accent1 4 7 5" xfId="9202" xr:uid="{00000000-0005-0000-0000-000046230000}"/>
    <cellStyle name="40% - Accent1 5" xfId="409" xr:uid="{00000000-0005-0000-0000-000047230000}"/>
    <cellStyle name="40% - Accent1 5 10" xfId="9241" xr:uid="{00000000-0005-0000-0000-000048230000}"/>
    <cellStyle name="40% - Accent1 5 2" xfId="526" xr:uid="{00000000-0005-0000-0000-000049230000}"/>
    <cellStyle name="40% - Accent1 5 2 2" xfId="878" xr:uid="{00000000-0005-0000-0000-00004A230000}"/>
    <cellStyle name="40% - Accent1 5 2 2 2" xfId="1582" xr:uid="{00000000-0005-0000-0000-00004B230000}"/>
    <cellStyle name="40% - Accent1 5 2 2 2 2" xfId="3784" xr:uid="{00000000-0005-0000-0000-00004C230000}"/>
    <cellStyle name="40% - Accent1 5 2 2 2 2 2" xfId="12616" xr:uid="{00000000-0005-0000-0000-00004D230000}"/>
    <cellStyle name="40% - Accent1 5 2 2 2 3" xfId="5986" xr:uid="{00000000-0005-0000-0000-00004E230000}"/>
    <cellStyle name="40% - Accent1 5 2 2 2 3 2" xfId="14818" xr:uid="{00000000-0005-0000-0000-00004F230000}"/>
    <cellStyle name="40% - Accent1 5 2 2 2 4" xfId="8188" xr:uid="{00000000-0005-0000-0000-000050230000}"/>
    <cellStyle name="40% - Accent1 5 2 2 2 4 2" xfId="17020" xr:uid="{00000000-0005-0000-0000-000051230000}"/>
    <cellStyle name="40% - Accent1 5 2 2 2 5" xfId="10414" xr:uid="{00000000-0005-0000-0000-000052230000}"/>
    <cellStyle name="40% - Accent1 5 2 2 3" xfId="2286" xr:uid="{00000000-0005-0000-0000-000053230000}"/>
    <cellStyle name="40% - Accent1 5 2 2 3 2" xfId="4488" xr:uid="{00000000-0005-0000-0000-000054230000}"/>
    <cellStyle name="40% - Accent1 5 2 2 3 2 2" xfId="13320" xr:uid="{00000000-0005-0000-0000-000055230000}"/>
    <cellStyle name="40% - Accent1 5 2 2 3 3" xfId="6690" xr:uid="{00000000-0005-0000-0000-000056230000}"/>
    <cellStyle name="40% - Accent1 5 2 2 3 3 2" xfId="15522" xr:uid="{00000000-0005-0000-0000-000057230000}"/>
    <cellStyle name="40% - Accent1 5 2 2 3 4" xfId="8892" xr:uid="{00000000-0005-0000-0000-000058230000}"/>
    <cellStyle name="40% - Accent1 5 2 2 3 4 2" xfId="17724" xr:uid="{00000000-0005-0000-0000-000059230000}"/>
    <cellStyle name="40% - Accent1 5 2 2 3 5" xfId="11118" xr:uid="{00000000-0005-0000-0000-00005A230000}"/>
    <cellStyle name="40% - Accent1 5 2 2 4" xfId="3080" xr:uid="{00000000-0005-0000-0000-00005B230000}"/>
    <cellStyle name="40% - Accent1 5 2 2 4 2" xfId="11912" xr:uid="{00000000-0005-0000-0000-00005C230000}"/>
    <cellStyle name="40% - Accent1 5 2 2 5" xfId="5282" xr:uid="{00000000-0005-0000-0000-00005D230000}"/>
    <cellStyle name="40% - Accent1 5 2 2 5 2" xfId="14114" xr:uid="{00000000-0005-0000-0000-00005E230000}"/>
    <cellStyle name="40% - Accent1 5 2 2 6" xfId="7484" xr:uid="{00000000-0005-0000-0000-00005F230000}"/>
    <cellStyle name="40% - Accent1 5 2 2 6 2" xfId="16316" xr:uid="{00000000-0005-0000-0000-000060230000}"/>
    <cellStyle name="40% - Accent1 5 2 2 7" xfId="9710" xr:uid="{00000000-0005-0000-0000-000061230000}"/>
    <cellStyle name="40% - Accent1 5 2 3" xfId="1230" xr:uid="{00000000-0005-0000-0000-000062230000}"/>
    <cellStyle name="40% - Accent1 5 2 3 2" xfId="3432" xr:uid="{00000000-0005-0000-0000-000063230000}"/>
    <cellStyle name="40% - Accent1 5 2 3 2 2" xfId="12264" xr:uid="{00000000-0005-0000-0000-000064230000}"/>
    <cellStyle name="40% - Accent1 5 2 3 3" xfId="5634" xr:uid="{00000000-0005-0000-0000-000065230000}"/>
    <cellStyle name="40% - Accent1 5 2 3 3 2" xfId="14466" xr:uid="{00000000-0005-0000-0000-000066230000}"/>
    <cellStyle name="40% - Accent1 5 2 3 4" xfId="7836" xr:uid="{00000000-0005-0000-0000-000067230000}"/>
    <cellStyle name="40% - Accent1 5 2 3 4 2" xfId="16668" xr:uid="{00000000-0005-0000-0000-000068230000}"/>
    <cellStyle name="40% - Accent1 5 2 3 5" xfId="10062" xr:uid="{00000000-0005-0000-0000-000069230000}"/>
    <cellStyle name="40% - Accent1 5 2 4" xfId="1934" xr:uid="{00000000-0005-0000-0000-00006A230000}"/>
    <cellStyle name="40% - Accent1 5 2 4 2" xfId="4136" xr:uid="{00000000-0005-0000-0000-00006B230000}"/>
    <cellStyle name="40% - Accent1 5 2 4 2 2" xfId="12968" xr:uid="{00000000-0005-0000-0000-00006C230000}"/>
    <cellStyle name="40% - Accent1 5 2 4 3" xfId="6338" xr:uid="{00000000-0005-0000-0000-00006D230000}"/>
    <cellStyle name="40% - Accent1 5 2 4 3 2" xfId="15170" xr:uid="{00000000-0005-0000-0000-00006E230000}"/>
    <cellStyle name="40% - Accent1 5 2 4 4" xfId="8540" xr:uid="{00000000-0005-0000-0000-00006F230000}"/>
    <cellStyle name="40% - Accent1 5 2 4 4 2" xfId="17372" xr:uid="{00000000-0005-0000-0000-000070230000}"/>
    <cellStyle name="40% - Accent1 5 2 4 5" xfId="10766" xr:uid="{00000000-0005-0000-0000-000071230000}"/>
    <cellStyle name="40% - Accent1 5 2 5" xfId="2728" xr:uid="{00000000-0005-0000-0000-000072230000}"/>
    <cellStyle name="40% - Accent1 5 2 5 2" xfId="11560" xr:uid="{00000000-0005-0000-0000-000073230000}"/>
    <cellStyle name="40% - Accent1 5 2 6" xfId="4930" xr:uid="{00000000-0005-0000-0000-000074230000}"/>
    <cellStyle name="40% - Accent1 5 2 6 2" xfId="13762" xr:uid="{00000000-0005-0000-0000-000075230000}"/>
    <cellStyle name="40% - Accent1 5 2 7" xfId="7132" xr:uid="{00000000-0005-0000-0000-000076230000}"/>
    <cellStyle name="40% - Accent1 5 2 7 2" xfId="15964" xr:uid="{00000000-0005-0000-0000-000077230000}"/>
    <cellStyle name="40% - Accent1 5 2 8" xfId="9358" xr:uid="{00000000-0005-0000-0000-000078230000}"/>
    <cellStyle name="40% - Accent1 5 3" xfId="643" xr:uid="{00000000-0005-0000-0000-000079230000}"/>
    <cellStyle name="40% - Accent1 5 3 2" xfId="995" xr:uid="{00000000-0005-0000-0000-00007A230000}"/>
    <cellStyle name="40% - Accent1 5 3 2 2" xfId="1699" xr:uid="{00000000-0005-0000-0000-00007B230000}"/>
    <cellStyle name="40% - Accent1 5 3 2 2 2" xfId="3901" xr:uid="{00000000-0005-0000-0000-00007C230000}"/>
    <cellStyle name="40% - Accent1 5 3 2 2 2 2" xfId="12733" xr:uid="{00000000-0005-0000-0000-00007D230000}"/>
    <cellStyle name="40% - Accent1 5 3 2 2 3" xfId="6103" xr:uid="{00000000-0005-0000-0000-00007E230000}"/>
    <cellStyle name="40% - Accent1 5 3 2 2 3 2" xfId="14935" xr:uid="{00000000-0005-0000-0000-00007F230000}"/>
    <cellStyle name="40% - Accent1 5 3 2 2 4" xfId="8305" xr:uid="{00000000-0005-0000-0000-000080230000}"/>
    <cellStyle name="40% - Accent1 5 3 2 2 4 2" xfId="17137" xr:uid="{00000000-0005-0000-0000-000081230000}"/>
    <cellStyle name="40% - Accent1 5 3 2 2 5" xfId="10531" xr:uid="{00000000-0005-0000-0000-000082230000}"/>
    <cellStyle name="40% - Accent1 5 3 2 3" xfId="2403" xr:uid="{00000000-0005-0000-0000-000083230000}"/>
    <cellStyle name="40% - Accent1 5 3 2 3 2" xfId="4605" xr:uid="{00000000-0005-0000-0000-000084230000}"/>
    <cellStyle name="40% - Accent1 5 3 2 3 2 2" xfId="13437" xr:uid="{00000000-0005-0000-0000-000085230000}"/>
    <cellStyle name="40% - Accent1 5 3 2 3 3" xfId="6807" xr:uid="{00000000-0005-0000-0000-000086230000}"/>
    <cellStyle name="40% - Accent1 5 3 2 3 3 2" xfId="15639" xr:uid="{00000000-0005-0000-0000-000087230000}"/>
    <cellStyle name="40% - Accent1 5 3 2 3 4" xfId="9009" xr:uid="{00000000-0005-0000-0000-000088230000}"/>
    <cellStyle name="40% - Accent1 5 3 2 3 4 2" xfId="17841" xr:uid="{00000000-0005-0000-0000-000089230000}"/>
    <cellStyle name="40% - Accent1 5 3 2 3 5" xfId="11235" xr:uid="{00000000-0005-0000-0000-00008A230000}"/>
    <cellStyle name="40% - Accent1 5 3 2 4" xfId="3197" xr:uid="{00000000-0005-0000-0000-00008B230000}"/>
    <cellStyle name="40% - Accent1 5 3 2 4 2" xfId="12029" xr:uid="{00000000-0005-0000-0000-00008C230000}"/>
    <cellStyle name="40% - Accent1 5 3 2 5" xfId="5399" xr:uid="{00000000-0005-0000-0000-00008D230000}"/>
    <cellStyle name="40% - Accent1 5 3 2 5 2" xfId="14231" xr:uid="{00000000-0005-0000-0000-00008E230000}"/>
    <cellStyle name="40% - Accent1 5 3 2 6" xfId="7601" xr:uid="{00000000-0005-0000-0000-00008F230000}"/>
    <cellStyle name="40% - Accent1 5 3 2 6 2" xfId="16433" xr:uid="{00000000-0005-0000-0000-000090230000}"/>
    <cellStyle name="40% - Accent1 5 3 2 7" xfId="9827" xr:uid="{00000000-0005-0000-0000-000091230000}"/>
    <cellStyle name="40% - Accent1 5 3 3" xfId="1347" xr:uid="{00000000-0005-0000-0000-000092230000}"/>
    <cellStyle name="40% - Accent1 5 3 3 2" xfId="3549" xr:uid="{00000000-0005-0000-0000-000093230000}"/>
    <cellStyle name="40% - Accent1 5 3 3 2 2" xfId="12381" xr:uid="{00000000-0005-0000-0000-000094230000}"/>
    <cellStyle name="40% - Accent1 5 3 3 3" xfId="5751" xr:uid="{00000000-0005-0000-0000-000095230000}"/>
    <cellStyle name="40% - Accent1 5 3 3 3 2" xfId="14583" xr:uid="{00000000-0005-0000-0000-000096230000}"/>
    <cellStyle name="40% - Accent1 5 3 3 4" xfId="7953" xr:uid="{00000000-0005-0000-0000-000097230000}"/>
    <cellStyle name="40% - Accent1 5 3 3 4 2" xfId="16785" xr:uid="{00000000-0005-0000-0000-000098230000}"/>
    <cellStyle name="40% - Accent1 5 3 3 5" xfId="10179" xr:uid="{00000000-0005-0000-0000-000099230000}"/>
    <cellStyle name="40% - Accent1 5 3 4" xfId="2051" xr:uid="{00000000-0005-0000-0000-00009A230000}"/>
    <cellStyle name="40% - Accent1 5 3 4 2" xfId="4253" xr:uid="{00000000-0005-0000-0000-00009B230000}"/>
    <cellStyle name="40% - Accent1 5 3 4 2 2" xfId="13085" xr:uid="{00000000-0005-0000-0000-00009C230000}"/>
    <cellStyle name="40% - Accent1 5 3 4 3" xfId="6455" xr:uid="{00000000-0005-0000-0000-00009D230000}"/>
    <cellStyle name="40% - Accent1 5 3 4 3 2" xfId="15287" xr:uid="{00000000-0005-0000-0000-00009E230000}"/>
    <cellStyle name="40% - Accent1 5 3 4 4" xfId="8657" xr:uid="{00000000-0005-0000-0000-00009F230000}"/>
    <cellStyle name="40% - Accent1 5 3 4 4 2" xfId="17489" xr:uid="{00000000-0005-0000-0000-0000A0230000}"/>
    <cellStyle name="40% - Accent1 5 3 4 5" xfId="10883" xr:uid="{00000000-0005-0000-0000-0000A1230000}"/>
    <cellStyle name="40% - Accent1 5 3 5" xfId="2845" xr:uid="{00000000-0005-0000-0000-0000A2230000}"/>
    <cellStyle name="40% - Accent1 5 3 5 2" xfId="11677" xr:uid="{00000000-0005-0000-0000-0000A3230000}"/>
    <cellStyle name="40% - Accent1 5 3 6" xfId="5047" xr:uid="{00000000-0005-0000-0000-0000A4230000}"/>
    <cellStyle name="40% - Accent1 5 3 6 2" xfId="13879" xr:uid="{00000000-0005-0000-0000-0000A5230000}"/>
    <cellStyle name="40% - Accent1 5 3 7" xfId="7249" xr:uid="{00000000-0005-0000-0000-0000A6230000}"/>
    <cellStyle name="40% - Accent1 5 3 7 2" xfId="16081" xr:uid="{00000000-0005-0000-0000-0000A7230000}"/>
    <cellStyle name="40% - Accent1 5 3 8" xfId="9475" xr:uid="{00000000-0005-0000-0000-0000A8230000}"/>
    <cellStyle name="40% - Accent1 5 4" xfId="761" xr:uid="{00000000-0005-0000-0000-0000A9230000}"/>
    <cellStyle name="40% - Accent1 5 4 2" xfId="1465" xr:uid="{00000000-0005-0000-0000-0000AA230000}"/>
    <cellStyle name="40% - Accent1 5 4 2 2" xfId="3667" xr:uid="{00000000-0005-0000-0000-0000AB230000}"/>
    <cellStyle name="40% - Accent1 5 4 2 2 2" xfId="12499" xr:uid="{00000000-0005-0000-0000-0000AC230000}"/>
    <cellStyle name="40% - Accent1 5 4 2 3" xfId="5869" xr:uid="{00000000-0005-0000-0000-0000AD230000}"/>
    <cellStyle name="40% - Accent1 5 4 2 3 2" xfId="14701" xr:uid="{00000000-0005-0000-0000-0000AE230000}"/>
    <cellStyle name="40% - Accent1 5 4 2 4" xfId="8071" xr:uid="{00000000-0005-0000-0000-0000AF230000}"/>
    <cellStyle name="40% - Accent1 5 4 2 4 2" xfId="16903" xr:uid="{00000000-0005-0000-0000-0000B0230000}"/>
    <cellStyle name="40% - Accent1 5 4 2 5" xfId="10297" xr:uid="{00000000-0005-0000-0000-0000B1230000}"/>
    <cellStyle name="40% - Accent1 5 4 3" xfId="2169" xr:uid="{00000000-0005-0000-0000-0000B2230000}"/>
    <cellStyle name="40% - Accent1 5 4 3 2" xfId="4371" xr:uid="{00000000-0005-0000-0000-0000B3230000}"/>
    <cellStyle name="40% - Accent1 5 4 3 2 2" xfId="13203" xr:uid="{00000000-0005-0000-0000-0000B4230000}"/>
    <cellStyle name="40% - Accent1 5 4 3 3" xfId="6573" xr:uid="{00000000-0005-0000-0000-0000B5230000}"/>
    <cellStyle name="40% - Accent1 5 4 3 3 2" xfId="15405" xr:uid="{00000000-0005-0000-0000-0000B6230000}"/>
    <cellStyle name="40% - Accent1 5 4 3 4" xfId="8775" xr:uid="{00000000-0005-0000-0000-0000B7230000}"/>
    <cellStyle name="40% - Accent1 5 4 3 4 2" xfId="17607" xr:uid="{00000000-0005-0000-0000-0000B8230000}"/>
    <cellStyle name="40% - Accent1 5 4 3 5" xfId="11001" xr:uid="{00000000-0005-0000-0000-0000B9230000}"/>
    <cellStyle name="40% - Accent1 5 4 4" xfId="2963" xr:uid="{00000000-0005-0000-0000-0000BA230000}"/>
    <cellStyle name="40% - Accent1 5 4 4 2" xfId="11795" xr:uid="{00000000-0005-0000-0000-0000BB230000}"/>
    <cellStyle name="40% - Accent1 5 4 5" xfId="5165" xr:uid="{00000000-0005-0000-0000-0000BC230000}"/>
    <cellStyle name="40% - Accent1 5 4 5 2" xfId="13997" xr:uid="{00000000-0005-0000-0000-0000BD230000}"/>
    <cellStyle name="40% - Accent1 5 4 6" xfId="7367" xr:uid="{00000000-0005-0000-0000-0000BE230000}"/>
    <cellStyle name="40% - Accent1 5 4 6 2" xfId="16199" xr:uid="{00000000-0005-0000-0000-0000BF230000}"/>
    <cellStyle name="40% - Accent1 5 4 7" xfId="9593" xr:uid="{00000000-0005-0000-0000-0000C0230000}"/>
    <cellStyle name="40% - Accent1 5 5" xfId="1113" xr:uid="{00000000-0005-0000-0000-0000C1230000}"/>
    <cellStyle name="40% - Accent1 5 5 2" xfId="3315" xr:uid="{00000000-0005-0000-0000-0000C2230000}"/>
    <cellStyle name="40% - Accent1 5 5 2 2" xfId="12147" xr:uid="{00000000-0005-0000-0000-0000C3230000}"/>
    <cellStyle name="40% - Accent1 5 5 3" xfId="5517" xr:uid="{00000000-0005-0000-0000-0000C4230000}"/>
    <cellStyle name="40% - Accent1 5 5 3 2" xfId="14349" xr:uid="{00000000-0005-0000-0000-0000C5230000}"/>
    <cellStyle name="40% - Accent1 5 5 4" xfId="7719" xr:uid="{00000000-0005-0000-0000-0000C6230000}"/>
    <cellStyle name="40% - Accent1 5 5 4 2" xfId="16551" xr:uid="{00000000-0005-0000-0000-0000C7230000}"/>
    <cellStyle name="40% - Accent1 5 5 5" xfId="9945" xr:uid="{00000000-0005-0000-0000-0000C8230000}"/>
    <cellStyle name="40% - Accent1 5 6" xfId="1817" xr:uid="{00000000-0005-0000-0000-0000C9230000}"/>
    <cellStyle name="40% - Accent1 5 6 2" xfId="4019" xr:uid="{00000000-0005-0000-0000-0000CA230000}"/>
    <cellStyle name="40% - Accent1 5 6 2 2" xfId="12851" xr:uid="{00000000-0005-0000-0000-0000CB230000}"/>
    <cellStyle name="40% - Accent1 5 6 3" xfId="6221" xr:uid="{00000000-0005-0000-0000-0000CC230000}"/>
    <cellStyle name="40% - Accent1 5 6 3 2" xfId="15053" xr:uid="{00000000-0005-0000-0000-0000CD230000}"/>
    <cellStyle name="40% - Accent1 5 6 4" xfId="8423" xr:uid="{00000000-0005-0000-0000-0000CE230000}"/>
    <cellStyle name="40% - Accent1 5 6 4 2" xfId="17255" xr:uid="{00000000-0005-0000-0000-0000CF230000}"/>
    <cellStyle name="40% - Accent1 5 6 5" xfId="10649" xr:uid="{00000000-0005-0000-0000-0000D0230000}"/>
    <cellStyle name="40% - Accent1 5 7" xfId="2611" xr:uid="{00000000-0005-0000-0000-0000D1230000}"/>
    <cellStyle name="40% - Accent1 5 7 2" xfId="11443" xr:uid="{00000000-0005-0000-0000-0000D2230000}"/>
    <cellStyle name="40% - Accent1 5 8" xfId="4813" xr:uid="{00000000-0005-0000-0000-0000D3230000}"/>
    <cellStyle name="40% - Accent1 5 8 2" xfId="13645" xr:uid="{00000000-0005-0000-0000-0000D4230000}"/>
    <cellStyle name="40% - Accent1 5 9" xfId="7015" xr:uid="{00000000-0005-0000-0000-0000D5230000}"/>
    <cellStyle name="40% - Accent1 5 9 2" xfId="15847" xr:uid="{00000000-0005-0000-0000-0000D6230000}"/>
    <cellStyle name="40% - Accent1 6" xfId="436" xr:uid="{00000000-0005-0000-0000-0000D7230000}"/>
    <cellStyle name="40% - Accent1 6 2" xfId="774" xr:uid="{00000000-0005-0000-0000-0000D8230000}"/>
    <cellStyle name="40% - Accent1 6 2 2" xfId="1478" xr:uid="{00000000-0005-0000-0000-0000D9230000}"/>
    <cellStyle name="40% - Accent1 6 2 2 2" xfId="3680" xr:uid="{00000000-0005-0000-0000-0000DA230000}"/>
    <cellStyle name="40% - Accent1 6 2 2 2 2" xfId="12512" xr:uid="{00000000-0005-0000-0000-0000DB230000}"/>
    <cellStyle name="40% - Accent1 6 2 2 3" xfId="5882" xr:uid="{00000000-0005-0000-0000-0000DC230000}"/>
    <cellStyle name="40% - Accent1 6 2 2 3 2" xfId="14714" xr:uid="{00000000-0005-0000-0000-0000DD230000}"/>
    <cellStyle name="40% - Accent1 6 2 2 4" xfId="8084" xr:uid="{00000000-0005-0000-0000-0000DE230000}"/>
    <cellStyle name="40% - Accent1 6 2 2 4 2" xfId="16916" xr:uid="{00000000-0005-0000-0000-0000DF230000}"/>
    <cellStyle name="40% - Accent1 6 2 2 5" xfId="10310" xr:uid="{00000000-0005-0000-0000-0000E0230000}"/>
    <cellStyle name="40% - Accent1 6 2 3" xfId="2182" xr:uid="{00000000-0005-0000-0000-0000E1230000}"/>
    <cellStyle name="40% - Accent1 6 2 3 2" xfId="4384" xr:uid="{00000000-0005-0000-0000-0000E2230000}"/>
    <cellStyle name="40% - Accent1 6 2 3 2 2" xfId="13216" xr:uid="{00000000-0005-0000-0000-0000E3230000}"/>
    <cellStyle name="40% - Accent1 6 2 3 3" xfId="6586" xr:uid="{00000000-0005-0000-0000-0000E4230000}"/>
    <cellStyle name="40% - Accent1 6 2 3 3 2" xfId="15418" xr:uid="{00000000-0005-0000-0000-0000E5230000}"/>
    <cellStyle name="40% - Accent1 6 2 3 4" xfId="8788" xr:uid="{00000000-0005-0000-0000-0000E6230000}"/>
    <cellStyle name="40% - Accent1 6 2 3 4 2" xfId="17620" xr:uid="{00000000-0005-0000-0000-0000E7230000}"/>
    <cellStyle name="40% - Accent1 6 2 3 5" xfId="11014" xr:uid="{00000000-0005-0000-0000-0000E8230000}"/>
    <cellStyle name="40% - Accent1 6 2 4" xfId="2976" xr:uid="{00000000-0005-0000-0000-0000E9230000}"/>
    <cellStyle name="40% - Accent1 6 2 4 2" xfId="11808" xr:uid="{00000000-0005-0000-0000-0000EA230000}"/>
    <cellStyle name="40% - Accent1 6 2 5" xfId="5178" xr:uid="{00000000-0005-0000-0000-0000EB230000}"/>
    <cellStyle name="40% - Accent1 6 2 5 2" xfId="14010" xr:uid="{00000000-0005-0000-0000-0000EC230000}"/>
    <cellStyle name="40% - Accent1 6 2 6" xfId="7380" xr:uid="{00000000-0005-0000-0000-0000ED230000}"/>
    <cellStyle name="40% - Accent1 6 2 6 2" xfId="16212" xr:uid="{00000000-0005-0000-0000-0000EE230000}"/>
    <cellStyle name="40% - Accent1 6 2 7" xfId="9606" xr:uid="{00000000-0005-0000-0000-0000EF230000}"/>
    <cellStyle name="40% - Accent1 6 3" xfId="1140" xr:uid="{00000000-0005-0000-0000-0000F0230000}"/>
    <cellStyle name="40% - Accent1 6 3 2" xfId="3342" xr:uid="{00000000-0005-0000-0000-0000F1230000}"/>
    <cellStyle name="40% - Accent1 6 3 2 2" xfId="12174" xr:uid="{00000000-0005-0000-0000-0000F2230000}"/>
    <cellStyle name="40% - Accent1 6 3 3" xfId="5544" xr:uid="{00000000-0005-0000-0000-0000F3230000}"/>
    <cellStyle name="40% - Accent1 6 3 3 2" xfId="14376" xr:uid="{00000000-0005-0000-0000-0000F4230000}"/>
    <cellStyle name="40% - Accent1 6 3 4" xfId="7746" xr:uid="{00000000-0005-0000-0000-0000F5230000}"/>
    <cellStyle name="40% - Accent1 6 3 4 2" xfId="16578" xr:uid="{00000000-0005-0000-0000-0000F6230000}"/>
    <cellStyle name="40% - Accent1 6 3 5" xfId="9972" xr:uid="{00000000-0005-0000-0000-0000F7230000}"/>
    <cellStyle name="40% - Accent1 6 4" xfId="1830" xr:uid="{00000000-0005-0000-0000-0000F8230000}"/>
    <cellStyle name="40% - Accent1 6 4 2" xfId="4032" xr:uid="{00000000-0005-0000-0000-0000F9230000}"/>
    <cellStyle name="40% - Accent1 6 4 2 2" xfId="12864" xr:uid="{00000000-0005-0000-0000-0000FA230000}"/>
    <cellStyle name="40% - Accent1 6 4 3" xfId="6234" xr:uid="{00000000-0005-0000-0000-0000FB230000}"/>
    <cellStyle name="40% - Accent1 6 4 3 2" xfId="15066" xr:uid="{00000000-0005-0000-0000-0000FC230000}"/>
    <cellStyle name="40% - Accent1 6 4 4" xfId="8436" xr:uid="{00000000-0005-0000-0000-0000FD230000}"/>
    <cellStyle name="40% - Accent1 6 4 4 2" xfId="17268" xr:uid="{00000000-0005-0000-0000-0000FE230000}"/>
    <cellStyle name="40% - Accent1 6 4 5" xfId="10662" xr:uid="{00000000-0005-0000-0000-0000FF230000}"/>
    <cellStyle name="40% - Accent1 6 5" xfId="2638" xr:uid="{00000000-0005-0000-0000-000000240000}"/>
    <cellStyle name="40% - Accent1 6 5 2" xfId="11470" xr:uid="{00000000-0005-0000-0000-000001240000}"/>
    <cellStyle name="40% - Accent1 6 6" xfId="4840" xr:uid="{00000000-0005-0000-0000-000002240000}"/>
    <cellStyle name="40% - Accent1 6 6 2" xfId="13672" xr:uid="{00000000-0005-0000-0000-000003240000}"/>
    <cellStyle name="40% - Accent1 6 7" xfId="7042" xr:uid="{00000000-0005-0000-0000-000004240000}"/>
    <cellStyle name="40% - Accent1 6 7 2" xfId="15874" xr:uid="{00000000-0005-0000-0000-000005240000}"/>
    <cellStyle name="40% - Accent1 6 8" xfId="9268" xr:uid="{00000000-0005-0000-0000-000006240000}"/>
    <cellStyle name="40% - Accent1 7" xfId="539" xr:uid="{00000000-0005-0000-0000-000007240000}"/>
    <cellStyle name="40% - Accent1 7 2" xfId="891" xr:uid="{00000000-0005-0000-0000-000008240000}"/>
    <cellStyle name="40% - Accent1 7 2 2" xfId="1595" xr:uid="{00000000-0005-0000-0000-000009240000}"/>
    <cellStyle name="40% - Accent1 7 2 2 2" xfId="3797" xr:uid="{00000000-0005-0000-0000-00000A240000}"/>
    <cellStyle name="40% - Accent1 7 2 2 2 2" xfId="12629" xr:uid="{00000000-0005-0000-0000-00000B240000}"/>
    <cellStyle name="40% - Accent1 7 2 2 3" xfId="5999" xr:uid="{00000000-0005-0000-0000-00000C240000}"/>
    <cellStyle name="40% - Accent1 7 2 2 3 2" xfId="14831" xr:uid="{00000000-0005-0000-0000-00000D240000}"/>
    <cellStyle name="40% - Accent1 7 2 2 4" xfId="8201" xr:uid="{00000000-0005-0000-0000-00000E240000}"/>
    <cellStyle name="40% - Accent1 7 2 2 4 2" xfId="17033" xr:uid="{00000000-0005-0000-0000-00000F240000}"/>
    <cellStyle name="40% - Accent1 7 2 2 5" xfId="10427" xr:uid="{00000000-0005-0000-0000-000010240000}"/>
    <cellStyle name="40% - Accent1 7 2 3" xfId="2299" xr:uid="{00000000-0005-0000-0000-000011240000}"/>
    <cellStyle name="40% - Accent1 7 2 3 2" xfId="4501" xr:uid="{00000000-0005-0000-0000-000012240000}"/>
    <cellStyle name="40% - Accent1 7 2 3 2 2" xfId="13333" xr:uid="{00000000-0005-0000-0000-000013240000}"/>
    <cellStyle name="40% - Accent1 7 2 3 3" xfId="6703" xr:uid="{00000000-0005-0000-0000-000014240000}"/>
    <cellStyle name="40% - Accent1 7 2 3 3 2" xfId="15535" xr:uid="{00000000-0005-0000-0000-000015240000}"/>
    <cellStyle name="40% - Accent1 7 2 3 4" xfId="8905" xr:uid="{00000000-0005-0000-0000-000016240000}"/>
    <cellStyle name="40% - Accent1 7 2 3 4 2" xfId="17737" xr:uid="{00000000-0005-0000-0000-000017240000}"/>
    <cellStyle name="40% - Accent1 7 2 3 5" xfId="11131" xr:uid="{00000000-0005-0000-0000-000018240000}"/>
    <cellStyle name="40% - Accent1 7 2 4" xfId="3093" xr:uid="{00000000-0005-0000-0000-000019240000}"/>
    <cellStyle name="40% - Accent1 7 2 4 2" xfId="11925" xr:uid="{00000000-0005-0000-0000-00001A240000}"/>
    <cellStyle name="40% - Accent1 7 2 5" xfId="5295" xr:uid="{00000000-0005-0000-0000-00001B240000}"/>
    <cellStyle name="40% - Accent1 7 2 5 2" xfId="14127" xr:uid="{00000000-0005-0000-0000-00001C240000}"/>
    <cellStyle name="40% - Accent1 7 2 6" xfId="7497" xr:uid="{00000000-0005-0000-0000-00001D240000}"/>
    <cellStyle name="40% - Accent1 7 2 6 2" xfId="16329" xr:uid="{00000000-0005-0000-0000-00001E240000}"/>
    <cellStyle name="40% - Accent1 7 2 7" xfId="9723" xr:uid="{00000000-0005-0000-0000-00001F240000}"/>
    <cellStyle name="40% - Accent1 7 3" xfId="1243" xr:uid="{00000000-0005-0000-0000-000020240000}"/>
    <cellStyle name="40% - Accent1 7 3 2" xfId="3445" xr:uid="{00000000-0005-0000-0000-000021240000}"/>
    <cellStyle name="40% - Accent1 7 3 2 2" xfId="12277" xr:uid="{00000000-0005-0000-0000-000022240000}"/>
    <cellStyle name="40% - Accent1 7 3 3" xfId="5647" xr:uid="{00000000-0005-0000-0000-000023240000}"/>
    <cellStyle name="40% - Accent1 7 3 3 2" xfId="14479" xr:uid="{00000000-0005-0000-0000-000024240000}"/>
    <cellStyle name="40% - Accent1 7 3 4" xfId="7849" xr:uid="{00000000-0005-0000-0000-000025240000}"/>
    <cellStyle name="40% - Accent1 7 3 4 2" xfId="16681" xr:uid="{00000000-0005-0000-0000-000026240000}"/>
    <cellStyle name="40% - Accent1 7 3 5" xfId="10075" xr:uid="{00000000-0005-0000-0000-000027240000}"/>
    <cellStyle name="40% - Accent1 7 4" xfId="1947" xr:uid="{00000000-0005-0000-0000-000028240000}"/>
    <cellStyle name="40% - Accent1 7 4 2" xfId="4149" xr:uid="{00000000-0005-0000-0000-000029240000}"/>
    <cellStyle name="40% - Accent1 7 4 2 2" xfId="12981" xr:uid="{00000000-0005-0000-0000-00002A240000}"/>
    <cellStyle name="40% - Accent1 7 4 3" xfId="6351" xr:uid="{00000000-0005-0000-0000-00002B240000}"/>
    <cellStyle name="40% - Accent1 7 4 3 2" xfId="15183" xr:uid="{00000000-0005-0000-0000-00002C240000}"/>
    <cellStyle name="40% - Accent1 7 4 4" xfId="8553" xr:uid="{00000000-0005-0000-0000-00002D240000}"/>
    <cellStyle name="40% - Accent1 7 4 4 2" xfId="17385" xr:uid="{00000000-0005-0000-0000-00002E240000}"/>
    <cellStyle name="40% - Accent1 7 4 5" xfId="10779" xr:uid="{00000000-0005-0000-0000-00002F240000}"/>
    <cellStyle name="40% - Accent1 7 5" xfId="2741" xr:uid="{00000000-0005-0000-0000-000030240000}"/>
    <cellStyle name="40% - Accent1 7 5 2" xfId="11573" xr:uid="{00000000-0005-0000-0000-000031240000}"/>
    <cellStyle name="40% - Accent1 7 6" xfId="4943" xr:uid="{00000000-0005-0000-0000-000032240000}"/>
    <cellStyle name="40% - Accent1 7 6 2" xfId="13775" xr:uid="{00000000-0005-0000-0000-000033240000}"/>
    <cellStyle name="40% - Accent1 7 7" xfId="7145" xr:uid="{00000000-0005-0000-0000-000034240000}"/>
    <cellStyle name="40% - Accent1 7 7 2" xfId="15977" xr:uid="{00000000-0005-0000-0000-000035240000}"/>
    <cellStyle name="40% - Accent1 7 8" xfId="9371" xr:uid="{00000000-0005-0000-0000-000036240000}"/>
    <cellStyle name="40% - Accent1 8" xfId="657" xr:uid="{00000000-0005-0000-0000-000037240000}"/>
    <cellStyle name="40% - Accent1 8 2" xfId="1361" xr:uid="{00000000-0005-0000-0000-000038240000}"/>
    <cellStyle name="40% - Accent1 8 2 2" xfId="3563" xr:uid="{00000000-0005-0000-0000-000039240000}"/>
    <cellStyle name="40% - Accent1 8 2 2 2" xfId="12395" xr:uid="{00000000-0005-0000-0000-00003A240000}"/>
    <cellStyle name="40% - Accent1 8 2 3" xfId="5765" xr:uid="{00000000-0005-0000-0000-00003B240000}"/>
    <cellStyle name="40% - Accent1 8 2 3 2" xfId="14597" xr:uid="{00000000-0005-0000-0000-00003C240000}"/>
    <cellStyle name="40% - Accent1 8 2 4" xfId="7967" xr:uid="{00000000-0005-0000-0000-00003D240000}"/>
    <cellStyle name="40% - Accent1 8 2 4 2" xfId="16799" xr:uid="{00000000-0005-0000-0000-00003E240000}"/>
    <cellStyle name="40% - Accent1 8 2 5" xfId="10193" xr:uid="{00000000-0005-0000-0000-00003F240000}"/>
    <cellStyle name="40% - Accent1 8 3" xfId="2065" xr:uid="{00000000-0005-0000-0000-000040240000}"/>
    <cellStyle name="40% - Accent1 8 3 2" xfId="4267" xr:uid="{00000000-0005-0000-0000-000041240000}"/>
    <cellStyle name="40% - Accent1 8 3 2 2" xfId="13099" xr:uid="{00000000-0005-0000-0000-000042240000}"/>
    <cellStyle name="40% - Accent1 8 3 3" xfId="6469" xr:uid="{00000000-0005-0000-0000-000043240000}"/>
    <cellStyle name="40% - Accent1 8 3 3 2" xfId="15301" xr:uid="{00000000-0005-0000-0000-000044240000}"/>
    <cellStyle name="40% - Accent1 8 3 4" xfId="8671" xr:uid="{00000000-0005-0000-0000-000045240000}"/>
    <cellStyle name="40% - Accent1 8 3 4 2" xfId="17503" xr:uid="{00000000-0005-0000-0000-000046240000}"/>
    <cellStyle name="40% - Accent1 8 3 5" xfId="10897" xr:uid="{00000000-0005-0000-0000-000047240000}"/>
    <cellStyle name="40% - Accent1 8 4" xfId="2859" xr:uid="{00000000-0005-0000-0000-000048240000}"/>
    <cellStyle name="40% - Accent1 8 4 2" xfId="11691" xr:uid="{00000000-0005-0000-0000-000049240000}"/>
    <cellStyle name="40% - Accent1 8 5" xfId="5061" xr:uid="{00000000-0005-0000-0000-00004A240000}"/>
    <cellStyle name="40% - Accent1 8 5 2" xfId="13893" xr:uid="{00000000-0005-0000-0000-00004B240000}"/>
    <cellStyle name="40% - Accent1 8 6" xfId="7263" xr:uid="{00000000-0005-0000-0000-00004C240000}"/>
    <cellStyle name="40% - Accent1 8 6 2" xfId="16095" xr:uid="{00000000-0005-0000-0000-00004D240000}"/>
    <cellStyle name="40% - Accent1 8 7" xfId="9489" xr:uid="{00000000-0005-0000-0000-00004E240000}"/>
    <cellStyle name="40% - Accent1 9" xfId="1035" xr:uid="{00000000-0005-0000-0000-00004F240000}"/>
    <cellStyle name="40% - Accent1 9 2" xfId="3237" xr:uid="{00000000-0005-0000-0000-000050240000}"/>
    <cellStyle name="40% - Accent1 9 2 2" xfId="12069" xr:uid="{00000000-0005-0000-0000-000051240000}"/>
    <cellStyle name="40% - Accent1 9 3" xfId="5439" xr:uid="{00000000-0005-0000-0000-000052240000}"/>
    <cellStyle name="40% - Accent1 9 3 2" xfId="14271" xr:uid="{00000000-0005-0000-0000-000053240000}"/>
    <cellStyle name="40% - Accent1 9 4" xfId="7641" xr:uid="{00000000-0005-0000-0000-000054240000}"/>
    <cellStyle name="40% - Accent1 9 4 2" xfId="16473" xr:uid="{00000000-0005-0000-0000-000055240000}"/>
    <cellStyle name="40% - Accent1 9 5" xfId="9867" xr:uid="{00000000-0005-0000-0000-000056240000}"/>
    <cellStyle name="40% - Accent2" xfId="49" builtinId="35" customBuiltin="1"/>
    <cellStyle name="40% - Accent2 10" xfId="1715" xr:uid="{00000000-0005-0000-0000-000058240000}"/>
    <cellStyle name="40% - Accent2 10 2" xfId="3917" xr:uid="{00000000-0005-0000-0000-000059240000}"/>
    <cellStyle name="40% - Accent2 10 2 2" xfId="12749" xr:uid="{00000000-0005-0000-0000-00005A240000}"/>
    <cellStyle name="40% - Accent2 10 3" xfId="6119" xr:uid="{00000000-0005-0000-0000-00005B240000}"/>
    <cellStyle name="40% - Accent2 10 3 2" xfId="14951" xr:uid="{00000000-0005-0000-0000-00005C240000}"/>
    <cellStyle name="40% - Accent2 10 4" xfId="8321" xr:uid="{00000000-0005-0000-0000-00005D240000}"/>
    <cellStyle name="40% - Accent2 10 4 2" xfId="17153" xr:uid="{00000000-0005-0000-0000-00005E240000}"/>
    <cellStyle name="40% - Accent2 10 5" xfId="10547" xr:uid="{00000000-0005-0000-0000-00005F240000}"/>
    <cellStyle name="40% - Accent2 11" xfId="2426" xr:uid="{00000000-0005-0000-0000-000060240000}"/>
    <cellStyle name="40% - Accent2 11 2" xfId="11258" xr:uid="{00000000-0005-0000-0000-000061240000}"/>
    <cellStyle name="40% - Accent2 12" xfId="4628" xr:uid="{00000000-0005-0000-0000-000062240000}"/>
    <cellStyle name="40% - Accent2 12 2" xfId="13460" xr:uid="{00000000-0005-0000-0000-000063240000}"/>
    <cellStyle name="40% - Accent2 13" xfId="6830" xr:uid="{00000000-0005-0000-0000-000064240000}"/>
    <cellStyle name="40% - Accent2 13 2" xfId="15662" xr:uid="{00000000-0005-0000-0000-000065240000}"/>
    <cellStyle name="40% - Accent2 14" xfId="9052" xr:uid="{00000000-0005-0000-0000-000066240000}"/>
    <cellStyle name="40% - Accent2 2" xfId="145" xr:uid="{00000000-0005-0000-0000-000067240000}"/>
    <cellStyle name="40% - Accent2 2 10" xfId="2465" xr:uid="{00000000-0005-0000-0000-000068240000}"/>
    <cellStyle name="40% - Accent2 2 10 2" xfId="11297" xr:uid="{00000000-0005-0000-0000-000069240000}"/>
    <cellStyle name="40% - Accent2 2 11" xfId="4667" xr:uid="{00000000-0005-0000-0000-00006A240000}"/>
    <cellStyle name="40% - Accent2 2 11 2" xfId="13499" xr:uid="{00000000-0005-0000-0000-00006B240000}"/>
    <cellStyle name="40% - Accent2 2 12" xfId="6869" xr:uid="{00000000-0005-0000-0000-00006C240000}"/>
    <cellStyle name="40% - Accent2 2 12 2" xfId="15701" xr:uid="{00000000-0005-0000-0000-00006D240000}"/>
    <cellStyle name="40% - Accent2 2 13" xfId="9095" xr:uid="{00000000-0005-0000-0000-00006E240000}"/>
    <cellStyle name="40% - Accent2 2 2" xfId="146" xr:uid="{00000000-0005-0000-0000-00006F240000}"/>
    <cellStyle name="40% - Accent2 2 2 10" xfId="6870" xr:uid="{00000000-0005-0000-0000-000070240000}"/>
    <cellStyle name="40% - Accent2 2 2 10 2" xfId="15702" xr:uid="{00000000-0005-0000-0000-000071240000}"/>
    <cellStyle name="40% - Accent2 2 2 11" xfId="9096" xr:uid="{00000000-0005-0000-0000-000072240000}"/>
    <cellStyle name="40% - Accent2 2 2 2" xfId="488" xr:uid="{00000000-0005-0000-0000-000073240000}"/>
    <cellStyle name="40% - Accent2 2 2 2 2" xfId="828" xr:uid="{00000000-0005-0000-0000-000074240000}"/>
    <cellStyle name="40% - Accent2 2 2 2 2 2" xfId="1532" xr:uid="{00000000-0005-0000-0000-000075240000}"/>
    <cellStyle name="40% - Accent2 2 2 2 2 2 2" xfId="3734" xr:uid="{00000000-0005-0000-0000-000076240000}"/>
    <cellStyle name="40% - Accent2 2 2 2 2 2 2 2" xfId="12566" xr:uid="{00000000-0005-0000-0000-000077240000}"/>
    <cellStyle name="40% - Accent2 2 2 2 2 2 3" xfId="5936" xr:uid="{00000000-0005-0000-0000-000078240000}"/>
    <cellStyle name="40% - Accent2 2 2 2 2 2 3 2" xfId="14768" xr:uid="{00000000-0005-0000-0000-000079240000}"/>
    <cellStyle name="40% - Accent2 2 2 2 2 2 4" xfId="8138" xr:uid="{00000000-0005-0000-0000-00007A240000}"/>
    <cellStyle name="40% - Accent2 2 2 2 2 2 4 2" xfId="16970" xr:uid="{00000000-0005-0000-0000-00007B240000}"/>
    <cellStyle name="40% - Accent2 2 2 2 2 2 5" xfId="10364" xr:uid="{00000000-0005-0000-0000-00007C240000}"/>
    <cellStyle name="40% - Accent2 2 2 2 2 3" xfId="2236" xr:uid="{00000000-0005-0000-0000-00007D240000}"/>
    <cellStyle name="40% - Accent2 2 2 2 2 3 2" xfId="4438" xr:uid="{00000000-0005-0000-0000-00007E240000}"/>
    <cellStyle name="40% - Accent2 2 2 2 2 3 2 2" xfId="13270" xr:uid="{00000000-0005-0000-0000-00007F240000}"/>
    <cellStyle name="40% - Accent2 2 2 2 2 3 3" xfId="6640" xr:uid="{00000000-0005-0000-0000-000080240000}"/>
    <cellStyle name="40% - Accent2 2 2 2 2 3 3 2" xfId="15472" xr:uid="{00000000-0005-0000-0000-000081240000}"/>
    <cellStyle name="40% - Accent2 2 2 2 2 3 4" xfId="8842" xr:uid="{00000000-0005-0000-0000-000082240000}"/>
    <cellStyle name="40% - Accent2 2 2 2 2 3 4 2" xfId="17674" xr:uid="{00000000-0005-0000-0000-000083240000}"/>
    <cellStyle name="40% - Accent2 2 2 2 2 3 5" xfId="11068" xr:uid="{00000000-0005-0000-0000-000084240000}"/>
    <cellStyle name="40% - Accent2 2 2 2 2 4" xfId="3030" xr:uid="{00000000-0005-0000-0000-000085240000}"/>
    <cellStyle name="40% - Accent2 2 2 2 2 4 2" xfId="11862" xr:uid="{00000000-0005-0000-0000-000086240000}"/>
    <cellStyle name="40% - Accent2 2 2 2 2 5" xfId="5232" xr:uid="{00000000-0005-0000-0000-000087240000}"/>
    <cellStyle name="40% - Accent2 2 2 2 2 5 2" xfId="14064" xr:uid="{00000000-0005-0000-0000-000088240000}"/>
    <cellStyle name="40% - Accent2 2 2 2 2 6" xfId="7434" xr:uid="{00000000-0005-0000-0000-000089240000}"/>
    <cellStyle name="40% - Accent2 2 2 2 2 6 2" xfId="16266" xr:uid="{00000000-0005-0000-0000-00008A240000}"/>
    <cellStyle name="40% - Accent2 2 2 2 2 7" xfId="9660" xr:uid="{00000000-0005-0000-0000-00008B240000}"/>
    <cellStyle name="40% - Accent2 2 2 2 3" xfId="1192" xr:uid="{00000000-0005-0000-0000-00008C240000}"/>
    <cellStyle name="40% - Accent2 2 2 2 3 2" xfId="3394" xr:uid="{00000000-0005-0000-0000-00008D240000}"/>
    <cellStyle name="40% - Accent2 2 2 2 3 2 2" xfId="12226" xr:uid="{00000000-0005-0000-0000-00008E240000}"/>
    <cellStyle name="40% - Accent2 2 2 2 3 3" xfId="5596" xr:uid="{00000000-0005-0000-0000-00008F240000}"/>
    <cellStyle name="40% - Accent2 2 2 2 3 3 2" xfId="14428" xr:uid="{00000000-0005-0000-0000-000090240000}"/>
    <cellStyle name="40% - Accent2 2 2 2 3 4" xfId="7798" xr:uid="{00000000-0005-0000-0000-000091240000}"/>
    <cellStyle name="40% - Accent2 2 2 2 3 4 2" xfId="16630" xr:uid="{00000000-0005-0000-0000-000092240000}"/>
    <cellStyle name="40% - Accent2 2 2 2 3 5" xfId="10024" xr:uid="{00000000-0005-0000-0000-000093240000}"/>
    <cellStyle name="40% - Accent2 2 2 2 4" xfId="1884" xr:uid="{00000000-0005-0000-0000-000094240000}"/>
    <cellStyle name="40% - Accent2 2 2 2 4 2" xfId="4086" xr:uid="{00000000-0005-0000-0000-000095240000}"/>
    <cellStyle name="40% - Accent2 2 2 2 4 2 2" xfId="12918" xr:uid="{00000000-0005-0000-0000-000096240000}"/>
    <cellStyle name="40% - Accent2 2 2 2 4 3" xfId="6288" xr:uid="{00000000-0005-0000-0000-000097240000}"/>
    <cellStyle name="40% - Accent2 2 2 2 4 3 2" xfId="15120" xr:uid="{00000000-0005-0000-0000-000098240000}"/>
    <cellStyle name="40% - Accent2 2 2 2 4 4" xfId="8490" xr:uid="{00000000-0005-0000-0000-000099240000}"/>
    <cellStyle name="40% - Accent2 2 2 2 4 4 2" xfId="17322" xr:uid="{00000000-0005-0000-0000-00009A240000}"/>
    <cellStyle name="40% - Accent2 2 2 2 4 5" xfId="10716" xr:uid="{00000000-0005-0000-0000-00009B240000}"/>
    <cellStyle name="40% - Accent2 2 2 2 5" xfId="2690" xr:uid="{00000000-0005-0000-0000-00009C240000}"/>
    <cellStyle name="40% - Accent2 2 2 2 5 2" xfId="11522" xr:uid="{00000000-0005-0000-0000-00009D240000}"/>
    <cellStyle name="40% - Accent2 2 2 2 6" xfId="4892" xr:uid="{00000000-0005-0000-0000-00009E240000}"/>
    <cellStyle name="40% - Accent2 2 2 2 6 2" xfId="13724" xr:uid="{00000000-0005-0000-0000-00009F240000}"/>
    <cellStyle name="40% - Accent2 2 2 2 7" xfId="7094" xr:uid="{00000000-0005-0000-0000-0000A0240000}"/>
    <cellStyle name="40% - Accent2 2 2 2 7 2" xfId="15926" xr:uid="{00000000-0005-0000-0000-0000A1240000}"/>
    <cellStyle name="40% - Accent2 2 2 2 8" xfId="9320" xr:uid="{00000000-0005-0000-0000-0000A2240000}"/>
    <cellStyle name="40% - Accent2 2 2 3" xfId="593" xr:uid="{00000000-0005-0000-0000-0000A3240000}"/>
    <cellStyle name="40% - Accent2 2 2 3 2" xfId="945" xr:uid="{00000000-0005-0000-0000-0000A4240000}"/>
    <cellStyle name="40% - Accent2 2 2 3 2 2" xfId="1649" xr:uid="{00000000-0005-0000-0000-0000A5240000}"/>
    <cellStyle name="40% - Accent2 2 2 3 2 2 2" xfId="3851" xr:uid="{00000000-0005-0000-0000-0000A6240000}"/>
    <cellStyle name="40% - Accent2 2 2 3 2 2 2 2" xfId="12683" xr:uid="{00000000-0005-0000-0000-0000A7240000}"/>
    <cellStyle name="40% - Accent2 2 2 3 2 2 3" xfId="6053" xr:uid="{00000000-0005-0000-0000-0000A8240000}"/>
    <cellStyle name="40% - Accent2 2 2 3 2 2 3 2" xfId="14885" xr:uid="{00000000-0005-0000-0000-0000A9240000}"/>
    <cellStyle name="40% - Accent2 2 2 3 2 2 4" xfId="8255" xr:uid="{00000000-0005-0000-0000-0000AA240000}"/>
    <cellStyle name="40% - Accent2 2 2 3 2 2 4 2" xfId="17087" xr:uid="{00000000-0005-0000-0000-0000AB240000}"/>
    <cellStyle name="40% - Accent2 2 2 3 2 2 5" xfId="10481" xr:uid="{00000000-0005-0000-0000-0000AC240000}"/>
    <cellStyle name="40% - Accent2 2 2 3 2 3" xfId="2353" xr:uid="{00000000-0005-0000-0000-0000AD240000}"/>
    <cellStyle name="40% - Accent2 2 2 3 2 3 2" xfId="4555" xr:uid="{00000000-0005-0000-0000-0000AE240000}"/>
    <cellStyle name="40% - Accent2 2 2 3 2 3 2 2" xfId="13387" xr:uid="{00000000-0005-0000-0000-0000AF240000}"/>
    <cellStyle name="40% - Accent2 2 2 3 2 3 3" xfId="6757" xr:uid="{00000000-0005-0000-0000-0000B0240000}"/>
    <cellStyle name="40% - Accent2 2 2 3 2 3 3 2" xfId="15589" xr:uid="{00000000-0005-0000-0000-0000B1240000}"/>
    <cellStyle name="40% - Accent2 2 2 3 2 3 4" xfId="8959" xr:uid="{00000000-0005-0000-0000-0000B2240000}"/>
    <cellStyle name="40% - Accent2 2 2 3 2 3 4 2" xfId="17791" xr:uid="{00000000-0005-0000-0000-0000B3240000}"/>
    <cellStyle name="40% - Accent2 2 2 3 2 3 5" xfId="11185" xr:uid="{00000000-0005-0000-0000-0000B4240000}"/>
    <cellStyle name="40% - Accent2 2 2 3 2 4" xfId="3147" xr:uid="{00000000-0005-0000-0000-0000B5240000}"/>
    <cellStyle name="40% - Accent2 2 2 3 2 4 2" xfId="11979" xr:uid="{00000000-0005-0000-0000-0000B6240000}"/>
    <cellStyle name="40% - Accent2 2 2 3 2 5" xfId="5349" xr:uid="{00000000-0005-0000-0000-0000B7240000}"/>
    <cellStyle name="40% - Accent2 2 2 3 2 5 2" xfId="14181" xr:uid="{00000000-0005-0000-0000-0000B8240000}"/>
    <cellStyle name="40% - Accent2 2 2 3 2 6" xfId="7551" xr:uid="{00000000-0005-0000-0000-0000B9240000}"/>
    <cellStyle name="40% - Accent2 2 2 3 2 6 2" xfId="16383" xr:uid="{00000000-0005-0000-0000-0000BA240000}"/>
    <cellStyle name="40% - Accent2 2 2 3 2 7" xfId="9777" xr:uid="{00000000-0005-0000-0000-0000BB240000}"/>
    <cellStyle name="40% - Accent2 2 2 3 3" xfId="1297" xr:uid="{00000000-0005-0000-0000-0000BC240000}"/>
    <cellStyle name="40% - Accent2 2 2 3 3 2" xfId="3499" xr:uid="{00000000-0005-0000-0000-0000BD240000}"/>
    <cellStyle name="40% - Accent2 2 2 3 3 2 2" xfId="12331" xr:uid="{00000000-0005-0000-0000-0000BE240000}"/>
    <cellStyle name="40% - Accent2 2 2 3 3 3" xfId="5701" xr:uid="{00000000-0005-0000-0000-0000BF240000}"/>
    <cellStyle name="40% - Accent2 2 2 3 3 3 2" xfId="14533" xr:uid="{00000000-0005-0000-0000-0000C0240000}"/>
    <cellStyle name="40% - Accent2 2 2 3 3 4" xfId="7903" xr:uid="{00000000-0005-0000-0000-0000C1240000}"/>
    <cellStyle name="40% - Accent2 2 2 3 3 4 2" xfId="16735" xr:uid="{00000000-0005-0000-0000-0000C2240000}"/>
    <cellStyle name="40% - Accent2 2 2 3 3 5" xfId="10129" xr:uid="{00000000-0005-0000-0000-0000C3240000}"/>
    <cellStyle name="40% - Accent2 2 2 3 4" xfId="2001" xr:uid="{00000000-0005-0000-0000-0000C4240000}"/>
    <cellStyle name="40% - Accent2 2 2 3 4 2" xfId="4203" xr:uid="{00000000-0005-0000-0000-0000C5240000}"/>
    <cellStyle name="40% - Accent2 2 2 3 4 2 2" xfId="13035" xr:uid="{00000000-0005-0000-0000-0000C6240000}"/>
    <cellStyle name="40% - Accent2 2 2 3 4 3" xfId="6405" xr:uid="{00000000-0005-0000-0000-0000C7240000}"/>
    <cellStyle name="40% - Accent2 2 2 3 4 3 2" xfId="15237" xr:uid="{00000000-0005-0000-0000-0000C8240000}"/>
    <cellStyle name="40% - Accent2 2 2 3 4 4" xfId="8607" xr:uid="{00000000-0005-0000-0000-0000C9240000}"/>
    <cellStyle name="40% - Accent2 2 2 3 4 4 2" xfId="17439" xr:uid="{00000000-0005-0000-0000-0000CA240000}"/>
    <cellStyle name="40% - Accent2 2 2 3 4 5" xfId="10833" xr:uid="{00000000-0005-0000-0000-0000CB240000}"/>
    <cellStyle name="40% - Accent2 2 2 3 5" xfId="2795" xr:uid="{00000000-0005-0000-0000-0000CC240000}"/>
    <cellStyle name="40% - Accent2 2 2 3 5 2" xfId="11627" xr:uid="{00000000-0005-0000-0000-0000CD240000}"/>
    <cellStyle name="40% - Accent2 2 2 3 6" xfId="4997" xr:uid="{00000000-0005-0000-0000-0000CE240000}"/>
    <cellStyle name="40% - Accent2 2 2 3 6 2" xfId="13829" xr:uid="{00000000-0005-0000-0000-0000CF240000}"/>
    <cellStyle name="40% - Accent2 2 2 3 7" xfId="7199" xr:uid="{00000000-0005-0000-0000-0000D0240000}"/>
    <cellStyle name="40% - Accent2 2 2 3 7 2" xfId="16031" xr:uid="{00000000-0005-0000-0000-0000D1240000}"/>
    <cellStyle name="40% - Accent2 2 2 3 8" xfId="9425" xr:uid="{00000000-0005-0000-0000-0000D2240000}"/>
    <cellStyle name="40% - Accent2 2 2 4" xfId="711" xr:uid="{00000000-0005-0000-0000-0000D3240000}"/>
    <cellStyle name="40% - Accent2 2 2 4 2" xfId="1415" xr:uid="{00000000-0005-0000-0000-0000D4240000}"/>
    <cellStyle name="40% - Accent2 2 2 4 2 2" xfId="3617" xr:uid="{00000000-0005-0000-0000-0000D5240000}"/>
    <cellStyle name="40% - Accent2 2 2 4 2 2 2" xfId="12449" xr:uid="{00000000-0005-0000-0000-0000D6240000}"/>
    <cellStyle name="40% - Accent2 2 2 4 2 3" xfId="5819" xr:uid="{00000000-0005-0000-0000-0000D7240000}"/>
    <cellStyle name="40% - Accent2 2 2 4 2 3 2" xfId="14651" xr:uid="{00000000-0005-0000-0000-0000D8240000}"/>
    <cellStyle name="40% - Accent2 2 2 4 2 4" xfId="8021" xr:uid="{00000000-0005-0000-0000-0000D9240000}"/>
    <cellStyle name="40% - Accent2 2 2 4 2 4 2" xfId="16853" xr:uid="{00000000-0005-0000-0000-0000DA240000}"/>
    <cellStyle name="40% - Accent2 2 2 4 2 5" xfId="10247" xr:uid="{00000000-0005-0000-0000-0000DB240000}"/>
    <cellStyle name="40% - Accent2 2 2 4 3" xfId="2119" xr:uid="{00000000-0005-0000-0000-0000DC240000}"/>
    <cellStyle name="40% - Accent2 2 2 4 3 2" xfId="4321" xr:uid="{00000000-0005-0000-0000-0000DD240000}"/>
    <cellStyle name="40% - Accent2 2 2 4 3 2 2" xfId="13153" xr:uid="{00000000-0005-0000-0000-0000DE240000}"/>
    <cellStyle name="40% - Accent2 2 2 4 3 3" xfId="6523" xr:uid="{00000000-0005-0000-0000-0000DF240000}"/>
    <cellStyle name="40% - Accent2 2 2 4 3 3 2" xfId="15355" xr:uid="{00000000-0005-0000-0000-0000E0240000}"/>
    <cellStyle name="40% - Accent2 2 2 4 3 4" xfId="8725" xr:uid="{00000000-0005-0000-0000-0000E1240000}"/>
    <cellStyle name="40% - Accent2 2 2 4 3 4 2" xfId="17557" xr:uid="{00000000-0005-0000-0000-0000E2240000}"/>
    <cellStyle name="40% - Accent2 2 2 4 3 5" xfId="10951" xr:uid="{00000000-0005-0000-0000-0000E3240000}"/>
    <cellStyle name="40% - Accent2 2 2 4 4" xfId="2913" xr:uid="{00000000-0005-0000-0000-0000E4240000}"/>
    <cellStyle name="40% - Accent2 2 2 4 4 2" xfId="11745" xr:uid="{00000000-0005-0000-0000-0000E5240000}"/>
    <cellStyle name="40% - Accent2 2 2 4 5" xfId="5115" xr:uid="{00000000-0005-0000-0000-0000E6240000}"/>
    <cellStyle name="40% - Accent2 2 2 4 5 2" xfId="13947" xr:uid="{00000000-0005-0000-0000-0000E7240000}"/>
    <cellStyle name="40% - Accent2 2 2 4 6" xfId="7317" xr:uid="{00000000-0005-0000-0000-0000E8240000}"/>
    <cellStyle name="40% - Accent2 2 2 4 6 2" xfId="16149" xr:uid="{00000000-0005-0000-0000-0000E9240000}"/>
    <cellStyle name="40% - Accent2 2 2 4 7" xfId="9543" xr:uid="{00000000-0005-0000-0000-0000EA240000}"/>
    <cellStyle name="40% - Accent2 2 2 5" xfId="1102" xr:uid="{00000000-0005-0000-0000-0000EB240000}"/>
    <cellStyle name="40% - Accent2 2 2 5 2" xfId="3304" xr:uid="{00000000-0005-0000-0000-0000EC240000}"/>
    <cellStyle name="40% - Accent2 2 2 5 2 2" xfId="12136" xr:uid="{00000000-0005-0000-0000-0000ED240000}"/>
    <cellStyle name="40% - Accent2 2 2 5 3" xfId="5506" xr:uid="{00000000-0005-0000-0000-0000EE240000}"/>
    <cellStyle name="40% - Accent2 2 2 5 3 2" xfId="14338" xr:uid="{00000000-0005-0000-0000-0000EF240000}"/>
    <cellStyle name="40% - Accent2 2 2 5 4" xfId="7708" xr:uid="{00000000-0005-0000-0000-0000F0240000}"/>
    <cellStyle name="40% - Accent2 2 2 5 4 2" xfId="16540" xr:uid="{00000000-0005-0000-0000-0000F1240000}"/>
    <cellStyle name="40% - Accent2 2 2 5 5" xfId="9934" xr:uid="{00000000-0005-0000-0000-0000F2240000}"/>
    <cellStyle name="40% - Accent2 2 2 6" xfId="1767" xr:uid="{00000000-0005-0000-0000-0000F3240000}"/>
    <cellStyle name="40% - Accent2 2 2 6 2" xfId="3969" xr:uid="{00000000-0005-0000-0000-0000F4240000}"/>
    <cellStyle name="40% - Accent2 2 2 6 2 2" xfId="12801" xr:uid="{00000000-0005-0000-0000-0000F5240000}"/>
    <cellStyle name="40% - Accent2 2 2 6 3" xfId="6171" xr:uid="{00000000-0005-0000-0000-0000F6240000}"/>
    <cellStyle name="40% - Accent2 2 2 6 3 2" xfId="15003" xr:uid="{00000000-0005-0000-0000-0000F7240000}"/>
    <cellStyle name="40% - Accent2 2 2 6 4" xfId="8373" xr:uid="{00000000-0005-0000-0000-0000F8240000}"/>
    <cellStyle name="40% - Accent2 2 2 6 4 2" xfId="17205" xr:uid="{00000000-0005-0000-0000-0000F9240000}"/>
    <cellStyle name="40% - Accent2 2 2 6 5" xfId="10599" xr:uid="{00000000-0005-0000-0000-0000FA240000}"/>
    <cellStyle name="40% - Accent2 2 2 7" xfId="398" xr:uid="{00000000-0005-0000-0000-0000FB240000}"/>
    <cellStyle name="40% - Accent2 2 2 7 2" xfId="2600" xr:uid="{00000000-0005-0000-0000-0000FC240000}"/>
    <cellStyle name="40% - Accent2 2 2 7 2 2" xfId="11432" xr:uid="{00000000-0005-0000-0000-0000FD240000}"/>
    <cellStyle name="40% - Accent2 2 2 7 3" xfId="4802" xr:uid="{00000000-0005-0000-0000-0000FE240000}"/>
    <cellStyle name="40% - Accent2 2 2 7 3 2" xfId="13634" xr:uid="{00000000-0005-0000-0000-0000FF240000}"/>
    <cellStyle name="40% - Accent2 2 2 7 4" xfId="7004" xr:uid="{00000000-0005-0000-0000-000000250000}"/>
    <cellStyle name="40% - Accent2 2 2 7 4 2" xfId="15836" xr:uid="{00000000-0005-0000-0000-000001250000}"/>
    <cellStyle name="40% - Accent2 2 2 7 5" xfId="9230" xr:uid="{00000000-0005-0000-0000-000002250000}"/>
    <cellStyle name="40% - Accent2 2 2 8" xfId="2466" xr:uid="{00000000-0005-0000-0000-000003250000}"/>
    <cellStyle name="40% - Accent2 2 2 8 2" xfId="11298" xr:uid="{00000000-0005-0000-0000-000004250000}"/>
    <cellStyle name="40% - Accent2 2 2 9" xfId="4668" xr:uid="{00000000-0005-0000-0000-000005250000}"/>
    <cellStyle name="40% - Accent2 2 2 9 2" xfId="13500" xr:uid="{00000000-0005-0000-0000-000006250000}"/>
    <cellStyle name="40% - Accent2 2 3" xfId="357" xr:uid="{00000000-0005-0000-0000-000007250000}"/>
    <cellStyle name="40% - Accent2 2 3 10" xfId="9190" xr:uid="{00000000-0005-0000-0000-000008250000}"/>
    <cellStyle name="40% - Accent2 2 3 2" xfId="515" xr:uid="{00000000-0005-0000-0000-000009250000}"/>
    <cellStyle name="40% - Accent2 2 3 2 2" xfId="867" xr:uid="{00000000-0005-0000-0000-00000A250000}"/>
    <cellStyle name="40% - Accent2 2 3 2 2 2" xfId="1571" xr:uid="{00000000-0005-0000-0000-00000B250000}"/>
    <cellStyle name="40% - Accent2 2 3 2 2 2 2" xfId="3773" xr:uid="{00000000-0005-0000-0000-00000C250000}"/>
    <cellStyle name="40% - Accent2 2 3 2 2 2 2 2" xfId="12605" xr:uid="{00000000-0005-0000-0000-00000D250000}"/>
    <cellStyle name="40% - Accent2 2 3 2 2 2 3" xfId="5975" xr:uid="{00000000-0005-0000-0000-00000E250000}"/>
    <cellStyle name="40% - Accent2 2 3 2 2 2 3 2" xfId="14807" xr:uid="{00000000-0005-0000-0000-00000F250000}"/>
    <cellStyle name="40% - Accent2 2 3 2 2 2 4" xfId="8177" xr:uid="{00000000-0005-0000-0000-000010250000}"/>
    <cellStyle name="40% - Accent2 2 3 2 2 2 4 2" xfId="17009" xr:uid="{00000000-0005-0000-0000-000011250000}"/>
    <cellStyle name="40% - Accent2 2 3 2 2 2 5" xfId="10403" xr:uid="{00000000-0005-0000-0000-000012250000}"/>
    <cellStyle name="40% - Accent2 2 3 2 2 3" xfId="2275" xr:uid="{00000000-0005-0000-0000-000013250000}"/>
    <cellStyle name="40% - Accent2 2 3 2 2 3 2" xfId="4477" xr:uid="{00000000-0005-0000-0000-000014250000}"/>
    <cellStyle name="40% - Accent2 2 3 2 2 3 2 2" xfId="13309" xr:uid="{00000000-0005-0000-0000-000015250000}"/>
    <cellStyle name="40% - Accent2 2 3 2 2 3 3" xfId="6679" xr:uid="{00000000-0005-0000-0000-000016250000}"/>
    <cellStyle name="40% - Accent2 2 3 2 2 3 3 2" xfId="15511" xr:uid="{00000000-0005-0000-0000-000017250000}"/>
    <cellStyle name="40% - Accent2 2 3 2 2 3 4" xfId="8881" xr:uid="{00000000-0005-0000-0000-000018250000}"/>
    <cellStyle name="40% - Accent2 2 3 2 2 3 4 2" xfId="17713" xr:uid="{00000000-0005-0000-0000-000019250000}"/>
    <cellStyle name="40% - Accent2 2 3 2 2 3 5" xfId="11107" xr:uid="{00000000-0005-0000-0000-00001A250000}"/>
    <cellStyle name="40% - Accent2 2 3 2 2 4" xfId="3069" xr:uid="{00000000-0005-0000-0000-00001B250000}"/>
    <cellStyle name="40% - Accent2 2 3 2 2 4 2" xfId="11901" xr:uid="{00000000-0005-0000-0000-00001C250000}"/>
    <cellStyle name="40% - Accent2 2 3 2 2 5" xfId="5271" xr:uid="{00000000-0005-0000-0000-00001D250000}"/>
    <cellStyle name="40% - Accent2 2 3 2 2 5 2" xfId="14103" xr:uid="{00000000-0005-0000-0000-00001E250000}"/>
    <cellStyle name="40% - Accent2 2 3 2 2 6" xfId="7473" xr:uid="{00000000-0005-0000-0000-00001F250000}"/>
    <cellStyle name="40% - Accent2 2 3 2 2 6 2" xfId="16305" xr:uid="{00000000-0005-0000-0000-000020250000}"/>
    <cellStyle name="40% - Accent2 2 3 2 2 7" xfId="9699" xr:uid="{00000000-0005-0000-0000-000021250000}"/>
    <cellStyle name="40% - Accent2 2 3 2 3" xfId="1219" xr:uid="{00000000-0005-0000-0000-000022250000}"/>
    <cellStyle name="40% - Accent2 2 3 2 3 2" xfId="3421" xr:uid="{00000000-0005-0000-0000-000023250000}"/>
    <cellStyle name="40% - Accent2 2 3 2 3 2 2" xfId="12253" xr:uid="{00000000-0005-0000-0000-000024250000}"/>
    <cellStyle name="40% - Accent2 2 3 2 3 3" xfId="5623" xr:uid="{00000000-0005-0000-0000-000025250000}"/>
    <cellStyle name="40% - Accent2 2 3 2 3 3 2" xfId="14455" xr:uid="{00000000-0005-0000-0000-000026250000}"/>
    <cellStyle name="40% - Accent2 2 3 2 3 4" xfId="7825" xr:uid="{00000000-0005-0000-0000-000027250000}"/>
    <cellStyle name="40% - Accent2 2 3 2 3 4 2" xfId="16657" xr:uid="{00000000-0005-0000-0000-000028250000}"/>
    <cellStyle name="40% - Accent2 2 3 2 3 5" xfId="10051" xr:uid="{00000000-0005-0000-0000-000029250000}"/>
    <cellStyle name="40% - Accent2 2 3 2 4" xfId="1923" xr:uid="{00000000-0005-0000-0000-00002A250000}"/>
    <cellStyle name="40% - Accent2 2 3 2 4 2" xfId="4125" xr:uid="{00000000-0005-0000-0000-00002B250000}"/>
    <cellStyle name="40% - Accent2 2 3 2 4 2 2" xfId="12957" xr:uid="{00000000-0005-0000-0000-00002C250000}"/>
    <cellStyle name="40% - Accent2 2 3 2 4 3" xfId="6327" xr:uid="{00000000-0005-0000-0000-00002D250000}"/>
    <cellStyle name="40% - Accent2 2 3 2 4 3 2" xfId="15159" xr:uid="{00000000-0005-0000-0000-00002E250000}"/>
    <cellStyle name="40% - Accent2 2 3 2 4 4" xfId="8529" xr:uid="{00000000-0005-0000-0000-00002F250000}"/>
    <cellStyle name="40% - Accent2 2 3 2 4 4 2" xfId="17361" xr:uid="{00000000-0005-0000-0000-000030250000}"/>
    <cellStyle name="40% - Accent2 2 3 2 4 5" xfId="10755" xr:uid="{00000000-0005-0000-0000-000031250000}"/>
    <cellStyle name="40% - Accent2 2 3 2 5" xfId="2717" xr:uid="{00000000-0005-0000-0000-000032250000}"/>
    <cellStyle name="40% - Accent2 2 3 2 5 2" xfId="11549" xr:uid="{00000000-0005-0000-0000-000033250000}"/>
    <cellStyle name="40% - Accent2 2 3 2 6" xfId="4919" xr:uid="{00000000-0005-0000-0000-000034250000}"/>
    <cellStyle name="40% - Accent2 2 3 2 6 2" xfId="13751" xr:uid="{00000000-0005-0000-0000-000035250000}"/>
    <cellStyle name="40% - Accent2 2 3 2 7" xfId="7121" xr:uid="{00000000-0005-0000-0000-000036250000}"/>
    <cellStyle name="40% - Accent2 2 3 2 7 2" xfId="15953" xr:uid="{00000000-0005-0000-0000-000037250000}"/>
    <cellStyle name="40% - Accent2 2 3 2 8" xfId="9347" xr:uid="{00000000-0005-0000-0000-000038250000}"/>
    <cellStyle name="40% - Accent2 2 3 3" xfId="632" xr:uid="{00000000-0005-0000-0000-000039250000}"/>
    <cellStyle name="40% - Accent2 2 3 3 2" xfId="984" xr:uid="{00000000-0005-0000-0000-00003A250000}"/>
    <cellStyle name="40% - Accent2 2 3 3 2 2" xfId="1688" xr:uid="{00000000-0005-0000-0000-00003B250000}"/>
    <cellStyle name="40% - Accent2 2 3 3 2 2 2" xfId="3890" xr:uid="{00000000-0005-0000-0000-00003C250000}"/>
    <cellStyle name="40% - Accent2 2 3 3 2 2 2 2" xfId="12722" xr:uid="{00000000-0005-0000-0000-00003D250000}"/>
    <cellStyle name="40% - Accent2 2 3 3 2 2 3" xfId="6092" xr:uid="{00000000-0005-0000-0000-00003E250000}"/>
    <cellStyle name="40% - Accent2 2 3 3 2 2 3 2" xfId="14924" xr:uid="{00000000-0005-0000-0000-00003F250000}"/>
    <cellStyle name="40% - Accent2 2 3 3 2 2 4" xfId="8294" xr:uid="{00000000-0005-0000-0000-000040250000}"/>
    <cellStyle name="40% - Accent2 2 3 3 2 2 4 2" xfId="17126" xr:uid="{00000000-0005-0000-0000-000041250000}"/>
    <cellStyle name="40% - Accent2 2 3 3 2 2 5" xfId="10520" xr:uid="{00000000-0005-0000-0000-000042250000}"/>
    <cellStyle name="40% - Accent2 2 3 3 2 3" xfId="2392" xr:uid="{00000000-0005-0000-0000-000043250000}"/>
    <cellStyle name="40% - Accent2 2 3 3 2 3 2" xfId="4594" xr:uid="{00000000-0005-0000-0000-000044250000}"/>
    <cellStyle name="40% - Accent2 2 3 3 2 3 2 2" xfId="13426" xr:uid="{00000000-0005-0000-0000-000045250000}"/>
    <cellStyle name="40% - Accent2 2 3 3 2 3 3" xfId="6796" xr:uid="{00000000-0005-0000-0000-000046250000}"/>
    <cellStyle name="40% - Accent2 2 3 3 2 3 3 2" xfId="15628" xr:uid="{00000000-0005-0000-0000-000047250000}"/>
    <cellStyle name="40% - Accent2 2 3 3 2 3 4" xfId="8998" xr:uid="{00000000-0005-0000-0000-000048250000}"/>
    <cellStyle name="40% - Accent2 2 3 3 2 3 4 2" xfId="17830" xr:uid="{00000000-0005-0000-0000-000049250000}"/>
    <cellStyle name="40% - Accent2 2 3 3 2 3 5" xfId="11224" xr:uid="{00000000-0005-0000-0000-00004A250000}"/>
    <cellStyle name="40% - Accent2 2 3 3 2 4" xfId="3186" xr:uid="{00000000-0005-0000-0000-00004B250000}"/>
    <cellStyle name="40% - Accent2 2 3 3 2 4 2" xfId="12018" xr:uid="{00000000-0005-0000-0000-00004C250000}"/>
    <cellStyle name="40% - Accent2 2 3 3 2 5" xfId="5388" xr:uid="{00000000-0005-0000-0000-00004D250000}"/>
    <cellStyle name="40% - Accent2 2 3 3 2 5 2" xfId="14220" xr:uid="{00000000-0005-0000-0000-00004E250000}"/>
    <cellStyle name="40% - Accent2 2 3 3 2 6" xfId="7590" xr:uid="{00000000-0005-0000-0000-00004F250000}"/>
    <cellStyle name="40% - Accent2 2 3 3 2 6 2" xfId="16422" xr:uid="{00000000-0005-0000-0000-000050250000}"/>
    <cellStyle name="40% - Accent2 2 3 3 2 7" xfId="9816" xr:uid="{00000000-0005-0000-0000-000051250000}"/>
    <cellStyle name="40% - Accent2 2 3 3 3" xfId="1336" xr:uid="{00000000-0005-0000-0000-000052250000}"/>
    <cellStyle name="40% - Accent2 2 3 3 3 2" xfId="3538" xr:uid="{00000000-0005-0000-0000-000053250000}"/>
    <cellStyle name="40% - Accent2 2 3 3 3 2 2" xfId="12370" xr:uid="{00000000-0005-0000-0000-000054250000}"/>
    <cellStyle name="40% - Accent2 2 3 3 3 3" xfId="5740" xr:uid="{00000000-0005-0000-0000-000055250000}"/>
    <cellStyle name="40% - Accent2 2 3 3 3 3 2" xfId="14572" xr:uid="{00000000-0005-0000-0000-000056250000}"/>
    <cellStyle name="40% - Accent2 2 3 3 3 4" xfId="7942" xr:uid="{00000000-0005-0000-0000-000057250000}"/>
    <cellStyle name="40% - Accent2 2 3 3 3 4 2" xfId="16774" xr:uid="{00000000-0005-0000-0000-000058250000}"/>
    <cellStyle name="40% - Accent2 2 3 3 3 5" xfId="10168" xr:uid="{00000000-0005-0000-0000-000059250000}"/>
    <cellStyle name="40% - Accent2 2 3 3 4" xfId="2040" xr:uid="{00000000-0005-0000-0000-00005A250000}"/>
    <cellStyle name="40% - Accent2 2 3 3 4 2" xfId="4242" xr:uid="{00000000-0005-0000-0000-00005B250000}"/>
    <cellStyle name="40% - Accent2 2 3 3 4 2 2" xfId="13074" xr:uid="{00000000-0005-0000-0000-00005C250000}"/>
    <cellStyle name="40% - Accent2 2 3 3 4 3" xfId="6444" xr:uid="{00000000-0005-0000-0000-00005D250000}"/>
    <cellStyle name="40% - Accent2 2 3 3 4 3 2" xfId="15276" xr:uid="{00000000-0005-0000-0000-00005E250000}"/>
    <cellStyle name="40% - Accent2 2 3 3 4 4" xfId="8646" xr:uid="{00000000-0005-0000-0000-00005F250000}"/>
    <cellStyle name="40% - Accent2 2 3 3 4 4 2" xfId="17478" xr:uid="{00000000-0005-0000-0000-000060250000}"/>
    <cellStyle name="40% - Accent2 2 3 3 4 5" xfId="10872" xr:uid="{00000000-0005-0000-0000-000061250000}"/>
    <cellStyle name="40% - Accent2 2 3 3 5" xfId="2834" xr:uid="{00000000-0005-0000-0000-000062250000}"/>
    <cellStyle name="40% - Accent2 2 3 3 5 2" xfId="11666" xr:uid="{00000000-0005-0000-0000-000063250000}"/>
    <cellStyle name="40% - Accent2 2 3 3 6" xfId="5036" xr:uid="{00000000-0005-0000-0000-000064250000}"/>
    <cellStyle name="40% - Accent2 2 3 3 6 2" xfId="13868" xr:uid="{00000000-0005-0000-0000-000065250000}"/>
    <cellStyle name="40% - Accent2 2 3 3 7" xfId="7238" xr:uid="{00000000-0005-0000-0000-000066250000}"/>
    <cellStyle name="40% - Accent2 2 3 3 7 2" xfId="16070" xr:uid="{00000000-0005-0000-0000-000067250000}"/>
    <cellStyle name="40% - Accent2 2 3 3 8" xfId="9464" xr:uid="{00000000-0005-0000-0000-000068250000}"/>
    <cellStyle name="40% - Accent2 2 3 4" xfId="750" xr:uid="{00000000-0005-0000-0000-000069250000}"/>
    <cellStyle name="40% - Accent2 2 3 4 2" xfId="1454" xr:uid="{00000000-0005-0000-0000-00006A250000}"/>
    <cellStyle name="40% - Accent2 2 3 4 2 2" xfId="3656" xr:uid="{00000000-0005-0000-0000-00006B250000}"/>
    <cellStyle name="40% - Accent2 2 3 4 2 2 2" xfId="12488" xr:uid="{00000000-0005-0000-0000-00006C250000}"/>
    <cellStyle name="40% - Accent2 2 3 4 2 3" xfId="5858" xr:uid="{00000000-0005-0000-0000-00006D250000}"/>
    <cellStyle name="40% - Accent2 2 3 4 2 3 2" xfId="14690" xr:uid="{00000000-0005-0000-0000-00006E250000}"/>
    <cellStyle name="40% - Accent2 2 3 4 2 4" xfId="8060" xr:uid="{00000000-0005-0000-0000-00006F250000}"/>
    <cellStyle name="40% - Accent2 2 3 4 2 4 2" xfId="16892" xr:uid="{00000000-0005-0000-0000-000070250000}"/>
    <cellStyle name="40% - Accent2 2 3 4 2 5" xfId="10286" xr:uid="{00000000-0005-0000-0000-000071250000}"/>
    <cellStyle name="40% - Accent2 2 3 4 3" xfId="2158" xr:uid="{00000000-0005-0000-0000-000072250000}"/>
    <cellStyle name="40% - Accent2 2 3 4 3 2" xfId="4360" xr:uid="{00000000-0005-0000-0000-000073250000}"/>
    <cellStyle name="40% - Accent2 2 3 4 3 2 2" xfId="13192" xr:uid="{00000000-0005-0000-0000-000074250000}"/>
    <cellStyle name="40% - Accent2 2 3 4 3 3" xfId="6562" xr:uid="{00000000-0005-0000-0000-000075250000}"/>
    <cellStyle name="40% - Accent2 2 3 4 3 3 2" xfId="15394" xr:uid="{00000000-0005-0000-0000-000076250000}"/>
    <cellStyle name="40% - Accent2 2 3 4 3 4" xfId="8764" xr:uid="{00000000-0005-0000-0000-000077250000}"/>
    <cellStyle name="40% - Accent2 2 3 4 3 4 2" xfId="17596" xr:uid="{00000000-0005-0000-0000-000078250000}"/>
    <cellStyle name="40% - Accent2 2 3 4 3 5" xfId="10990" xr:uid="{00000000-0005-0000-0000-000079250000}"/>
    <cellStyle name="40% - Accent2 2 3 4 4" xfId="2952" xr:uid="{00000000-0005-0000-0000-00007A250000}"/>
    <cellStyle name="40% - Accent2 2 3 4 4 2" xfId="11784" xr:uid="{00000000-0005-0000-0000-00007B250000}"/>
    <cellStyle name="40% - Accent2 2 3 4 5" xfId="5154" xr:uid="{00000000-0005-0000-0000-00007C250000}"/>
    <cellStyle name="40% - Accent2 2 3 4 5 2" xfId="13986" xr:uid="{00000000-0005-0000-0000-00007D250000}"/>
    <cellStyle name="40% - Accent2 2 3 4 6" xfId="7356" xr:uid="{00000000-0005-0000-0000-00007E250000}"/>
    <cellStyle name="40% - Accent2 2 3 4 6 2" xfId="16188" xr:uid="{00000000-0005-0000-0000-00007F250000}"/>
    <cellStyle name="40% - Accent2 2 3 4 7" xfId="9582" xr:uid="{00000000-0005-0000-0000-000080250000}"/>
    <cellStyle name="40% - Accent2 2 3 5" xfId="1062" xr:uid="{00000000-0005-0000-0000-000081250000}"/>
    <cellStyle name="40% - Accent2 2 3 5 2" xfId="3264" xr:uid="{00000000-0005-0000-0000-000082250000}"/>
    <cellStyle name="40% - Accent2 2 3 5 2 2" xfId="12096" xr:uid="{00000000-0005-0000-0000-000083250000}"/>
    <cellStyle name="40% - Accent2 2 3 5 3" xfId="5466" xr:uid="{00000000-0005-0000-0000-000084250000}"/>
    <cellStyle name="40% - Accent2 2 3 5 3 2" xfId="14298" xr:uid="{00000000-0005-0000-0000-000085250000}"/>
    <cellStyle name="40% - Accent2 2 3 5 4" xfId="7668" xr:uid="{00000000-0005-0000-0000-000086250000}"/>
    <cellStyle name="40% - Accent2 2 3 5 4 2" xfId="16500" xr:uid="{00000000-0005-0000-0000-000087250000}"/>
    <cellStyle name="40% - Accent2 2 3 5 5" xfId="9894" xr:uid="{00000000-0005-0000-0000-000088250000}"/>
    <cellStyle name="40% - Accent2 2 3 6" xfId="1806" xr:uid="{00000000-0005-0000-0000-000089250000}"/>
    <cellStyle name="40% - Accent2 2 3 6 2" xfId="4008" xr:uid="{00000000-0005-0000-0000-00008A250000}"/>
    <cellStyle name="40% - Accent2 2 3 6 2 2" xfId="12840" xr:uid="{00000000-0005-0000-0000-00008B250000}"/>
    <cellStyle name="40% - Accent2 2 3 6 3" xfId="6210" xr:uid="{00000000-0005-0000-0000-00008C250000}"/>
    <cellStyle name="40% - Accent2 2 3 6 3 2" xfId="15042" xr:uid="{00000000-0005-0000-0000-00008D250000}"/>
    <cellStyle name="40% - Accent2 2 3 6 4" xfId="8412" xr:uid="{00000000-0005-0000-0000-00008E250000}"/>
    <cellStyle name="40% - Accent2 2 3 6 4 2" xfId="17244" xr:uid="{00000000-0005-0000-0000-00008F250000}"/>
    <cellStyle name="40% - Accent2 2 3 6 5" xfId="10638" xr:uid="{00000000-0005-0000-0000-000090250000}"/>
    <cellStyle name="40% - Accent2 2 3 7" xfId="2560" xr:uid="{00000000-0005-0000-0000-000091250000}"/>
    <cellStyle name="40% - Accent2 2 3 7 2" xfId="11392" xr:uid="{00000000-0005-0000-0000-000092250000}"/>
    <cellStyle name="40% - Accent2 2 3 8" xfId="4762" xr:uid="{00000000-0005-0000-0000-000093250000}"/>
    <cellStyle name="40% - Accent2 2 3 8 2" xfId="13594" xr:uid="{00000000-0005-0000-0000-000094250000}"/>
    <cellStyle name="40% - Accent2 2 3 9" xfId="6964" xr:uid="{00000000-0005-0000-0000-000095250000}"/>
    <cellStyle name="40% - Accent2 2 3 9 2" xfId="15796" xr:uid="{00000000-0005-0000-0000-000096250000}"/>
    <cellStyle name="40% - Accent2 2 4" xfId="462" xr:uid="{00000000-0005-0000-0000-000097250000}"/>
    <cellStyle name="40% - Accent2 2 4 2" xfId="801" xr:uid="{00000000-0005-0000-0000-000098250000}"/>
    <cellStyle name="40% - Accent2 2 4 2 2" xfId="1505" xr:uid="{00000000-0005-0000-0000-000099250000}"/>
    <cellStyle name="40% - Accent2 2 4 2 2 2" xfId="3707" xr:uid="{00000000-0005-0000-0000-00009A250000}"/>
    <cellStyle name="40% - Accent2 2 4 2 2 2 2" xfId="12539" xr:uid="{00000000-0005-0000-0000-00009B250000}"/>
    <cellStyle name="40% - Accent2 2 4 2 2 3" xfId="5909" xr:uid="{00000000-0005-0000-0000-00009C250000}"/>
    <cellStyle name="40% - Accent2 2 4 2 2 3 2" xfId="14741" xr:uid="{00000000-0005-0000-0000-00009D250000}"/>
    <cellStyle name="40% - Accent2 2 4 2 2 4" xfId="8111" xr:uid="{00000000-0005-0000-0000-00009E250000}"/>
    <cellStyle name="40% - Accent2 2 4 2 2 4 2" xfId="16943" xr:uid="{00000000-0005-0000-0000-00009F250000}"/>
    <cellStyle name="40% - Accent2 2 4 2 2 5" xfId="10337" xr:uid="{00000000-0005-0000-0000-0000A0250000}"/>
    <cellStyle name="40% - Accent2 2 4 2 3" xfId="2209" xr:uid="{00000000-0005-0000-0000-0000A1250000}"/>
    <cellStyle name="40% - Accent2 2 4 2 3 2" xfId="4411" xr:uid="{00000000-0005-0000-0000-0000A2250000}"/>
    <cellStyle name="40% - Accent2 2 4 2 3 2 2" xfId="13243" xr:uid="{00000000-0005-0000-0000-0000A3250000}"/>
    <cellStyle name="40% - Accent2 2 4 2 3 3" xfId="6613" xr:uid="{00000000-0005-0000-0000-0000A4250000}"/>
    <cellStyle name="40% - Accent2 2 4 2 3 3 2" xfId="15445" xr:uid="{00000000-0005-0000-0000-0000A5250000}"/>
    <cellStyle name="40% - Accent2 2 4 2 3 4" xfId="8815" xr:uid="{00000000-0005-0000-0000-0000A6250000}"/>
    <cellStyle name="40% - Accent2 2 4 2 3 4 2" xfId="17647" xr:uid="{00000000-0005-0000-0000-0000A7250000}"/>
    <cellStyle name="40% - Accent2 2 4 2 3 5" xfId="11041" xr:uid="{00000000-0005-0000-0000-0000A8250000}"/>
    <cellStyle name="40% - Accent2 2 4 2 4" xfId="3003" xr:uid="{00000000-0005-0000-0000-0000A9250000}"/>
    <cellStyle name="40% - Accent2 2 4 2 4 2" xfId="11835" xr:uid="{00000000-0005-0000-0000-0000AA250000}"/>
    <cellStyle name="40% - Accent2 2 4 2 5" xfId="5205" xr:uid="{00000000-0005-0000-0000-0000AB250000}"/>
    <cellStyle name="40% - Accent2 2 4 2 5 2" xfId="14037" xr:uid="{00000000-0005-0000-0000-0000AC250000}"/>
    <cellStyle name="40% - Accent2 2 4 2 6" xfId="7407" xr:uid="{00000000-0005-0000-0000-0000AD250000}"/>
    <cellStyle name="40% - Accent2 2 4 2 6 2" xfId="16239" xr:uid="{00000000-0005-0000-0000-0000AE250000}"/>
    <cellStyle name="40% - Accent2 2 4 2 7" xfId="9633" xr:uid="{00000000-0005-0000-0000-0000AF250000}"/>
    <cellStyle name="40% - Accent2 2 4 3" xfId="1166" xr:uid="{00000000-0005-0000-0000-0000B0250000}"/>
    <cellStyle name="40% - Accent2 2 4 3 2" xfId="3368" xr:uid="{00000000-0005-0000-0000-0000B1250000}"/>
    <cellStyle name="40% - Accent2 2 4 3 2 2" xfId="12200" xr:uid="{00000000-0005-0000-0000-0000B2250000}"/>
    <cellStyle name="40% - Accent2 2 4 3 3" xfId="5570" xr:uid="{00000000-0005-0000-0000-0000B3250000}"/>
    <cellStyle name="40% - Accent2 2 4 3 3 2" xfId="14402" xr:uid="{00000000-0005-0000-0000-0000B4250000}"/>
    <cellStyle name="40% - Accent2 2 4 3 4" xfId="7772" xr:uid="{00000000-0005-0000-0000-0000B5250000}"/>
    <cellStyle name="40% - Accent2 2 4 3 4 2" xfId="16604" xr:uid="{00000000-0005-0000-0000-0000B6250000}"/>
    <cellStyle name="40% - Accent2 2 4 3 5" xfId="9998" xr:uid="{00000000-0005-0000-0000-0000B7250000}"/>
    <cellStyle name="40% - Accent2 2 4 4" xfId="1857" xr:uid="{00000000-0005-0000-0000-0000B8250000}"/>
    <cellStyle name="40% - Accent2 2 4 4 2" xfId="4059" xr:uid="{00000000-0005-0000-0000-0000B9250000}"/>
    <cellStyle name="40% - Accent2 2 4 4 2 2" xfId="12891" xr:uid="{00000000-0005-0000-0000-0000BA250000}"/>
    <cellStyle name="40% - Accent2 2 4 4 3" xfId="6261" xr:uid="{00000000-0005-0000-0000-0000BB250000}"/>
    <cellStyle name="40% - Accent2 2 4 4 3 2" xfId="15093" xr:uid="{00000000-0005-0000-0000-0000BC250000}"/>
    <cellStyle name="40% - Accent2 2 4 4 4" xfId="8463" xr:uid="{00000000-0005-0000-0000-0000BD250000}"/>
    <cellStyle name="40% - Accent2 2 4 4 4 2" xfId="17295" xr:uid="{00000000-0005-0000-0000-0000BE250000}"/>
    <cellStyle name="40% - Accent2 2 4 4 5" xfId="10689" xr:uid="{00000000-0005-0000-0000-0000BF250000}"/>
    <cellStyle name="40% - Accent2 2 4 5" xfId="2664" xr:uid="{00000000-0005-0000-0000-0000C0250000}"/>
    <cellStyle name="40% - Accent2 2 4 5 2" xfId="11496" xr:uid="{00000000-0005-0000-0000-0000C1250000}"/>
    <cellStyle name="40% - Accent2 2 4 6" xfId="4866" xr:uid="{00000000-0005-0000-0000-0000C2250000}"/>
    <cellStyle name="40% - Accent2 2 4 6 2" xfId="13698" xr:uid="{00000000-0005-0000-0000-0000C3250000}"/>
    <cellStyle name="40% - Accent2 2 4 7" xfId="7068" xr:uid="{00000000-0005-0000-0000-0000C4250000}"/>
    <cellStyle name="40% - Accent2 2 4 7 2" xfId="15900" xr:uid="{00000000-0005-0000-0000-0000C5250000}"/>
    <cellStyle name="40% - Accent2 2 4 8" xfId="9294" xr:uid="{00000000-0005-0000-0000-0000C6250000}"/>
    <cellStyle name="40% - Accent2 2 5" xfId="566" xr:uid="{00000000-0005-0000-0000-0000C7250000}"/>
    <cellStyle name="40% - Accent2 2 5 2" xfId="918" xr:uid="{00000000-0005-0000-0000-0000C8250000}"/>
    <cellStyle name="40% - Accent2 2 5 2 2" xfId="1622" xr:uid="{00000000-0005-0000-0000-0000C9250000}"/>
    <cellStyle name="40% - Accent2 2 5 2 2 2" xfId="3824" xr:uid="{00000000-0005-0000-0000-0000CA250000}"/>
    <cellStyle name="40% - Accent2 2 5 2 2 2 2" xfId="12656" xr:uid="{00000000-0005-0000-0000-0000CB250000}"/>
    <cellStyle name="40% - Accent2 2 5 2 2 3" xfId="6026" xr:uid="{00000000-0005-0000-0000-0000CC250000}"/>
    <cellStyle name="40% - Accent2 2 5 2 2 3 2" xfId="14858" xr:uid="{00000000-0005-0000-0000-0000CD250000}"/>
    <cellStyle name="40% - Accent2 2 5 2 2 4" xfId="8228" xr:uid="{00000000-0005-0000-0000-0000CE250000}"/>
    <cellStyle name="40% - Accent2 2 5 2 2 4 2" xfId="17060" xr:uid="{00000000-0005-0000-0000-0000CF250000}"/>
    <cellStyle name="40% - Accent2 2 5 2 2 5" xfId="10454" xr:uid="{00000000-0005-0000-0000-0000D0250000}"/>
    <cellStyle name="40% - Accent2 2 5 2 3" xfId="2326" xr:uid="{00000000-0005-0000-0000-0000D1250000}"/>
    <cellStyle name="40% - Accent2 2 5 2 3 2" xfId="4528" xr:uid="{00000000-0005-0000-0000-0000D2250000}"/>
    <cellStyle name="40% - Accent2 2 5 2 3 2 2" xfId="13360" xr:uid="{00000000-0005-0000-0000-0000D3250000}"/>
    <cellStyle name="40% - Accent2 2 5 2 3 3" xfId="6730" xr:uid="{00000000-0005-0000-0000-0000D4250000}"/>
    <cellStyle name="40% - Accent2 2 5 2 3 3 2" xfId="15562" xr:uid="{00000000-0005-0000-0000-0000D5250000}"/>
    <cellStyle name="40% - Accent2 2 5 2 3 4" xfId="8932" xr:uid="{00000000-0005-0000-0000-0000D6250000}"/>
    <cellStyle name="40% - Accent2 2 5 2 3 4 2" xfId="17764" xr:uid="{00000000-0005-0000-0000-0000D7250000}"/>
    <cellStyle name="40% - Accent2 2 5 2 3 5" xfId="11158" xr:uid="{00000000-0005-0000-0000-0000D8250000}"/>
    <cellStyle name="40% - Accent2 2 5 2 4" xfId="3120" xr:uid="{00000000-0005-0000-0000-0000D9250000}"/>
    <cellStyle name="40% - Accent2 2 5 2 4 2" xfId="11952" xr:uid="{00000000-0005-0000-0000-0000DA250000}"/>
    <cellStyle name="40% - Accent2 2 5 2 5" xfId="5322" xr:uid="{00000000-0005-0000-0000-0000DB250000}"/>
    <cellStyle name="40% - Accent2 2 5 2 5 2" xfId="14154" xr:uid="{00000000-0005-0000-0000-0000DC250000}"/>
    <cellStyle name="40% - Accent2 2 5 2 6" xfId="7524" xr:uid="{00000000-0005-0000-0000-0000DD250000}"/>
    <cellStyle name="40% - Accent2 2 5 2 6 2" xfId="16356" xr:uid="{00000000-0005-0000-0000-0000DE250000}"/>
    <cellStyle name="40% - Accent2 2 5 2 7" xfId="9750" xr:uid="{00000000-0005-0000-0000-0000DF250000}"/>
    <cellStyle name="40% - Accent2 2 5 3" xfId="1270" xr:uid="{00000000-0005-0000-0000-0000E0250000}"/>
    <cellStyle name="40% - Accent2 2 5 3 2" xfId="3472" xr:uid="{00000000-0005-0000-0000-0000E1250000}"/>
    <cellStyle name="40% - Accent2 2 5 3 2 2" xfId="12304" xr:uid="{00000000-0005-0000-0000-0000E2250000}"/>
    <cellStyle name="40% - Accent2 2 5 3 3" xfId="5674" xr:uid="{00000000-0005-0000-0000-0000E3250000}"/>
    <cellStyle name="40% - Accent2 2 5 3 3 2" xfId="14506" xr:uid="{00000000-0005-0000-0000-0000E4250000}"/>
    <cellStyle name="40% - Accent2 2 5 3 4" xfId="7876" xr:uid="{00000000-0005-0000-0000-0000E5250000}"/>
    <cellStyle name="40% - Accent2 2 5 3 4 2" xfId="16708" xr:uid="{00000000-0005-0000-0000-0000E6250000}"/>
    <cellStyle name="40% - Accent2 2 5 3 5" xfId="10102" xr:uid="{00000000-0005-0000-0000-0000E7250000}"/>
    <cellStyle name="40% - Accent2 2 5 4" xfId="1974" xr:uid="{00000000-0005-0000-0000-0000E8250000}"/>
    <cellStyle name="40% - Accent2 2 5 4 2" xfId="4176" xr:uid="{00000000-0005-0000-0000-0000E9250000}"/>
    <cellStyle name="40% - Accent2 2 5 4 2 2" xfId="13008" xr:uid="{00000000-0005-0000-0000-0000EA250000}"/>
    <cellStyle name="40% - Accent2 2 5 4 3" xfId="6378" xr:uid="{00000000-0005-0000-0000-0000EB250000}"/>
    <cellStyle name="40% - Accent2 2 5 4 3 2" xfId="15210" xr:uid="{00000000-0005-0000-0000-0000EC250000}"/>
    <cellStyle name="40% - Accent2 2 5 4 4" xfId="8580" xr:uid="{00000000-0005-0000-0000-0000ED250000}"/>
    <cellStyle name="40% - Accent2 2 5 4 4 2" xfId="17412" xr:uid="{00000000-0005-0000-0000-0000EE250000}"/>
    <cellStyle name="40% - Accent2 2 5 4 5" xfId="10806" xr:uid="{00000000-0005-0000-0000-0000EF250000}"/>
    <cellStyle name="40% - Accent2 2 5 5" xfId="2768" xr:uid="{00000000-0005-0000-0000-0000F0250000}"/>
    <cellStyle name="40% - Accent2 2 5 5 2" xfId="11600" xr:uid="{00000000-0005-0000-0000-0000F1250000}"/>
    <cellStyle name="40% - Accent2 2 5 6" xfId="4970" xr:uid="{00000000-0005-0000-0000-0000F2250000}"/>
    <cellStyle name="40% - Accent2 2 5 6 2" xfId="13802" xr:uid="{00000000-0005-0000-0000-0000F3250000}"/>
    <cellStyle name="40% - Accent2 2 5 7" xfId="7172" xr:uid="{00000000-0005-0000-0000-0000F4250000}"/>
    <cellStyle name="40% - Accent2 2 5 7 2" xfId="16004" xr:uid="{00000000-0005-0000-0000-0000F5250000}"/>
    <cellStyle name="40% - Accent2 2 5 8" xfId="9398" xr:uid="{00000000-0005-0000-0000-0000F6250000}"/>
    <cellStyle name="40% - Accent2 2 6" xfId="684" xr:uid="{00000000-0005-0000-0000-0000F7250000}"/>
    <cellStyle name="40% - Accent2 2 6 2" xfId="1388" xr:uid="{00000000-0005-0000-0000-0000F8250000}"/>
    <cellStyle name="40% - Accent2 2 6 2 2" xfId="3590" xr:uid="{00000000-0005-0000-0000-0000F9250000}"/>
    <cellStyle name="40% - Accent2 2 6 2 2 2" xfId="12422" xr:uid="{00000000-0005-0000-0000-0000FA250000}"/>
    <cellStyle name="40% - Accent2 2 6 2 3" xfId="5792" xr:uid="{00000000-0005-0000-0000-0000FB250000}"/>
    <cellStyle name="40% - Accent2 2 6 2 3 2" xfId="14624" xr:uid="{00000000-0005-0000-0000-0000FC250000}"/>
    <cellStyle name="40% - Accent2 2 6 2 4" xfId="7994" xr:uid="{00000000-0005-0000-0000-0000FD250000}"/>
    <cellStyle name="40% - Accent2 2 6 2 4 2" xfId="16826" xr:uid="{00000000-0005-0000-0000-0000FE250000}"/>
    <cellStyle name="40% - Accent2 2 6 2 5" xfId="10220" xr:uid="{00000000-0005-0000-0000-0000FF250000}"/>
    <cellStyle name="40% - Accent2 2 6 3" xfId="2092" xr:uid="{00000000-0005-0000-0000-000000260000}"/>
    <cellStyle name="40% - Accent2 2 6 3 2" xfId="4294" xr:uid="{00000000-0005-0000-0000-000001260000}"/>
    <cellStyle name="40% - Accent2 2 6 3 2 2" xfId="13126" xr:uid="{00000000-0005-0000-0000-000002260000}"/>
    <cellStyle name="40% - Accent2 2 6 3 3" xfId="6496" xr:uid="{00000000-0005-0000-0000-000003260000}"/>
    <cellStyle name="40% - Accent2 2 6 3 3 2" xfId="15328" xr:uid="{00000000-0005-0000-0000-000004260000}"/>
    <cellStyle name="40% - Accent2 2 6 3 4" xfId="8698" xr:uid="{00000000-0005-0000-0000-000005260000}"/>
    <cellStyle name="40% - Accent2 2 6 3 4 2" xfId="17530" xr:uid="{00000000-0005-0000-0000-000006260000}"/>
    <cellStyle name="40% - Accent2 2 6 3 5" xfId="10924" xr:uid="{00000000-0005-0000-0000-000007260000}"/>
    <cellStyle name="40% - Accent2 2 6 4" xfId="2886" xr:uid="{00000000-0005-0000-0000-000008260000}"/>
    <cellStyle name="40% - Accent2 2 6 4 2" xfId="11718" xr:uid="{00000000-0005-0000-0000-000009260000}"/>
    <cellStyle name="40% - Accent2 2 6 5" xfId="5088" xr:uid="{00000000-0005-0000-0000-00000A260000}"/>
    <cellStyle name="40% - Accent2 2 6 5 2" xfId="13920" xr:uid="{00000000-0005-0000-0000-00000B260000}"/>
    <cellStyle name="40% - Accent2 2 6 6" xfId="7290" xr:uid="{00000000-0005-0000-0000-00000C260000}"/>
    <cellStyle name="40% - Accent2 2 6 6 2" xfId="16122" xr:uid="{00000000-0005-0000-0000-00000D260000}"/>
    <cellStyle name="40% - Accent2 2 6 7" xfId="9516" xr:uid="{00000000-0005-0000-0000-00000E260000}"/>
    <cellStyle name="40% - Accent2 2 7" xfId="1024" xr:uid="{00000000-0005-0000-0000-00000F260000}"/>
    <cellStyle name="40% - Accent2 2 7 2" xfId="3226" xr:uid="{00000000-0005-0000-0000-000010260000}"/>
    <cellStyle name="40% - Accent2 2 7 2 2" xfId="12058" xr:uid="{00000000-0005-0000-0000-000011260000}"/>
    <cellStyle name="40% - Accent2 2 7 3" xfId="5428" xr:uid="{00000000-0005-0000-0000-000012260000}"/>
    <cellStyle name="40% - Accent2 2 7 3 2" xfId="14260" xr:uid="{00000000-0005-0000-0000-000013260000}"/>
    <cellStyle name="40% - Accent2 2 7 4" xfId="7630" xr:uid="{00000000-0005-0000-0000-000014260000}"/>
    <cellStyle name="40% - Accent2 2 7 4 2" xfId="16462" xr:uid="{00000000-0005-0000-0000-000015260000}"/>
    <cellStyle name="40% - Accent2 2 7 5" xfId="9856" xr:uid="{00000000-0005-0000-0000-000016260000}"/>
    <cellStyle name="40% - Accent2 2 8" xfId="1740" xr:uid="{00000000-0005-0000-0000-000017260000}"/>
    <cellStyle name="40% - Accent2 2 8 2" xfId="3942" xr:uid="{00000000-0005-0000-0000-000018260000}"/>
    <cellStyle name="40% - Accent2 2 8 2 2" xfId="12774" xr:uid="{00000000-0005-0000-0000-000019260000}"/>
    <cellStyle name="40% - Accent2 2 8 3" xfId="6144" xr:uid="{00000000-0005-0000-0000-00001A260000}"/>
    <cellStyle name="40% - Accent2 2 8 3 2" xfId="14976" xr:uid="{00000000-0005-0000-0000-00001B260000}"/>
    <cellStyle name="40% - Accent2 2 8 4" xfId="8346" xr:uid="{00000000-0005-0000-0000-00001C260000}"/>
    <cellStyle name="40% - Accent2 2 8 4 2" xfId="17178" xr:uid="{00000000-0005-0000-0000-00001D260000}"/>
    <cellStyle name="40% - Accent2 2 8 5" xfId="10572" xr:uid="{00000000-0005-0000-0000-00001E260000}"/>
    <cellStyle name="40% - Accent2 2 9" xfId="328" xr:uid="{00000000-0005-0000-0000-00001F260000}"/>
    <cellStyle name="40% - Accent2 2 9 2" xfId="2534" xr:uid="{00000000-0005-0000-0000-000020260000}"/>
    <cellStyle name="40% - Accent2 2 9 2 2" xfId="11366" xr:uid="{00000000-0005-0000-0000-000021260000}"/>
    <cellStyle name="40% - Accent2 2 9 3" xfId="4736" xr:uid="{00000000-0005-0000-0000-000022260000}"/>
    <cellStyle name="40% - Accent2 2 9 3 2" xfId="13568" xr:uid="{00000000-0005-0000-0000-000023260000}"/>
    <cellStyle name="40% - Accent2 2 9 4" xfId="6938" xr:uid="{00000000-0005-0000-0000-000024260000}"/>
    <cellStyle name="40% - Accent2 2 9 4 2" xfId="15770" xr:uid="{00000000-0005-0000-0000-000025260000}"/>
    <cellStyle name="40% - Accent2 2 9 5" xfId="9164" xr:uid="{00000000-0005-0000-0000-000026260000}"/>
    <cellStyle name="40% - Accent2 3" xfId="147" xr:uid="{00000000-0005-0000-0000-000027260000}"/>
    <cellStyle name="40% - Accent2 3 10" xfId="2467" xr:uid="{00000000-0005-0000-0000-000028260000}"/>
    <cellStyle name="40% - Accent2 3 10 2" xfId="11299" xr:uid="{00000000-0005-0000-0000-000029260000}"/>
    <cellStyle name="40% - Accent2 3 11" xfId="4669" xr:uid="{00000000-0005-0000-0000-00002A260000}"/>
    <cellStyle name="40% - Accent2 3 11 2" xfId="13501" xr:uid="{00000000-0005-0000-0000-00002B260000}"/>
    <cellStyle name="40% - Accent2 3 12" xfId="6871" xr:uid="{00000000-0005-0000-0000-00002C260000}"/>
    <cellStyle name="40% - Accent2 3 12 2" xfId="15703" xr:uid="{00000000-0005-0000-0000-00002D260000}"/>
    <cellStyle name="40% - Accent2 3 13" xfId="9097" xr:uid="{00000000-0005-0000-0000-00002E260000}"/>
    <cellStyle name="40% - Accent2 3 2" xfId="148" xr:uid="{00000000-0005-0000-0000-00002F260000}"/>
    <cellStyle name="40% - Accent2 3 2 10" xfId="6872" xr:uid="{00000000-0005-0000-0000-000030260000}"/>
    <cellStyle name="40% - Accent2 3 2 10 2" xfId="15704" xr:uid="{00000000-0005-0000-0000-000031260000}"/>
    <cellStyle name="40% - Accent2 3 2 11" xfId="9098" xr:uid="{00000000-0005-0000-0000-000032260000}"/>
    <cellStyle name="40% - Accent2 3 2 2" xfId="476" xr:uid="{00000000-0005-0000-0000-000033260000}"/>
    <cellStyle name="40% - Accent2 3 2 2 2" xfId="815" xr:uid="{00000000-0005-0000-0000-000034260000}"/>
    <cellStyle name="40% - Accent2 3 2 2 2 2" xfId="1519" xr:uid="{00000000-0005-0000-0000-000035260000}"/>
    <cellStyle name="40% - Accent2 3 2 2 2 2 2" xfId="3721" xr:uid="{00000000-0005-0000-0000-000036260000}"/>
    <cellStyle name="40% - Accent2 3 2 2 2 2 2 2" xfId="12553" xr:uid="{00000000-0005-0000-0000-000037260000}"/>
    <cellStyle name="40% - Accent2 3 2 2 2 2 3" xfId="5923" xr:uid="{00000000-0005-0000-0000-000038260000}"/>
    <cellStyle name="40% - Accent2 3 2 2 2 2 3 2" xfId="14755" xr:uid="{00000000-0005-0000-0000-000039260000}"/>
    <cellStyle name="40% - Accent2 3 2 2 2 2 4" xfId="8125" xr:uid="{00000000-0005-0000-0000-00003A260000}"/>
    <cellStyle name="40% - Accent2 3 2 2 2 2 4 2" xfId="16957" xr:uid="{00000000-0005-0000-0000-00003B260000}"/>
    <cellStyle name="40% - Accent2 3 2 2 2 2 5" xfId="10351" xr:uid="{00000000-0005-0000-0000-00003C260000}"/>
    <cellStyle name="40% - Accent2 3 2 2 2 3" xfId="2223" xr:uid="{00000000-0005-0000-0000-00003D260000}"/>
    <cellStyle name="40% - Accent2 3 2 2 2 3 2" xfId="4425" xr:uid="{00000000-0005-0000-0000-00003E260000}"/>
    <cellStyle name="40% - Accent2 3 2 2 2 3 2 2" xfId="13257" xr:uid="{00000000-0005-0000-0000-00003F260000}"/>
    <cellStyle name="40% - Accent2 3 2 2 2 3 3" xfId="6627" xr:uid="{00000000-0005-0000-0000-000040260000}"/>
    <cellStyle name="40% - Accent2 3 2 2 2 3 3 2" xfId="15459" xr:uid="{00000000-0005-0000-0000-000041260000}"/>
    <cellStyle name="40% - Accent2 3 2 2 2 3 4" xfId="8829" xr:uid="{00000000-0005-0000-0000-000042260000}"/>
    <cellStyle name="40% - Accent2 3 2 2 2 3 4 2" xfId="17661" xr:uid="{00000000-0005-0000-0000-000043260000}"/>
    <cellStyle name="40% - Accent2 3 2 2 2 3 5" xfId="11055" xr:uid="{00000000-0005-0000-0000-000044260000}"/>
    <cellStyle name="40% - Accent2 3 2 2 2 4" xfId="3017" xr:uid="{00000000-0005-0000-0000-000045260000}"/>
    <cellStyle name="40% - Accent2 3 2 2 2 4 2" xfId="11849" xr:uid="{00000000-0005-0000-0000-000046260000}"/>
    <cellStyle name="40% - Accent2 3 2 2 2 5" xfId="5219" xr:uid="{00000000-0005-0000-0000-000047260000}"/>
    <cellStyle name="40% - Accent2 3 2 2 2 5 2" xfId="14051" xr:uid="{00000000-0005-0000-0000-000048260000}"/>
    <cellStyle name="40% - Accent2 3 2 2 2 6" xfId="7421" xr:uid="{00000000-0005-0000-0000-000049260000}"/>
    <cellStyle name="40% - Accent2 3 2 2 2 6 2" xfId="16253" xr:uid="{00000000-0005-0000-0000-00004A260000}"/>
    <cellStyle name="40% - Accent2 3 2 2 2 7" xfId="9647" xr:uid="{00000000-0005-0000-0000-00004B260000}"/>
    <cellStyle name="40% - Accent2 3 2 2 3" xfId="1180" xr:uid="{00000000-0005-0000-0000-00004C260000}"/>
    <cellStyle name="40% - Accent2 3 2 2 3 2" xfId="3382" xr:uid="{00000000-0005-0000-0000-00004D260000}"/>
    <cellStyle name="40% - Accent2 3 2 2 3 2 2" xfId="12214" xr:uid="{00000000-0005-0000-0000-00004E260000}"/>
    <cellStyle name="40% - Accent2 3 2 2 3 3" xfId="5584" xr:uid="{00000000-0005-0000-0000-00004F260000}"/>
    <cellStyle name="40% - Accent2 3 2 2 3 3 2" xfId="14416" xr:uid="{00000000-0005-0000-0000-000050260000}"/>
    <cellStyle name="40% - Accent2 3 2 2 3 4" xfId="7786" xr:uid="{00000000-0005-0000-0000-000051260000}"/>
    <cellStyle name="40% - Accent2 3 2 2 3 4 2" xfId="16618" xr:uid="{00000000-0005-0000-0000-000052260000}"/>
    <cellStyle name="40% - Accent2 3 2 2 3 5" xfId="10012" xr:uid="{00000000-0005-0000-0000-000053260000}"/>
    <cellStyle name="40% - Accent2 3 2 2 4" xfId="1871" xr:uid="{00000000-0005-0000-0000-000054260000}"/>
    <cellStyle name="40% - Accent2 3 2 2 4 2" xfId="4073" xr:uid="{00000000-0005-0000-0000-000055260000}"/>
    <cellStyle name="40% - Accent2 3 2 2 4 2 2" xfId="12905" xr:uid="{00000000-0005-0000-0000-000056260000}"/>
    <cellStyle name="40% - Accent2 3 2 2 4 3" xfId="6275" xr:uid="{00000000-0005-0000-0000-000057260000}"/>
    <cellStyle name="40% - Accent2 3 2 2 4 3 2" xfId="15107" xr:uid="{00000000-0005-0000-0000-000058260000}"/>
    <cellStyle name="40% - Accent2 3 2 2 4 4" xfId="8477" xr:uid="{00000000-0005-0000-0000-000059260000}"/>
    <cellStyle name="40% - Accent2 3 2 2 4 4 2" xfId="17309" xr:uid="{00000000-0005-0000-0000-00005A260000}"/>
    <cellStyle name="40% - Accent2 3 2 2 4 5" xfId="10703" xr:uid="{00000000-0005-0000-0000-00005B260000}"/>
    <cellStyle name="40% - Accent2 3 2 2 5" xfId="2678" xr:uid="{00000000-0005-0000-0000-00005C260000}"/>
    <cellStyle name="40% - Accent2 3 2 2 5 2" xfId="11510" xr:uid="{00000000-0005-0000-0000-00005D260000}"/>
    <cellStyle name="40% - Accent2 3 2 2 6" xfId="4880" xr:uid="{00000000-0005-0000-0000-00005E260000}"/>
    <cellStyle name="40% - Accent2 3 2 2 6 2" xfId="13712" xr:uid="{00000000-0005-0000-0000-00005F260000}"/>
    <cellStyle name="40% - Accent2 3 2 2 7" xfId="7082" xr:uid="{00000000-0005-0000-0000-000060260000}"/>
    <cellStyle name="40% - Accent2 3 2 2 7 2" xfId="15914" xr:uid="{00000000-0005-0000-0000-000061260000}"/>
    <cellStyle name="40% - Accent2 3 2 2 8" xfId="9308" xr:uid="{00000000-0005-0000-0000-000062260000}"/>
    <cellStyle name="40% - Accent2 3 2 3" xfId="580" xr:uid="{00000000-0005-0000-0000-000063260000}"/>
    <cellStyle name="40% - Accent2 3 2 3 2" xfId="932" xr:uid="{00000000-0005-0000-0000-000064260000}"/>
    <cellStyle name="40% - Accent2 3 2 3 2 2" xfId="1636" xr:uid="{00000000-0005-0000-0000-000065260000}"/>
    <cellStyle name="40% - Accent2 3 2 3 2 2 2" xfId="3838" xr:uid="{00000000-0005-0000-0000-000066260000}"/>
    <cellStyle name="40% - Accent2 3 2 3 2 2 2 2" xfId="12670" xr:uid="{00000000-0005-0000-0000-000067260000}"/>
    <cellStyle name="40% - Accent2 3 2 3 2 2 3" xfId="6040" xr:uid="{00000000-0005-0000-0000-000068260000}"/>
    <cellStyle name="40% - Accent2 3 2 3 2 2 3 2" xfId="14872" xr:uid="{00000000-0005-0000-0000-000069260000}"/>
    <cellStyle name="40% - Accent2 3 2 3 2 2 4" xfId="8242" xr:uid="{00000000-0005-0000-0000-00006A260000}"/>
    <cellStyle name="40% - Accent2 3 2 3 2 2 4 2" xfId="17074" xr:uid="{00000000-0005-0000-0000-00006B260000}"/>
    <cellStyle name="40% - Accent2 3 2 3 2 2 5" xfId="10468" xr:uid="{00000000-0005-0000-0000-00006C260000}"/>
    <cellStyle name="40% - Accent2 3 2 3 2 3" xfId="2340" xr:uid="{00000000-0005-0000-0000-00006D260000}"/>
    <cellStyle name="40% - Accent2 3 2 3 2 3 2" xfId="4542" xr:uid="{00000000-0005-0000-0000-00006E260000}"/>
    <cellStyle name="40% - Accent2 3 2 3 2 3 2 2" xfId="13374" xr:uid="{00000000-0005-0000-0000-00006F260000}"/>
    <cellStyle name="40% - Accent2 3 2 3 2 3 3" xfId="6744" xr:uid="{00000000-0005-0000-0000-000070260000}"/>
    <cellStyle name="40% - Accent2 3 2 3 2 3 3 2" xfId="15576" xr:uid="{00000000-0005-0000-0000-000071260000}"/>
    <cellStyle name="40% - Accent2 3 2 3 2 3 4" xfId="8946" xr:uid="{00000000-0005-0000-0000-000072260000}"/>
    <cellStyle name="40% - Accent2 3 2 3 2 3 4 2" xfId="17778" xr:uid="{00000000-0005-0000-0000-000073260000}"/>
    <cellStyle name="40% - Accent2 3 2 3 2 3 5" xfId="11172" xr:uid="{00000000-0005-0000-0000-000074260000}"/>
    <cellStyle name="40% - Accent2 3 2 3 2 4" xfId="3134" xr:uid="{00000000-0005-0000-0000-000075260000}"/>
    <cellStyle name="40% - Accent2 3 2 3 2 4 2" xfId="11966" xr:uid="{00000000-0005-0000-0000-000076260000}"/>
    <cellStyle name="40% - Accent2 3 2 3 2 5" xfId="5336" xr:uid="{00000000-0005-0000-0000-000077260000}"/>
    <cellStyle name="40% - Accent2 3 2 3 2 5 2" xfId="14168" xr:uid="{00000000-0005-0000-0000-000078260000}"/>
    <cellStyle name="40% - Accent2 3 2 3 2 6" xfId="7538" xr:uid="{00000000-0005-0000-0000-000079260000}"/>
    <cellStyle name="40% - Accent2 3 2 3 2 6 2" xfId="16370" xr:uid="{00000000-0005-0000-0000-00007A260000}"/>
    <cellStyle name="40% - Accent2 3 2 3 2 7" xfId="9764" xr:uid="{00000000-0005-0000-0000-00007B260000}"/>
    <cellStyle name="40% - Accent2 3 2 3 3" xfId="1284" xr:uid="{00000000-0005-0000-0000-00007C260000}"/>
    <cellStyle name="40% - Accent2 3 2 3 3 2" xfId="3486" xr:uid="{00000000-0005-0000-0000-00007D260000}"/>
    <cellStyle name="40% - Accent2 3 2 3 3 2 2" xfId="12318" xr:uid="{00000000-0005-0000-0000-00007E260000}"/>
    <cellStyle name="40% - Accent2 3 2 3 3 3" xfId="5688" xr:uid="{00000000-0005-0000-0000-00007F260000}"/>
    <cellStyle name="40% - Accent2 3 2 3 3 3 2" xfId="14520" xr:uid="{00000000-0005-0000-0000-000080260000}"/>
    <cellStyle name="40% - Accent2 3 2 3 3 4" xfId="7890" xr:uid="{00000000-0005-0000-0000-000081260000}"/>
    <cellStyle name="40% - Accent2 3 2 3 3 4 2" xfId="16722" xr:uid="{00000000-0005-0000-0000-000082260000}"/>
    <cellStyle name="40% - Accent2 3 2 3 3 5" xfId="10116" xr:uid="{00000000-0005-0000-0000-000083260000}"/>
    <cellStyle name="40% - Accent2 3 2 3 4" xfId="1988" xr:uid="{00000000-0005-0000-0000-000084260000}"/>
    <cellStyle name="40% - Accent2 3 2 3 4 2" xfId="4190" xr:uid="{00000000-0005-0000-0000-000085260000}"/>
    <cellStyle name="40% - Accent2 3 2 3 4 2 2" xfId="13022" xr:uid="{00000000-0005-0000-0000-000086260000}"/>
    <cellStyle name="40% - Accent2 3 2 3 4 3" xfId="6392" xr:uid="{00000000-0005-0000-0000-000087260000}"/>
    <cellStyle name="40% - Accent2 3 2 3 4 3 2" xfId="15224" xr:uid="{00000000-0005-0000-0000-000088260000}"/>
    <cellStyle name="40% - Accent2 3 2 3 4 4" xfId="8594" xr:uid="{00000000-0005-0000-0000-000089260000}"/>
    <cellStyle name="40% - Accent2 3 2 3 4 4 2" xfId="17426" xr:uid="{00000000-0005-0000-0000-00008A260000}"/>
    <cellStyle name="40% - Accent2 3 2 3 4 5" xfId="10820" xr:uid="{00000000-0005-0000-0000-00008B260000}"/>
    <cellStyle name="40% - Accent2 3 2 3 5" xfId="2782" xr:uid="{00000000-0005-0000-0000-00008C260000}"/>
    <cellStyle name="40% - Accent2 3 2 3 5 2" xfId="11614" xr:uid="{00000000-0005-0000-0000-00008D260000}"/>
    <cellStyle name="40% - Accent2 3 2 3 6" xfId="4984" xr:uid="{00000000-0005-0000-0000-00008E260000}"/>
    <cellStyle name="40% - Accent2 3 2 3 6 2" xfId="13816" xr:uid="{00000000-0005-0000-0000-00008F260000}"/>
    <cellStyle name="40% - Accent2 3 2 3 7" xfId="7186" xr:uid="{00000000-0005-0000-0000-000090260000}"/>
    <cellStyle name="40% - Accent2 3 2 3 7 2" xfId="16018" xr:uid="{00000000-0005-0000-0000-000091260000}"/>
    <cellStyle name="40% - Accent2 3 2 3 8" xfId="9412" xr:uid="{00000000-0005-0000-0000-000092260000}"/>
    <cellStyle name="40% - Accent2 3 2 4" xfId="698" xr:uid="{00000000-0005-0000-0000-000093260000}"/>
    <cellStyle name="40% - Accent2 3 2 4 2" xfId="1402" xr:uid="{00000000-0005-0000-0000-000094260000}"/>
    <cellStyle name="40% - Accent2 3 2 4 2 2" xfId="3604" xr:uid="{00000000-0005-0000-0000-000095260000}"/>
    <cellStyle name="40% - Accent2 3 2 4 2 2 2" xfId="12436" xr:uid="{00000000-0005-0000-0000-000096260000}"/>
    <cellStyle name="40% - Accent2 3 2 4 2 3" xfId="5806" xr:uid="{00000000-0005-0000-0000-000097260000}"/>
    <cellStyle name="40% - Accent2 3 2 4 2 3 2" xfId="14638" xr:uid="{00000000-0005-0000-0000-000098260000}"/>
    <cellStyle name="40% - Accent2 3 2 4 2 4" xfId="8008" xr:uid="{00000000-0005-0000-0000-000099260000}"/>
    <cellStyle name="40% - Accent2 3 2 4 2 4 2" xfId="16840" xr:uid="{00000000-0005-0000-0000-00009A260000}"/>
    <cellStyle name="40% - Accent2 3 2 4 2 5" xfId="10234" xr:uid="{00000000-0005-0000-0000-00009B260000}"/>
    <cellStyle name="40% - Accent2 3 2 4 3" xfId="2106" xr:uid="{00000000-0005-0000-0000-00009C260000}"/>
    <cellStyle name="40% - Accent2 3 2 4 3 2" xfId="4308" xr:uid="{00000000-0005-0000-0000-00009D260000}"/>
    <cellStyle name="40% - Accent2 3 2 4 3 2 2" xfId="13140" xr:uid="{00000000-0005-0000-0000-00009E260000}"/>
    <cellStyle name="40% - Accent2 3 2 4 3 3" xfId="6510" xr:uid="{00000000-0005-0000-0000-00009F260000}"/>
    <cellStyle name="40% - Accent2 3 2 4 3 3 2" xfId="15342" xr:uid="{00000000-0005-0000-0000-0000A0260000}"/>
    <cellStyle name="40% - Accent2 3 2 4 3 4" xfId="8712" xr:uid="{00000000-0005-0000-0000-0000A1260000}"/>
    <cellStyle name="40% - Accent2 3 2 4 3 4 2" xfId="17544" xr:uid="{00000000-0005-0000-0000-0000A2260000}"/>
    <cellStyle name="40% - Accent2 3 2 4 3 5" xfId="10938" xr:uid="{00000000-0005-0000-0000-0000A3260000}"/>
    <cellStyle name="40% - Accent2 3 2 4 4" xfId="2900" xr:uid="{00000000-0005-0000-0000-0000A4260000}"/>
    <cellStyle name="40% - Accent2 3 2 4 4 2" xfId="11732" xr:uid="{00000000-0005-0000-0000-0000A5260000}"/>
    <cellStyle name="40% - Accent2 3 2 4 5" xfId="5102" xr:uid="{00000000-0005-0000-0000-0000A6260000}"/>
    <cellStyle name="40% - Accent2 3 2 4 5 2" xfId="13934" xr:uid="{00000000-0005-0000-0000-0000A7260000}"/>
    <cellStyle name="40% - Accent2 3 2 4 6" xfId="7304" xr:uid="{00000000-0005-0000-0000-0000A8260000}"/>
    <cellStyle name="40% - Accent2 3 2 4 6 2" xfId="16136" xr:uid="{00000000-0005-0000-0000-0000A9260000}"/>
    <cellStyle name="40% - Accent2 3 2 4 7" xfId="9530" xr:uid="{00000000-0005-0000-0000-0000AA260000}"/>
    <cellStyle name="40% - Accent2 3 2 5" xfId="1089" xr:uid="{00000000-0005-0000-0000-0000AB260000}"/>
    <cellStyle name="40% - Accent2 3 2 5 2" xfId="3291" xr:uid="{00000000-0005-0000-0000-0000AC260000}"/>
    <cellStyle name="40% - Accent2 3 2 5 2 2" xfId="12123" xr:uid="{00000000-0005-0000-0000-0000AD260000}"/>
    <cellStyle name="40% - Accent2 3 2 5 3" xfId="5493" xr:uid="{00000000-0005-0000-0000-0000AE260000}"/>
    <cellStyle name="40% - Accent2 3 2 5 3 2" xfId="14325" xr:uid="{00000000-0005-0000-0000-0000AF260000}"/>
    <cellStyle name="40% - Accent2 3 2 5 4" xfId="7695" xr:uid="{00000000-0005-0000-0000-0000B0260000}"/>
    <cellStyle name="40% - Accent2 3 2 5 4 2" xfId="16527" xr:uid="{00000000-0005-0000-0000-0000B1260000}"/>
    <cellStyle name="40% - Accent2 3 2 5 5" xfId="9921" xr:uid="{00000000-0005-0000-0000-0000B2260000}"/>
    <cellStyle name="40% - Accent2 3 2 6" xfId="1754" xr:uid="{00000000-0005-0000-0000-0000B3260000}"/>
    <cellStyle name="40% - Accent2 3 2 6 2" xfId="3956" xr:uid="{00000000-0005-0000-0000-0000B4260000}"/>
    <cellStyle name="40% - Accent2 3 2 6 2 2" xfId="12788" xr:uid="{00000000-0005-0000-0000-0000B5260000}"/>
    <cellStyle name="40% - Accent2 3 2 6 3" xfId="6158" xr:uid="{00000000-0005-0000-0000-0000B6260000}"/>
    <cellStyle name="40% - Accent2 3 2 6 3 2" xfId="14990" xr:uid="{00000000-0005-0000-0000-0000B7260000}"/>
    <cellStyle name="40% - Accent2 3 2 6 4" xfId="8360" xr:uid="{00000000-0005-0000-0000-0000B8260000}"/>
    <cellStyle name="40% - Accent2 3 2 6 4 2" xfId="17192" xr:uid="{00000000-0005-0000-0000-0000B9260000}"/>
    <cellStyle name="40% - Accent2 3 2 6 5" xfId="10586" xr:uid="{00000000-0005-0000-0000-0000BA260000}"/>
    <cellStyle name="40% - Accent2 3 2 7" xfId="385" xr:uid="{00000000-0005-0000-0000-0000BB260000}"/>
    <cellStyle name="40% - Accent2 3 2 7 2" xfId="2587" xr:uid="{00000000-0005-0000-0000-0000BC260000}"/>
    <cellStyle name="40% - Accent2 3 2 7 2 2" xfId="11419" xr:uid="{00000000-0005-0000-0000-0000BD260000}"/>
    <cellStyle name="40% - Accent2 3 2 7 3" xfId="4789" xr:uid="{00000000-0005-0000-0000-0000BE260000}"/>
    <cellStyle name="40% - Accent2 3 2 7 3 2" xfId="13621" xr:uid="{00000000-0005-0000-0000-0000BF260000}"/>
    <cellStyle name="40% - Accent2 3 2 7 4" xfId="6991" xr:uid="{00000000-0005-0000-0000-0000C0260000}"/>
    <cellStyle name="40% - Accent2 3 2 7 4 2" xfId="15823" xr:uid="{00000000-0005-0000-0000-0000C1260000}"/>
    <cellStyle name="40% - Accent2 3 2 7 5" xfId="9217" xr:uid="{00000000-0005-0000-0000-0000C2260000}"/>
    <cellStyle name="40% - Accent2 3 2 8" xfId="2468" xr:uid="{00000000-0005-0000-0000-0000C3260000}"/>
    <cellStyle name="40% - Accent2 3 2 8 2" xfId="11300" xr:uid="{00000000-0005-0000-0000-0000C4260000}"/>
    <cellStyle name="40% - Accent2 3 2 9" xfId="4670" xr:uid="{00000000-0005-0000-0000-0000C5260000}"/>
    <cellStyle name="40% - Accent2 3 2 9 2" xfId="13502" xr:uid="{00000000-0005-0000-0000-0000C6260000}"/>
    <cellStyle name="40% - Accent2 3 3" xfId="342" xr:uid="{00000000-0005-0000-0000-0000C7260000}"/>
    <cellStyle name="40% - Accent2 3 3 10" xfId="9177" xr:uid="{00000000-0005-0000-0000-0000C8260000}"/>
    <cellStyle name="40% - Accent2 3 3 2" xfId="502" xr:uid="{00000000-0005-0000-0000-0000C9260000}"/>
    <cellStyle name="40% - Accent2 3 3 2 2" xfId="854" xr:uid="{00000000-0005-0000-0000-0000CA260000}"/>
    <cellStyle name="40% - Accent2 3 3 2 2 2" xfId="1558" xr:uid="{00000000-0005-0000-0000-0000CB260000}"/>
    <cellStyle name="40% - Accent2 3 3 2 2 2 2" xfId="3760" xr:uid="{00000000-0005-0000-0000-0000CC260000}"/>
    <cellStyle name="40% - Accent2 3 3 2 2 2 2 2" xfId="12592" xr:uid="{00000000-0005-0000-0000-0000CD260000}"/>
    <cellStyle name="40% - Accent2 3 3 2 2 2 3" xfId="5962" xr:uid="{00000000-0005-0000-0000-0000CE260000}"/>
    <cellStyle name="40% - Accent2 3 3 2 2 2 3 2" xfId="14794" xr:uid="{00000000-0005-0000-0000-0000CF260000}"/>
    <cellStyle name="40% - Accent2 3 3 2 2 2 4" xfId="8164" xr:uid="{00000000-0005-0000-0000-0000D0260000}"/>
    <cellStyle name="40% - Accent2 3 3 2 2 2 4 2" xfId="16996" xr:uid="{00000000-0005-0000-0000-0000D1260000}"/>
    <cellStyle name="40% - Accent2 3 3 2 2 2 5" xfId="10390" xr:uid="{00000000-0005-0000-0000-0000D2260000}"/>
    <cellStyle name="40% - Accent2 3 3 2 2 3" xfId="2262" xr:uid="{00000000-0005-0000-0000-0000D3260000}"/>
    <cellStyle name="40% - Accent2 3 3 2 2 3 2" xfId="4464" xr:uid="{00000000-0005-0000-0000-0000D4260000}"/>
    <cellStyle name="40% - Accent2 3 3 2 2 3 2 2" xfId="13296" xr:uid="{00000000-0005-0000-0000-0000D5260000}"/>
    <cellStyle name="40% - Accent2 3 3 2 2 3 3" xfId="6666" xr:uid="{00000000-0005-0000-0000-0000D6260000}"/>
    <cellStyle name="40% - Accent2 3 3 2 2 3 3 2" xfId="15498" xr:uid="{00000000-0005-0000-0000-0000D7260000}"/>
    <cellStyle name="40% - Accent2 3 3 2 2 3 4" xfId="8868" xr:uid="{00000000-0005-0000-0000-0000D8260000}"/>
    <cellStyle name="40% - Accent2 3 3 2 2 3 4 2" xfId="17700" xr:uid="{00000000-0005-0000-0000-0000D9260000}"/>
    <cellStyle name="40% - Accent2 3 3 2 2 3 5" xfId="11094" xr:uid="{00000000-0005-0000-0000-0000DA260000}"/>
    <cellStyle name="40% - Accent2 3 3 2 2 4" xfId="3056" xr:uid="{00000000-0005-0000-0000-0000DB260000}"/>
    <cellStyle name="40% - Accent2 3 3 2 2 4 2" xfId="11888" xr:uid="{00000000-0005-0000-0000-0000DC260000}"/>
    <cellStyle name="40% - Accent2 3 3 2 2 5" xfId="5258" xr:uid="{00000000-0005-0000-0000-0000DD260000}"/>
    <cellStyle name="40% - Accent2 3 3 2 2 5 2" xfId="14090" xr:uid="{00000000-0005-0000-0000-0000DE260000}"/>
    <cellStyle name="40% - Accent2 3 3 2 2 6" xfId="7460" xr:uid="{00000000-0005-0000-0000-0000DF260000}"/>
    <cellStyle name="40% - Accent2 3 3 2 2 6 2" xfId="16292" xr:uid="{00000000-0005-0000-0000-0000E0260000}"/>
    <cellStyle name="40% - Accent2 3 3 2 2 7" xfId="9686" xr:uid="{00000000-0005-0000-0000-0000E1260000}"/>
    <cellStyle name="40% - Accent2 3 3 2 3" xfId="1206" xr:uid="{00000000-0005-0000-0000-0000E2260000}"/>
    <cellStyle name="40% - Accent2 3 3 2 3 2" xfId="3408" xr:uid="{00000000-0005-0000-0000-0000E3260000}"/>
    <cellStyle name="40% - Accent2 3 3 2 3 2 2" xfId="12240" xr:uid="{00000000-0005-0000-0000-0000E4260000}"/>
    <cellStyle name="40% - Accent2 3 3 2 3 3" xfId="5610" xr:uid="{00000000-0005-0000-0000-0000E5260000}"/>
    <cellStyle name="40% - Accent2 3 3 2 3 3 2" xfId="14442" xr:uid="{00000000-0005-0000-0000-0000E6260000}"/>
    <cellStyle name="40% - Accent2 3 3 2 3 4" xfId="7812" xr:uid="{00000000-0005-0000-0000-0000E7260000}"/>
    <cellStyle name="40% - Accent2 3 3 2 3 4 2" xfId="16644" xr:uid="{00000000-0005-0000-0000-0000E8260000}"/>
    <cellStyle name="40% - Accent2 3 3 2 3 5" xfId="10038" xr:uid="{00000000-0005-0000-0000-0000E9260000}"/>
    <cellStyle name="40% - Accent2 3 3 2 4" xfId="1910" xr:uid="{00000000-0005-0000-0000-0000EA260000}"/>
    <cellStyle name="40% - Accent2 3 3 2 4 2" xfId="4112" xr:uid="{00000000-0005-0000-0000-0000EB260000}"/>
    <cellStyle name="40% - Accent2 3 3 2 4 2 2" xfId="12944" xr:uid="{00000000-0005-0000-0000-0000EC260000}"/>
    <cellStyle name="40% - Accent2 3 3 2 4 3" xfId="6314" xr:uid="{00000000-0005-0000-0000-0000ED260000}"/>
    <cellStyle name="40% - Accent2 3 3 2 4 3 2" xfId="15146" xr:uid="{00000000-0005-0000-0000-0000EE260000}"/>
    <cellStyle name="40% - Accent2 3 3 2 4 4" xfId="8516" xr:uid="{00000000-0005-0000-0000-0000EF260000}"/>
    <cellStyle name="40% - Accent2 3 3 2 4 4 2" xfId="17348" xr:uid="{00000000-0005-0000-0000-0000F0260000}"/>
    <cellStyle name="40% - Accent2 3 3 2 4 5" xfId="10742" xr:uid="{00000000-0005-0000-0000-0000F1260000}"/>
    <cellStyle name="40% - Accent2 3 3 2 5" xfId="2704" xr:uid="{00000000-0005-0000-0000-0000F2260000}"/>
    <cellStyle name="40% - Accent2 3 3 2 5 2" xfId="11536" xr:uid="{00000000-0005-0000-0000-0000F3260000}"/>
    <cellStyle name="40% - Accent2 3 3 2 6" xfId="4906" xr:uid="{00000000-0005-0000-0000-0000F4260000}"/>
    <cellStyle name="40% - Accent2 3 3 2 6 2" xfId="13738" xr:uid="{00000000-0005-0000-0000-0000F5260000}"/>
    <cellStyle name="40% - Accent2 3 3 2 7" xfId="7108" xr:uid="{00000000-0005-0000-0000-0000F6260000}"/>
    <cellStyle name="40% - Accent2 3 3 2 7 2" xfId="15940" xr:uid="{00000000-0005-0000-0000-0000F7260000}"/>
    <cellStyle name="40% - Accent2 3 3 2 8" xfId="9334" xr:uid="{00000000-0005-0000-0000-0000F8260000}"/>
    <cellStyle name="40% - Accent2 3 3 3" xfId="619" xr:uid="{00000000-0005-0000-0000-0000F9260000}"/>
    <cellStyle name="40% - Accent2 3 3 3 2" xfId="971" xr:uid="{00000000-0005-0000-0000-0000FA260000}"/>
    <cellStyle name="40% - Accent2 3 3 3 2 2" xfId="1675" xr:uid="{00000000-0005-0000-0000-0000FB260000}"/>
    <cellStyle name="40% - Accent2 3 3 3 2 2 2" xfId="3877" xr:uid="{00000000-0005-0000-0000-0000FC260000}"/>
    <cellStyle name="40% - Accent2 3 3 3 2 2 2 2" xfId="12709" xr:uid="{00000000-0005-0000-0000-0000FD260000}"/>
    <cellStyle name="40% - Accent2 3 3 3 2 2 3" xfId="6079" xr:uid="{00000000-0005-0000-0000-0000FE260000}"/>
    <cellStyle name="40% - Accent2 3 3 3 2 2 3 2" xfId="14911" xr:uid="{00000000-0005-0000-0000-0000FF260000}"/>
    <cellStyle name="40% - Accent2 3 3 3 2 2 4" xfId="8281" xr:uid="{00000000-0005-0000-0000-000000270000}"/>
    <cellStyle name="40% - Accent2 3 3 3 2 2 4 2" xfId="17113" xr:uid="{00000000-0005-0000-0000-000001270000}"/>
    <cellStyle name="40% - Accent2 3 3 3 2 2 5" xfId="10507" xr:uid="{00000000-0005-0000-0000-000002270000}"/>
    <cellStyle name="40% - Accent2 3 3 3 2 3" xfId="2379" xr:uid="{00000000-0005-0000-0000-000003270000}"/>
    <cellStyle name="40% - Accent2 3 3 3 2 3 2" xfId="4581" xr:uid="{00000000-0005-0000-0000-000004270000}"/>
    <cellStyle name="40% - Accent2 3 3 3 2 3 2 2" xfId="13413" xr:uid="{00000000-0005-0000-0000-000005270000}"/>
    <cellStyle name="40% - Accent2 3 3 3 2 3 3" xfId="6783" xr:uid="{00000000-0005-0000-0000-000006270000}"/>
    <cellStyle name="40% - Accent2 3 3 3 2 3 3 2" xfId="15615" xr:uid="{00000000-0005-0000-0000-000007270000}"/>
    <cellStyle name="40% - Accent2 3 3 3 2 3 4" xfId="8985" xr:uid="{00000000-0005-0000-0000-000008270000}"/>
    <cellStyle name="40% - Accent2 3 3 3 2 3 4 2" xfId="17817" xr:uid="{00000000-0005-0000-0000-000009270000}"/>
    <cellStyle name="40% - Accent2 3 3 3 2 3 5" xfId="11211" xr:uid="{00000000-0005-0000-0000-00000A270000}"/>
    <cellStyle name="40% - Accent2 3 3 3 2 4" xfId="3173" xr:uid="{00000000-0005-0000-0000-00000B270000}"/>
    <cellStyle name="40% - Accent2 3 3 3 2 4 2" xfId="12005" xr:uid="{00000000-0005-0000-0000-00000C270000}"/>
    <cellStyle name="40% - Accent2 3 3 3 2 5" xfId="5375" xr:uid="{00000000-0005-0000-0000-00000D270000}"/>
    <cellStyle name="40% - Accent2 3 3 3 2 5 2" xfId="14207" xr:uid="{00000000-0005-0000-0000-00000E270000}"/>
    <cellStyle name="40% - Accent2 3 3 3 2 6" xfId="7577" xr:uid="{00000000-0005-0000-0000-00000F270000}"/>
    <cellStyle name="40% - Accent2 3 3 3 2 6 2" xfId="16409" xr:uid="{00000000-0005-0000-0000-000010270000}"/>
    <cellStyle name="40% - Accent2 3 3 3 2 7" xfId="9803" xr:uid="{00000000-0005-0000-0000-000011270000}"/>
    <cellStyle name="40% - Accent2 3 3 3 3" xfId="1323" xr:uid="{00000000-0005-0000-0000-000012270000}"/>
    <cellStyle name="40% - Accent2 3 3 3 3 2" xfId="3525" xr:uid="{00000000-0005-0000-0000-000013270000}"/>
    <cellStyle name="40% - Accent2 3 3 3 3 2 2" xfId="12357" xr:uid="{00000000-0005-0000-0000-000014270000}"/>
    <cellStyle name="40% - Accent2 3 3 3 3 3" xfId="5727" xr:uid="{00000000-0005-0000-0000-000015270000}"/>
    <cellStyle name="40% - Accent2 3 3 3 3 3 2" xfId="14559" xr:uid="{00000000-0005-0000-0000-000016270000}"/>
    <cellStyle name="40% - Accent2 3 3 3 3 4" xfId="7929" xr:uid="{00000000-0005-0000-0000-000017270000}"/>
    <cellStyle name="40% - Accent2 3 3 3 3 4 2" xfId="16761" xr:uid="{00000000-0005-0000-0000-000018270000}"/>
    <cellStyle name="40% - Accent2 3 3 3 3 5" xfId="10155" xr:uid="{00000000-0005-0000-0000-000019270000}"/>
    <cellStyle name="40% - Accent2 3 3 3 4" xfId="2027" xr:uid="{00000000-0005-0000-0000-00001A270000}"/>
    <cellStyle name="40% - Accent2 3 3 3 4 2" xfId="4229" xr:uid="{00000000-0005-0000-0000-00001B270000}"/>
    <cellStyle name="40% - Accent2 3 3 3 4 2 2" xfId="13061" xr:uid="{00000000-0005-0000-0000-00001C270000}"/>
    <cellStyle name="40% - Accent2 3 3 3 4 3" xfId="6431" xr:uid="{00000000-0005-0000-0000-00001D270000}"/>
    <cellStyle name="40% - Accent2 3 3 3 4 3 2" xfId="15263" xr:uid="{00000000-0005-0000-0000-00001E270000}"/>
    <cellStyle name="40% - Accent2 3 3 3 4 4" xfId="8633" xr:uid="{00000000-0005-0000-0000-00001F270000}"/>
    <cellStyle name="40% - Accent2 3 3 3 4 4 2" xfId="17465" xr:uid="{00000000-0005-0000-0000-000020270000}"/>
    <cellStyle name="40% - Accent2 3 3 3 4 5" xfId="10859" xr:uid="{00000000-0005-0000-0000-000021270000}"/>
    <cellStyle name="40% - Accent2 3 3 3 5" xfId="2821" xr:uid="{00000000-0005-0000-0000-000022270000}"/>
    <cellStyle name="40% - Accent2 3 3 3 5 2" xfId="11653" xr:uid="{00000000-0005-0000-0000-000023270000}"/>
    <cellStyle name="40% - Accent2 3 3 3 6" xfId="5023" xr:uid="{00000000-0005-0000-0000-000024270000}"/>
    <cellStyle name="40% - Accent2 3 3 3 6 2" xfId="13855" xr:uid="{00000000-0005-0000-0000-000025270000}"/>
    <cellStyle name="40% - Accent2 3 3 3 7" xfId="7225" xr:uid="{00000000-0005-0000-0000-000026270000}"/>
    <cellStyle name="40% - Accent2 3 3 3 7 2" xfId="16057" xr:uid="{00000000-0005-0000-0000-000027270000}"/>
    <cellStyle name="40% - Accent2 3 3 3 8" xfId="9451" xr:uid="{00000000-0005-0000-0000-000028270000}"/>
    <cellStyle name="40% - Accent2 3 3 4" xfId="737" xr:uid="{00000000-0005-0000-0000-000029270000}"/>
    <cellStyle name="40% - Accent2 3 3 4 2" xfId="1441" xr:uid="{00000000-0005-0000-0000-00002A270000}"/>
    <cellStyle name="40% - Accent2 3 3 4 2 2" xfId="3643" xr:uid="{00000000-0005-0000-0000-00002B270000}"/>
    <cellStyle name="40% - Accent2 3 3 4 2 2 2" xfId="12475" xr:uid="{00000000-0005-0000-0000-00002C270000}"/>
    <cellStyle name="40% - Accent2 3 3 4 2 3" xfId="5845" xr:uid="{00000000-0005-0000-0000-00002D270000}"/>
    <cellStyle name="40% - Accent2 3 3 4 2 3 2" xfId="14677" xr:uid="{00000000-0005-0000-0000-00002E270000}"/>
    <cellStyle name="40% - Accent2 3 3 4 2 4" xfId="8047" xr:uid="{00000000-0005-0000-0000-00002F270000}"/>
    <cellStyle name="40% - Accent2 3 3 4 2 4 2" xfId="16879" xr:uid="{00000000-0005-0000-0000-000030270000}"/>
    <cellStyle name="40% - Accent2 3 3 4 2 5" xfId="10273" xr:uid="{00000000-0005-0000-0000-000031270000}"/>
    <cellStyle name="40% - Accent2 3 3 4 3" xfId="2145" xr:uid="{00000000-0005-0000-0000-000032270000}"/>
    <cellStyle name="40% - Accent2 3 3 4 3 2" xfId="4347" xr:uid="{00000000-0005-0000-0000-000033270000}"/>
    <cellStyle name="40% - Accent2 3 3 4 3 2 2" xfId="13179" xr:uid="{00000000-0005-0000-0000-000034270000}"/>
    <cellStyle name="40% - Accent2 3 3 4 3 3" xfId="6549" xr:uid="{00000000-0005-0000-0000-000035270000}"/>
    <cellStyle name="40% - Accent2 3 3 4 3 3 2" xfId="15381" xr:uid="{00000000-0005-0000-0000-000036270000}"/>
    <cellStyle name="40% - Accent2 3 3 4 3 4" xfId="8751" xr:uid="{00000000-0005-0000-0000-000037270000}"/>
    <cellStyle name="40% - Accent2 3 3 4 3 4 2" xfId="17583" xr:uid="{00000000-0005-0000-0000-000038270000}"/>
    <cellStyle name="40% - Accent2 3 3 4 3 5" xfId="10977" xr:uid="{00000000-0005-0000-0000-000039270000}"/>
    <cellStyle name="40% - Accent2 3 3 4 4" xfId="2939" xr:uid="{00000000-0005-0000-0000-00003A270000}"/>
    <cellStyle name="40% - Accent2 3 3 4 4 2" xfId="11771" xr:uid="{00000000-0005-0000-0000-00003B270000}"/>
    <cellStyle name="40% - Accent2 3 3 4 5" xfId="5141" xr:uid="{00000000-0005-0000-0000-00003C270000}"/>
    <cellStyle name="40% - Accent2 3 3 4 5 2" xfId="13973" xr:uid="{00000000-0005-0000-0000-00003D270000}"/>
    <cellStyle name="40% - Accent2 3 3 4 6" xfId="7343" xr:uid="{00000000-0005-0000-0000-00003E270000}"/>
    <cellStyle name="40% - Accent2 3 3 4 6 2" xfId="16175" xr:uid="{00000000-0005-0000-0000-00003F270000}"/>
    <cellStyle name="40% - Accent2 3 3 4 7" xfId="9569" xr:uid="{00000000-0005-0000-0000-000040270000}"/>
    <cellStyle name="40% - Accent2 3 3 5" xfId="1049" xr:uid="{00000000-0005-0000-0000-000041270000}"/>
    <cellStyle name="40% - Accent2 3 3 5 2" xfId="3251" xr:uid="{00000000-0005-0000-0000-000042270000}"/>
    <cellStyle name="40% - Accent2 3 3 5 2 2" xfId="12083" xr:uid="{00000000-0005-0000-0000-000043270000}"/>
    <cellStyle name="40% - Accent2 3 3 5 3" xfId="5453" xr:uid="{00000000-0005-0000-0000-000044270000}"/>
    <cellStyle name="40% - Accent2 3 3 5 3 2" xfId="14285" xr:uid="{00000000-0005-0000-0000-000045270000}"/>
    <cellStyle name="40% - Accent2 3 3 5 4" xfId="7655" xr:uid="{00000000-0005-0000-0000-000046270000}"/>
    <cellStyle name="40% - Accent2 3 3 5 4 2" xfId="16487" xr:uid="{00000000-0005-0000-0000-000047270000}"/>
    <cellStyle name="40% - Accent2 3 3 5 5" xfId="9881" xr:uid="{00000000-0005-0000-0000-000048270000}"/>
    <cellStyle name="40% - Accent2 3 3 6" xfId="1793" xr:uid="{00000000-0005-0000-0000-000049270000}"/>
    <cellStyle name="40% - Accent2 3 3 6 2" xfId="3995" xr:uid="{00000000-0005-0000-0000-00004A270000}"/>
    <cellStyle name="40% - Accent2 3 3 6 2 2" xfId="12827" xr:uid="{00000000-0005-0000-0000-00004B270000}"/>
    <cellStyle name="40% - Accent2 3 3 6 3" xfId="6197" xr:uid="{00000000-0005-0000-0000-00004C270000}"/>
    <cellStyle name="40% - Accent2 3 3 6 3 2" xfId="15029" xr:uid="{00000000-0005-0000-0000-00004D270000}"/>
    <cellStyle name="40% - Accent2 3 3 6 4" xfId="8399" xr:uid="{00000000-0005-0000-0000-00004E270000}"/>
    <cellStyle name="40% - Accent2 3 3 6 4 2" xfId="17231" xr:uid="{00000000-0005-0000-0000-00004F270000}"/>
    <cellStyle name="40% - Accent2 3 3 6 5" xfId="10625" xr:uid="{00000000-0005-0000-0000-000050270000}"/>
    <cellStyle name="40% - Accent2 3 3 7" xfId="2547" xr:uid="{00000000-0005-0000-0000-000051270000}"/>
    <cellStyle name="40% - Accent2 3 3 7 2" xfId="11379" xr:uid="{00000000-0005-0000-0000-000052270000}"/>
    <cellStyle name="40% - Accent2 3 3 8" xfId="4749" xr:uid="{00000000-0005-0000-0000-000053270000}"/>
    <cellStyle name="40% - Accent2 3 3 8 2" xfId="13581" xr:uid="{00000000-0005-0000-0000-000054270000}"/>
    <cellStyle name="40% - Accent2 3 3 9" xfId="6951" xr:uid="{00000000-0005-0000-0000-000055270000}"/>
    <cellStyle name="40% - Accent2 3 3 9 2" xfId="15783" xr:uid="{00000000-0005-0000-0000-000056270000}"/>
    <cellStyle name="40% - Accent2 3 4" xfId="450" xr:uid="{00000000-0005-0000-0000-000057270000}"/>
    <cellStyle name="40% - Accent2 3 4 2" xfId="788" xr:uid="{00000000-0005-0000-0000-000058270000}"/>
    <cellStyle name="40% - Accent2 3 4 2 2" xfId="1492" xr:uid="{00000000-0005-0000-0000-000059270000}"/>
    <cellStyle name="40% - Accent2 3 4 2 2 2" xfId="3694" xr:uid="{00000000-0005-0000-0000-00005A270000}"/>
    <cellStyle name="40% - Accent2 3 4 2 2 2 2" xfId="12526" xr:uid="{00000000-0005-0000-0000-00005B270000}"/>
    <cellStyle name="40% - Accent2 3 4 2 2 3" xfId="5896" xr:uid="{00000000-0005-0000-0000-00005C270000}"/>
    <cellStyle name="40% - Accent2 3 4 2 2 3 2" xfId="14728" xr:uid="{00000000-0005-0000-0000-00005D270000}"/>
    <cellStyle name="40% - Accent2 3 4 2 2 4" xfId="8098" xr:uid="{00000000-0005-0000-0000-00005E270000}"/>
    <cellStyle name="40% - Accent2 3 4 2 2 4 2" xfId="16930" xr:uid="{00000000-0005-0000-0000-00005F270000}"/>
    <cellStyle name="40% - Accent2 3 4 2 2 5" xfId="10324" xr:uid="{00000000-0005-0000-0000-000060270000}"/>
    <cellStyle name="40% - Accent2 3 4 2 3" xfId="2196" xr:uid="{00000000-0005-0000-0000-000061270000}"/>
    <cellStyle name="40% - Accent2 3 4 2 3 2" xfId="4398" xr:uid="{00000000-0005-0000-0000-000062270000}"/>
    <cellStyle name="40% - Accent2 3 4 2 3 2 2" xfId="13230" xr:uid="{00000000-0005-0000-0000-000063270000}"/>
    <cellStyle name="40% - Accent2 3 4 2 3 3" xfId="6600" xr:uid="{00000000-0005-0000-0000-000064270000}"/>
    <cellStyle name="40% - Accent2 3 4 2 3 3 2" xfId="15432" xr:uid="{00000000-0005-0000-0000-000065270000}"/>
    <cellStyle name="40% - Accent2 3 4 2 3 4" xfId="8802" xr:uid="{00000000-0005-0000-0000-000066270000}"/>
    <cellStyle name="40% - Accent2 3 4 2 3 4 2" xfId="17634" xr:uid="{00000000-0005-0000-0000-000067270000}"/>
    <cellStyle name="40% - Accent2 3 4 2 3 5" xfId="11028" xr:uid="{00000000-0005-0000-0000-000068270000}"/>
    <cellStyle name="40% - Accent2 3 4 2 4" xfId="2990" xr:uid="{00000000-0005-0000-0000-000069270000}"/>
    <cellStyle name="40% - Accent2 3 4 2 4 2" xfId="11822" xr:uid="{00000000-0005-0000-0000-00006A270000}"/>
    <cellStyle name="40% - Accent2 3 4 2 5" xfId="5192" xr:uid="{00000000-0005-0000-0000-00006B270000}"/>
    <cellStyle name="40% - Accent2 3 4 2 5 2" xfId="14024" xr:uid="{00000000-0005-0000-0000-00006C270000}"/>
    <cellStyle name="40% - Accent2 3 4 2 6" xfId="7394" xr:uid="{00000000-0005-0000-0000-00006D270000}"/>
    <cellStyle name="40% - Accent2 3 4 2 6 2" xfId="16226" xr:uid="{00000000-0005-0000-0000-00006E270000}"/>
    <cellStyle name="40% - Accent2 3 4 2 7" xfId="9620" xr:uid="{00000000-0005-0000-0000-00006F270000}"/>
    <cellStyle name="40% - Accent2 3 4 3" xfId="1154" xr:uid="{00000000-0005-0000-0000-000070270000}"/>
    <cellStyle name="40% - Accent2 3 4 3 2" xfId="3356" xr:uid="{00000000-0005-0000-0000-000071270000}"/>
    <cellStyle name="40% - Accent2 3 4 3 2 2" xfId="12188" xr:uid="{00000000-0005-0000-0000-000072270000}"/>
    <cellStyle name="40% - Accent2 3 4 3 3" xfId="5558" xr:uid="{00000000-0005-0000-0000-000073270000}"/>
    <cellStyle name="40% - Accent2 3 4 3 3 2" xfId="14390" xr:uid="{00000000-0005-0000-0000-000074270000}"/>
    <cellStyle name="40% - Accent2 3 4 3 4" xfId="7760" xr:uid="{00000000-0005-0000-0000-000075270000}"/>
    <cellStyle name="40% - Accent2 3 4 3 4 2" xfId="16592" xr:uid="{00000000-0005-0000-0000-000076270000}"/>
    <cellStyle name="40% - Accent2 3 4 3 5" xfId="9986" xr:uid="{00000000-0005-0000-0000-000077270000}"/>
    <cellStyle name="40% - Accent2 3 4 4" xfId="1844" xr:uid="{00000000-0005-0000-0000-000078270000}"/>
    <cellStyle name="40% - Accent2 3 4 4 2" xfId="4046" xr:uid="{00000000-0005-0000-0000-000079270000}"/>
    <cellStyle name="40% - Accent2 3 4 4 2 2" xfId="12878" xr:uid="{00000000-0005-0000-0000-00007A270000}"/>
    <cellStyle name="40% - Accent2 3 4 4 3" xfId="6248" xr:uid="{00000000-0005-0000-0000-00007B270000}"/>
    <cellStyle name="40% - Accent2 3 4 4 3 2" xfId="15080" xr:uid="{00000000-0005-0000-0000-00007C270000}"/>
    <cellStyle name="40% - Accent2 3 4 4 4" xfId="8450" xr:uid="{00000000-0005-0000-0000-00007D270000}"/>
    <cellStyle name="40% - Accent2 3 4 4 4 2" xfId="17282" xr:uid="{00000000-0005-0000-0000-00007E270000}"/>
    <cellStyle name="40% - Accent2 3 4 4 5" xfId="10676" xr:uid="{00000000-0005-0000-0000-00007F270000}"/>
    <cellStyle name="40% - Accent2 3 4 5" xfId="2652" xr:uid="{00000000-0005-0000-0000-000080270000}"/>
    <cellStyle name="40% - Accent2 3 4 5 2" xfId="11484" xr:uid="{00000000-0005-0000-0000-000081270000}"/>
    <cellStyle name="40% - Accent2 3 4 6" xfId="4854" xr:uid="{00000000-0005-0000-0000-000082270000}"/>
    <cellStyle name="40% - Accent2 3 4 6 2" xfId="13686" xr:uid="{00000000-0005-0000-0000-000083270000}"/>
    <cellStyle name="40% - Accent2 3 4 7" xfId="7056" xr:uid="{00000000-0005-0000-0000-000084270000}"/>
    <cellStyle name="40% - Accent2 3 4 7 2" xfId="15888" xr:uid="{00000000-0005-0000-0000-000085270000}"/>
    <cellStyle name="40% - Accent2 3 4 8" xfId="9282" xr:uid="{00000000-0005-0000-0000-000086270000}"/>
    <cellStyle name="40% - Accent2 3 5" xfId="553" xr:uid="{00000000-0005-0000-0000-000087270000}"/>
    <cellStyle name="40% - Accent2 3 5 2" xfId="905" xr:uid="{00000000-0005-0000-0000-000088270000}"/>
    <cellStyle name="40% - Accent2 3 5 2 2" xfId="1609" xr:uid="{00000000-0005-0000-0000-000089270000}"/>
    <cellStyle name="40% - Accent2 3 5 2 2 2" xfId="3811" xr:uid="{00000000-0005-0000-0000-00008A270000}"/>
    <cellStyle name="40% - Accent2 3 5 2 2 2 2" xfId="12643" xr:uid="{00000000-0005-0000-0000-00008B270000}"/>
    <cellStyle name="40% - Accent2 3 5 2 2 3" xfId="6013" xr:uid="{00000000-0005-0000-0000-00008C270000}"/>
    <cellStyle name="40% - Accent2 3 5 2 2 3 2" xfId="14845" xr:uid="{00000000-0005-0000-0000-00008D270000}"/>
    <cellStyle name="40% - Accent2 3 5 2 2 4" xfId="8215" xr:uid="{00000000-0005-0000-0000-00008E270000}"/>
    <cellStyle name="40% - Accent2 3 5 2 2 4 2" xfId="17047" xr:uid="{00000000-0005-0000-0000-00008F270000}"/>
    <cellStyle name="40% - Accent2 3 5 2 2 5" xfId="10441" xr:uid="{00000000-0005-0000-0000-000090270000}"/>
    <cellStyle name="40% - Accent2 3 5 2 3" xfId="2313" xr:uid="{00000000-0005-0000-0000-000091270000}"/>
    <cellStyle name="40% - Accent2 3 5 2 3 2" xfId="4515" xr:uid="{00000000-0005-0000-0000-000092270000}"/>
    <cellStyle name="40% - Accent2 3 5 2 3 2 2" xfId="13347" xr:uid="{00000000-0005-0000-0000-000093270000}"/>
    <cellStyle name="40% - Accent2 3 5 2 3 3" xfId="6717" xr:uid="{00000000-0005-0000-0000-000094270000}"/>
    <cellStyle name="40% - Accent2 3 5 2 3 3 2" xfId="15549" xr:uid="{00000000-0005-0000-0000-000095270000}"/>
    <cellStyle name="40% - Accent2 3 5 2 3 4" xfId="8919" xr:uid="{00000000-0005-0000-0000-000096270000}"/>
    <cellStyle name="40% - Accent2 3 5 2 3 4 2" xfId="17751" xr:uid="{00000000-0005-0000-0000-000097270000}"/>
    <cellStyle name="40% - Accent2 3 5 2 3 5" xfId="11145" xr:uid="{00000000-0005-0000-0000-000098270000}"/>
    <cellStyle name="40% - Accent2 3 5 2 4" xfId="3107" xr:uid="{00000000-0005-0000-0000-000099270000}"/>
    <cellStyle name="40% - Accent2 3 5 2 4 2" xfId="11939" xr:uid="{00000000-0005-0000-0000-00009A270000}"/>
    <cellStyle name="40% - Accent2 3 5 2 5" xfId="5309" xr:uid="{00000000-0005-0000-0000-00009B270000}"/>
    <cellStyle name="40% - Accent2 3 5 2 5 2" xfId="14141" xr:uid="{00000000-0005-0000-0000-00009C270000}"/>
    <cellStyle name="40% - Accent2 3 5 2 6" xfId="7511" xr:uid="{00000000-0005-0000-0000-00009D270000}"/>
    <cellStyle name="40% - Accent2 3 5 2 6 2" xfId="16343" xr:uid="{00000000-0005-0000-0000-00009E270000}"/>
    <cellStyle name="40% - Accent2 3 5 2 7" xfId="9737" xr:uid="{00000000-0005-0000-0000-00009F270000}"/>
    <cellStyle name="40% - Accent2 3 5 3" xfId="1257" xr:uid="{00000000-0005-0000-0000-0000A0270000}"/>
    <cellStyle name="40% - Accent2 3 5 3 2" xfId="3459" xr:uid="{00000000-0005-0000-0000-0000A1270000}"/>
    <cellStyle name="40% - Accent2 3 5 3 2 2" xfId="12291" xr:uid="{00000000-0005-0000-0000-0000A2270000}"/>
    <cellStyle name="40% - Accent2 3 5 3 3" xfId="5661" xr:uid="{00000000-0005-0000-0000-0000A3270000}"/>
    <cellStyle name="40% - Accent2 3 5 3 3 2" xfId="14493" xr:uid="{00000000-0005-0000-0000-0000A4270000}"/>
    <cellStyle name="40% - Accent2 3 5 3 4" xfId="7863" xr:uid="{00000000-0005-0000-0000-0000A5270000}"/>
    <cellStyle name="40% - Accent2 3 5 3 4 2" xfId="16695" xr:uid="{00000000-0005-0000-0000-0000A6270000}"/>
    <cellStyle name="40% - Accent2 3 5 3 5" xfId="10089" xr:uid="{00000000-0005-0000-0000-0000A7270000}"/>
    <cellStyle name="40% - Accent2 3 5 4" xfId="1961" xr:uid="{00000000-0005-0000-0000-0000A8270000}"/>
    <cellStyle name="40% - Accent2 3 5 4 2" xfId="4163" xr:uid="{00000000-0005-0000-0000-0000A9270000}"/>
    <cellStyle name="40% - Accent2 3 5 4 2 2" xfId="12995" xr:uid="{00000000-0005-0000-0000-0000AA270000}"/>
    <cellStyle name="40% - Accent2 3 5 4 3" xfId="6365" xr:uid="{00000000-0005-0000-0000-0000AB270000}"/>
    <cellStyle name="40% - Accent2 3 5 4 3 2" xfId="15197" xr:uid="{00000000-0005-0000-0000-0000AC270000}"/>
    <cellStyle name="40% - Accent2 3 5 4 4" xfId="8567" xr:uid="{00000000-0005-0000-0000-0000AD270000}"/>
    <cellStyle name="40% - Accent2 3 5 4 4 2" xfId="17399" xr:uid="{00000000-0005-0000-0000-0000AE270000}"/>
    <cellStyle name="40% - Accent2 3 5 4 5" xfId="10793" xr:uid="{00000000-0005-0000-0000-0000AF270000}"/>
    <cellStyle name="40% - Accent2 3 5 5" xfId="2755" xr:uid="{00000000-0005-0000-0000-0000B0270000}"/>
    <cellStyle name="40% - Accent2 3 5 5 2" xfId="11587" xr:uid="{00000000-0005-0000-0000-0000B1270000}"/>
    <cellStyle name="40% - Accent2 3 5 6" xfId="4957" xr:uid="{00000000-0005-0000-0000-0000B2270000}"/>
    <cellStyle name="40% - Accent2 3 5 6 2" xfId="13789" xr:uid="{00000000-0005-0000-0000-0000B3270000}"/>
    <cellStyle name="40% - Accent2 3 5 7" xfId="7159" xr:uid="{00000000-0005-0000-0000-0000B4270000}"/>
    <cellStyle name="40% - Accent2 3 5 7 2" xfId="15991" xr:uid="{00000000-0005-0000-0000-0000B5270000}"/>
    <cellStyle name="40% - Accent2 3 5 8" xfId="9385" xr:uid="{00000000-0005-0000-0000-0000B6270000}"/>
    <cellStyle name="40% - Accent2 3 6" xfId="671" xr:uid="{00000000-0005-0000-0000-0000B7270000}"/>
    <cellStyle name="40% - Accent2 3 6 2" xfId="1375" xr:uid="{00000000-0005-0000-0000-0000B8270000}"/>
    <cellStyle name="40% - Accent2 3 6 2 2" xfId="3577" xr:uid="{00000000-0005-0000-0000-0000B9270000}"/>
    <cellStyle name="40% - Accent2 3 6 2 2 2" xfId="12409" xr:uid="{00000000-0005-0000-0000-0000BA270000}"/>
    <cellStyle name="40% - Accent2 3 6 2 3" xfId="5779" xr:uid="{00000000-0005-0000-0000-0000BB270000}"/>
    <cellStyle name="40% - Accent2 3 6 2 3 2" xfId="14611" xr:uid="{00000000-0005-0000-0000-0000BC270000}"/>
    <cellStyle name="40% - Accent2 3 6 2 4" xfId="7981" xr:uid="{00000000-0005-0000-0000-0000BD270000}"/>
    <cellStyle name="40% - Accent2 3 6 2 4 2" xfId="16813" xr:uid="{00000000-0005-0000-0000-0000BE270000}"/>
    <cellStyle name="40% - Accent2 3 6 2 5" xfId="10207" xr:uid="{00000000-0005-0000-0000-0000BF270000}"/>
    <cellStyle name="40% - Accent2 3 6 3" xfId="2079" xr:uid="{00000000-0005-0000-0000-0000C0270000}"/>
    <cellStyle name="40% - Accent2 3 6 3 2" xfId="4281" xr:uid="{00000000-0005-0000-0000-0000C1270000}"/>
    <cellStyle name="40% - Accent2 3 6 3 2 2" xfId="13113" xr:uid="{00000000-0005-0000-0000-0000C2270000}"/>
    <cellStyle name="40% - Accent2 3 6 3 3" xfId="6483" xr:uid="{00000000-0005-0000-0000-0000C3270000}"/>
    <cellStyle name="40% - Accent2 3 6 3 3 2" xfId="15315" xr:uid="{00000000-0005-0000-0000-0000C4270000}"/>
    <cellStyle name="40% - Accent2 3 6 3 4" xfId="8685" xr:uid="{00000000-0005-0000-0000-0000C5270000}"/>
    <cellStyle name="40% - Accent2 3 6 3 4 2" xfId="17517" xr:uid="{00000000-0005-0000-0000-0000C6270000}"/>
    <cellStyle name="40% - Accent2 3 6 3 5" xfId="10911" xr:uid="{00000000-0005-0000-0000-0000C7270000}"/>
    <cellStyle name="40% - Accent2 3 6 4" xfId="2873" xr:uid="{00000000-0005-0000-0000-0000C8270000}"/>
    <cellStyle name="40% - Accent2 3 6 4 2" xfId="11705" xr:uid="{00000000-0005-0000-0000-0000C9270000}"/>
    <cellStyle name="40% - Accent2 3 6 5" xfId="5075" xr:uid="{00000000-0005-0000-0000-0000CA270000}"/>
    <cellStyle name="40% - Accent2 3 6 5 2" xfId="13907" xr:uid="{00000000-0005-0000-0000-0000CB270000}"/>
    <cellStyle name="40% - Accent2 3 6 6" xfId="7277" xr:uid="{00000000-0005-0000-0000-0000CC270000}"/>
    <cellStyle name="40% - Accent2 3 6 6 2" xfId="16109" xr:uid="{00000000-0005-0000-0000-0000CD270000}"/>
    <cellStyle name="40% - Accent2 3 6 7" xfId="9503" xr:uid="{00000000-0005-0000-0000-0000CE270000}"/>
    <cellStyle name="40% - Accent2 3 7" xfId="1011" xr:uid="{00000000-0005-0000-0000-0000CF270000}"/>
    <cellStyle name="40% - Accent2 3 7 2" xfId="3213" xr:uid="{00000000-0005-0000-0000-0000D0270000}"/>
    <cellStyle name="40% - Accent2 3 7 2 2" xfId="12045" xr:uid="{00000000-0005-0000-0000-0000D1270000}"/>
    <cellStyle name="40% - Accent2 3 7 3" xfId="5415" xr:uid="{00000000-0005-0000-0000-0000D2270000}"/>
    <cellStyle name="40% - Accent2 3 7 3 2" xfId="14247" xr:uid="{00000000-0005-0000-0000-0000D3270000}"/>
    <cellStyle name="40% - Accent2 3 7 4" xfId="7617" xr:uid="{00000000-0005-0000-0000-0000D4270000}"/>
    <cellStyle name="40% - Accent2 3 7 4 2" xfId="16449" xr:uid="{00000000-0005-0000-0000-0000D5270000}"/>
    <cellStyle name="40% - Accent2 3 7 5" xfId="9843" xr:uid="{00000000-0005-0000-0000-0000D6270000}"/>
    <cellStyle name="40% - Accent2 3 8" xfId="1727" xr:uid="{00000000-0005-0000-0000-0000D7270000}"/>
    <cellStyle name="40% - Accent2 3 8 2" xfId="3929" xr:uid="{00000000-0005-0000-0000-0000D8270000}"/>
    <cellStyle name="40% - Accent2 3 8 2 2" xfId="12761" xr:uid="{00000000-0005-0000-0000-0000D9270000}"/>
    <cellStyle name="40% - Accent2 3 8 3" xfId="6131" xr:uid="{00000000-0005-0000-0000-0000DA270000}"/>
    <cellStyle name="40% - Accent2 3 8 3 2" xfId="14963" xr:uid="{00000000-0005-0000-0000-0000DB270000}"/>
    <cellStyle name="40% - Accent2 3 8 4" xfId="8333" xr:uid="{00000000-0005-0000-0000-0000DC270000}"/>
    <cellStyle name="40% - Accent2 3 8 4 2" xfId="17165" xr:uid="{00000000-0005-0000-0000-0000DD270000}"/>
    <cellStyle name="40% - Accent2 3 8 5" xfId="10559" xr:uid="{00000000-0005-0000-0000-0000DE270000}"/>
    <cellStyle name="40% - Accent2 3 9" xfId="315" xr:uid="{00000000-0005-0000-0000-0000DF270000}"/>
    <cellStyle name="40% - Accent2 3 9 2" xfId="2521" xr:uid="{00000000-0005-0000-0000-0000E0270000}"/>
    <cellStyle name="40% - Accent2 3 9 2 2" xfId="11353" xr:uid="{00000000-0005-0000-0000-0000E1270000}"/>
    <cellStyle name="40% - Accent2 3 9 3" xfId="4723" xr:uid="{00000000-0005-0000-0000-0000E2270000}"/>
    <cellStyle name="40% - Accent2 3 9 3 2" xfId="13555" xr:uid="{00000000-0005-0000-0000-0000E3270000}"/>
    <cellStyle name="40% - Accent2 3 9 4" xfId="6925" xr:uid="{00000000-0005-0000-0000-0000E4270000}"/>
    <cellStyle name="40% - Accent2 3 9 4 2" xfId="15757" xr:uid="{00000000-0005-0000-0000-0000E5270000}"/>
    <cellStyle name="40% - Accent2 3 9 5" xfId="9151" xr:uid="{00000000-0005-0000-0000-0000E6270000}"/>
    <cellStyle name="40% - Accent2 4" xfId="149" xr:uid="{00000000-0005-0000-0000-0000E7270000}"/>
    <cellStyle name="40% - Accent2 4 2" xfId="424" xr:uid="{00000000-0005-0000-0000-0000E8270000}"/>
    <cellStyle name="40% - Accent2 4 2 2" xfId="841" xr:uid="{00000000-0005-0000-0000-0000E9270000}"/>
    <cellStyle name="40% - Accent2 4 2 2 2" xfId="1545" xr:uid="{00000000-0005-0000-0000-0000EA270000}"/>
    <cellStyle name="40% - Accent2 4 2 2 2 2" xfId="3747" xr:uid="{00000000-0005-0000-0000-0000EB270000}"/>
    <cellStyle name="40% - Accent2 4 2 2 2 2 2" xfId="12579" xr:uid="{00000000-0005-0000-0000-0000EC270000}"/>
    <cellStyle name="40% - Accent2 4 2 2 2 3" xfId="5949" xr:uid="{00000000-0005-0000-0000-0000ED270000}"/>
    <cellStyle name="40% - Accent2 4 2 2 2 3 2" xfId="14781" xr:uid="{00000000-0005-0000-0000-0000EE270000}"/>
    <cellStyle name="40% - Accent2 4 2 2 2 4" xfId="8151" xr:uid="{00000000-0005-0000-0000-0000EF270000}"/>
    <cellStyle name="40% - Accent2 4 2 2 2 4 2" xfId="16983" xr:uid="{00000000-0005-0000-0000-0000F0270000}"/>
    <cellStyle name="40% - Accent2 4 2 2 2 5" xfId="10377" xr:uid="{00000000-0005-0000-0000-0000F1270000}"/>
    <cellStyle name="40% - Accent2 4 2 2 3" xfId="2249" xr:uid="{00000000-0005-0000-0000-0000F2270000}"/>
    <cellStyle name="40% - Accent2 4 2 2 3 2" xfId="4451" xr:uid="{00000000-0005-0000-0000-0000F3270000}"/>
    <cellStyle name="40% - Accent2 4 2 2 3 2 2" xfId="13283" xr:uid="{00000000-0005-0000-0000-0000F4270000}"/>
    <cellStyle name="40% - Accent2 4 2 2 3 3" xfId="6653" xr:uid="{00000000-0005-0000-0000-0000F5270000}"/>
    <cellStyle name="40% - Accent2 4 2 2 3 3 2" xfId="15485" xr:uid="{00000000-0005-0000-0000-0000F6270000}"/>
    <cellStyle name="40% - Accent2 4 2 2 3 4" xfId="8855" xr:uid="{00000000-0005-0000-0000-0000F7270000}"/>
    <cellStyle name="40% - Accent2 4 2 2 3 4 2" xfId="17687" xr:uid="{00000000-0005-0000-0000-0000F8270000}"/>
    <cellStyle name="40% - Accent2 4 2 2 3 5" xfId="11081" xr:uid="{00000000-0005-0000-0000-0000F9270000}"/>
    <cellStyle name="40% - Accent2 4 2 2 4" xfId="3043" xr:uid="{00000000-0005-0000-0000-0000FA270000}"/>
    <cellStyle name="40% - Accent2 4 2 2 4 2" xfId="11875" xr:uid="{00000000-0005-0000-0000-0000FB270000}"/>
    <cellStyle name="40% - Accent2 4 2 2 5" xfId="5245" xr:uid="{00000000-0005-0000-0000-0000FC270000}"/>
    <cellStyle name="40% - Accent2 4 2 2 5 2" xfId="14077" xr:uid="{00000000-0005-0000-0000-0000FD270000}"/>
    <cellStyle name="40% - Accent2 4 2 2 6" xfId="7447" xr:uid="{00000000-0005-0000-0000-0000FE270000}"/>
    <cellStyle name="40% - Accent2 4 2 2 6 2" xfId="16279" xr:uid="{00000000-0005-0000-0000-0000FF270000}"/>
    <cellStyle name="40% - Accent2 4 2 2 7" xfId="9673" xr:uid="{00000000-0005-0000-0000-000000280000}"/>
    <cellStyle name="40% - Accent2 4 2 3" xfId="1128" xr:uid="{00000000-0005-0000-0000-000001280000}"/>
    <cellStyle name="40% - Accent2 4 2 3 2" xfId="3330" xr:uid="{00000000-0005-0000-0000-000002280000}"/>
    <cellStyle name="40% - Accent2 4 2 3 2 2" xfId="12162" xr:uid="{00000000-0005-0000-0000-000003280000}"/>
    <cellStyle name="40% - Accent2 4 2 3 3" xfId="5532" xr:uid="{00000000-0005-0000-0000-000004280000}"/>
    <cellStyle name="40% - Accent2 4 2 3 3 2" xfId="14364" xr:uid="{00000000-0005-0000-0000-000005280000}"/>
    <cellStyle name="40% - Accent2 4 2 3 4" xfId="7734" xr:uid="{00000000-0005-0000-0000-000006280000}"/>
    <cellStyle name="40% - Accent2 4 2 3 4 2" xfId="16566" xr:uid="{00000000-0005-0000-0000-000007280000}"/>
    <cellStyle name="40% - Accent2 4 2 3 5" xfId="9960" xr:uid="{00000000-0005-0000-0000-000008280000}"/>
    <cellStyle name="40% - Accent2 4 2 4" xfId="1897" xr:uid="{00000000-0005-0000-0000-000009280000}"/>
    <cellStyle name="40% - Accent2 4 2 4 2" xfId="4099" xr:uid="{00000000-0005-0000-0000-00000A280000}"/>
    <cellStyle name="40% - Accent2 4 2 4 2 2" xfId="12931" xr:uid="{00000000-0005-0000-0000-00000B280000}"/>
    <cellStyle name="40% - Accent2 4 2 4 3" xfId="6301" xr:uid="{00000000-0005-0000-0000-00000C280000}"/>
    <cellStyle name="40% - Accent2 4 2 4 3 2" xfId="15133" xr:uid="{00000000-0005-0000-0000-00000D280000}"/>
    <cellStyle name="40% - Accent2 4 2 4 4" xfId="8503" xr:uid="{00000000-0005-0000-0000-00000E280000}"/>
    <cellStyle name="40% - Accent2 4 2 4 4 2" xfId="17335" xr:uid="{00000000-0005-0000-0000-00000F280000}"/>
    <cellStyle name="40% - Accent2 4 2 4 5" xfId="10729" xr:uid="{00000000-0005-0000-0000-000010280000}"/>
    <cellStyle name="40% - Accent2 4 2 5" xfId="2626" xr:uid="{00000000-0005-0000-0000-000011280000}"/>
    <cellStyle name="40% - Accent2 4 2 5 2" xfId="11458" xr:uid="{00000000-0005-0000-0000-000012280000}"/>
    <cellStyle name="40% - Accent2 4 2 6" xfId="4828" xr:uid="{00000000-0005-0000-0000-000013280000}"/>
    <cellStyle name="40% - Accent2 4 2 6 2" xfId="13660" xr:uid="{00000000-0005-0000-0000-000014280000}"/>
    <cellStyle name="40% - Accent2 4 2 7" xfId="7030" xr:uid="{00000000-0005-0000-0000-000015280000}"/>
    <cellStyle name="40% - Accent2 4 2 7 2" xfId="15862" xr:uid="{00000000-0005-0000-0000-000016280000}"/>
    <cellStyle name="40% - Accent2 4 2 8" xfId="9256" xr:uid="{00000000-0005-0000-0000-000017280000}"/>
    <cellStyle name="40% - Accent2 4 3" xfId="606" xr:uid="{00000000-0005-0000-0000-000018280000}"/>
    <cellStyle name="40% - Accent2 4 3 2" xfId="958" xr:uid="{00000000-0005-0000-0000-000019280000}"/>
    <cellStyle name="40% - Accent2 4 3 2 2" xfId="1662" xr:uid="{00000000-0005-0000-0000-00001A280000}"/>
    <cellStyle name="40% - Accent2 4 3 2 2 2" xfId="3864" xr:uid="{00000000-0005-0000-0000-00001B280000}"/>
    <cellStyle name="40% - Accent2 4 3 2 2 2 2" xfId="12696" xr:uid="{00000000-0005-0000-0000-00001C280000}"/>
    <cellStyle name="40% - Accent2 4 3 2 2 3" xfId="6066" xr:uid="{00000000-0005-0000-0000-00001D280000}"/>
    <cellStyle name="40% - Accent2 4 3 2 2 3 2" xfId="14898" xr:uid="{00000000-0005-0000-0000-00001E280000}"/>
    <cellStyle name="40% - Accent2 4 3 2 2 4" xfId="8268" xr:uid="{00000000-0005-0000-0000-00001F280000}"/>
    <cellStyle name="40% - Accent2 4 3 2 2 4 2" xfId="17100" xr:uid="{00000000-0005-0000-0000-000020280000}"/>
    <cellStyle name="40% - Accent2 4 3 2 2 5" xfId="10494" xr:uid="{00000000-0005-0000-0000-000021280000}"/>
    <cellStyle name="40% - Accent2 4 3 2 3" xfId="2366" xr:uid="{00000000-0005-0000-0000-000022280000}"/>
    <cellStyle name="40% - Accent2 4 3 2 3 2" xfId="4568" xr:uid="{00000000-0005-0000-0000-000023280000}"/>
    <cellStyle name="40% - Accent2 4 3 2 3 2 2" xfId="13400" xr:uid="{00000000-0005-0000-0000-000024280000}"/>
    <cellStyle name="40% - Accent2 4 3 2 3 3" xfId="6770" xr:uid="{00000000-0005-0000-0000-000025280000}"/>
    <cellStyle name="40% - Accent2 4 3 2 3 3 2" xfId="15602" xr:uid="{00000000-0005-0000-0000-000026280000}"/>
    <cellStyle name="40% - Accent2 4 3 2 3 4" xfId="8972" xr:uid="{00000000-0005-0000-0000-000027280000}"/>
    <cellStyle name="40% - Accent2 4 3 2 3 4 2" xfId="17804" xr:uid="{00000000-0005-0000-0000-000028280000}"/>
    <cellStyle name="40% - Accent2 4 3 2 3 5" xfId="11198" xr:uid="{00000000-0005-0000-0000-000029280000}"/>
    <cellStyle name="40% - Accent2 4 3 2 4" xfId="3160" xr:uid="{00000000-0005-0000-0000-00002A280000}"/>
    <cellStyle name="40% - Accent2 4 3 2 4 2" xfId="11992" xr:uid="{00000000-0005-0000-0000-00002B280000}"/>
    <cellStyle name="40% - Accent2 4 3 2 5" xfId="5362" xr:uid="{00000000-0005-0000-0000-00002C280000}"/>
    <cellStyle name="40% - Accent2 4 3 2 5 2" xfId="14194" xr:uid="{00000000-0005-0000-0000-00002D280000}"/>
    <cellStyle name="40% - Accent2 4 3 2 6" xfId="7564" xr:uid="{00000000-0005-0000-0000-00002E280000}"/>
    <cellStyle name="40% - Accent2 4 3 2 6 2" xfId="16396" xr:uid="{00000000-0005-0000-0000-00002F280000}"/>
    <cellStyle name="40% - Accent2 4 3 2 7" xfId="9790" xr:uid="{00000000-0005-0000-0000-000030280000}"/>
    <cellStyle name="40% - Accent2 4 3 3" xfId="1310" xr:uid="{00000000-0005-0000-0000-000031280000}"/>
    <cellStyle name="40% - Accent2 4 3 3 2" xfId="3512" xr:uid="{00000000-0005-0000-0000-000032280000}"/>
    <cellStyle name="40% - Accent2 4 3 3 2 2" xfId="12344" xr:uid="{00000000-0005-0000-0000-000033280000}"/>
    <cellStyle name="40% - Accent2 4 3 3 3" xfId="5714" xr:uid="{00000000-0005-0000-0000-000034280000}"/>
    <cellStyle name="40% - Accent2 4 3 3 3 2" xfId="14546" xr:uid="{00000000-0005-0000-0000-000035280000}"/>
    <cellStyle name="40% - Accent2 4 3 3 4" xfId="7916" xr:uid="{00000000-0005-0000-0000-000036280000}"/>
    <cellStyle name="40% - Accent2 4 3 3 4 2" xfId="16748" xr:uid="{00000000-0005-0000-0000-000037280000}"/>
    <cellStyle name="40% - Accent2 4 3 3 5" xfId="10142" xr:uid="{00000000-0005-0000-0000-000038280000}"/>
    <cellStyle name="40% - Accent2 4 3 4" xfId="2014" xr:uid="{00000000-0005-0000-0000-000039280000}"/>
    <cellStyle name="40% - Accent2 4 3 4 2" xfId="4216" xr:uid="{00000000-0005-0000-0000-00003A280000}"/>
    <cellStyle name="40% - Accent2 4 3 4 2 2" xfId="13048" xr:uid="{00000000-0005-0000-0000-00003B280000}"/>
    <cellStyle name="40% - Accent2 4 3 4 3" xfId="6418" xr:uid="{00000000-0005-0000-0000-00003C280000}"/>
    <cellStyle name="40% - Accent2 4 3 4 3 2" xfId="15250" xr:uid="{00000000-0005-0000-0000-00003D280000}"/>
    <cellStyle name="40% - Accent2 4 3 4 4" xfId="8620" xr:uid="{00000000-0005-0000-0000-00003E280000}"/>
    <cellStyle name="40% - Accent2 4 3 4 4 2" xfId="17452" xr:uid="{00000000-0005-0000-0000-00003F280000}"/>
    <cellStyle name="40% - Accent2 4 3 4 5" xfId="10846" xr:uid="{00000000-0005-0000-0000-000040280000}"/>
    <cellStyle name="40% - Accent2 4 3 5" xfId="2808" xr:uid="{00000000-0005-0000-0000-000041280000}"/>
    <cellStyle name="40% - Accent2 4 3 5 2" xfId="11640" xr:uid="{00000000-0005-0000-0000-000042280000}"/>
    <cellStyle name="40% - Accent2 4 3 6" xfId="5010" xr:uid="{00000000-0005-0000-0000-000043280000}"/>
    <cellStyle name="40% - Accent2 4 3 6 2" xfId="13842" xr:uid="{00000000-0005-0000-0000-000044280000}"/>
    <cellStyle name="40% - Accent2 4 3 7" xfId="7212" xr:uid="{00000000-0005-0000-0000-000045280000}"/>
    <cellStyle name="40% - Accent2 4 3 7 2" xfId="16044" xr:uid="{00000000-0005-0000-0000-000046280000}"/>
    <cellStyle name="40% - Accent2 4 3 8" xfId="9438" xr:uid="{00000000-0005-0000-0000-000047280000}"/>
    <cellStyle name="40% - Accent2 4 4" xfId="724" xr:uid="{00000000-0005-0000-0000-000048280000}"/>
    <cellStyle name="40% - Accent2 4 4 2" xfId="1428" xr:uid="{00000000-0005-0000-0000-000049280000}"/>
    <cellStyle name="40% - Accent2 4 4 2 2" xfId="3630" xr:uid="{00000000-0005-0000-0000-00004A280000}"/>
    <cellStyle name="40% - Accent2 4 4 2 2 2" xfId="12462" xr:uid="{00000000-0005-0000-0000-00004B280000}"/>
    <cellStyle name="40% - Accent2 4 4 2 3" xfId="5832" xr:uid="{00000000-0005-0000-0000-00004C280000}"/>
    <cellStyle name="40% - Accent2 4 4 2 3 2" xfId="14664" xr:uid="{00000000-0005-0000-0000-00004D280000}"/>
    <cellStyle name="40% - Accent2 4 4 2 4" xfId="8034" xr:uid="{00000000-0005-0000-0000-00004E280000}"/>
    <cellStyle name="40% - Accent2 4 4 2 4 2" xfId="16866" xr:uid="{00000000-0005-0000-0000-00004F280000}"/>
    <cellStyle name="40% - Accent2 4 4 2 5" xfId="10260" xr:uid="{00000000-0005-0000-0000-000050280000}"/>
    <cellStyle name="40% - Accent2 4 4 3" xfId="2132" xr:uid="{00000000-0005-0000-0000-000051280000}"/>
    <cellStyle name="40% - Accent2 4 4 3 2" xfId="4334" xr:uid="{00000000-0005-0000-0000-000052280000}"/>
    <cellStyle name="40% - Accent2 4 4 3 2 2" xfId="13166" xr:uid="{00000000-0005-0000-0000-000053280000}"/>
    <cellStyle name="40% - Accent2 4 4 3 3" xfId="6536" xr:uid="{00000000-0005-0000-0000-000054280000}"/>
    <cellStyle name="40% - Accent2 4 4 3 3 2" xfId="15368" xr:uid="{00000000-0005-0000-0000-000055280000}"/>
    <cellStyle name="40% - Accent2 4 4 3 4" xfId="8738" xr:uid="{00000000-0005-0000-0000-000056280000}"/>
    <cellStyle name="40% - Accent2 4 4 3 4 2" xfId="17570" xr:uid="{00000000-0005-0000-0000-000057280000}"/>
    <cellStyle name="40% - Accent2 4 4 3 5" xfId="10964" xr:uid="{00000000-0005-0000-0000-000058280000}"/>
    <cellStyle name="40% - Accent2 4 4 4" xfId="2926" xr:uid="{00000000-0005-0000-0000-000059280000}"/>
    <cellStyle name="40% - Accent2 4 4 4 2" xfId="11758" xr:uid="{00000000-0005-0000-0000-00005A280000}"/>
    <cellStyle name="40% - Accent2 4 4 5" xfId="5128" xr:uid="{00000000-0005-0000-0000-00005B280000}"/>
    <cellStyle name="40% - Accent2 4 4 5 2" xfId="13960" xr:uid="{00000000-0005-0000-0000-00005C280000}"/>
    <cellStyle name="40% - Accent2 4 4 6" xfId="7330" xr:uid="{00000000-0005-0000-0000-00005D280000}"/>
    <cellStyle name="40% - Accent2 4 4 6 2" xfId="16162" xr:uid="{00000000-0005-0000-0000-00005E280000}"/>
    <cellStyle name="40% - Accent2 4 4 7" xfId="9556" xr:uid="{00000000-0005-0000-0000-00005F280000}"/>
    <cellStyle name="40% - Accent2 4 5" xfId="1076" xr:uid="{00000000-0005-0000-0000-000060280000}"/>
    <cellStyle name="40% - Accent2 4 5 2" xfId="3278" xr:uid="{00000000-0005-0000-0000-000061280000}"/>
    <cellStyle name="40% - Accent2 4 5 2 2" xfId="12110" xr:uid="{00000000-0005-0000-0000-000062280000}"/>
    <cellStyle name="40% - Accent2 4 5 3" xfId="5480" xr:uid="{00000000-0005-0000-0000-000063280000}"/>
    <cellStyle name="40% - Accent2 4 5 3 2" xfId="14312" xr:uid="{00000000-0005-0000-0000-000064280000}"/>
    <cellStyle name="40% - Accent2 4 5 4" xfId="7682" xr:uid="{00000000-0005-0000-0000-000065280000}"/>
    <cellStyle name="40% - Accent2 4 5 4 2" xfId="16514" xr:uid="{00000000-0005-0000-0000-000066280000}"/>
    <cellStyle name="40% - Accent2 4 5 5" xfId="9908" xr:uid="{00000000-0005-0000-0000-000067280000}"/>
    <cellStyle name="40% - Accent2 4 6" xfId="1780" xr:uid="{00000000-0005-0000-0000-000068280000}"/>
    <cellStyle name="40% - Accent2 4 6 2" xfId="3982" xr:uid="{00000000-0005-0000-0000-000069280000}"/>
    <cellStyle name="40% - Accent2 4 6 2 2" xfId="12814" xr:uid="{00000000-0005-0000-0000-00006A280000}"/>
    <cellStyle name="40% - Accent2 4 6 3" xfId="6184" xr:uid="{00000000-0005-0000-0000-00006B280000}"/>
    <cellStyle name="40% - Accent2 4 6 3 2" xfId="15016" xr:uid="{00000000-0005-0000-0000-00006C280000}"/>
    <cellStyle name="40% - Accent2 4 6 4" xfId="8386" xr:uid="{00000000-0005-0000-0000-00006D280000}"/>
    <cellStyle name="40% - Accent2 4 6 4 2" xfId="17218" xr:uid="{00000000-0005-0000-0000-00006E280000}"/>
    <cellStyle name="40% - Accent2 4 6 5" xfId="10612" xr:uid="{00000000-0005-0000-0000-00006F280000}"/>
    <cellStyle name="40% - Accent2 4 7" xfId="372" xr:uid="{00000000-0005-0000-0000-000070280000}"/>
    <cellStyle name="40% - Accent2 4 7 2" xfId="2574" xr:uid="{00000000-0005-0000-0000-000071280000}"/>
    <cellStyle name="40% - Accent2 4 7 2 2" xfId="11406" xr:uid="{00000000-0005-0000-0000-000072280000}"/>
    <cellStyle name="40% - Accent2 4 7 3" xfId="4776" xr:uid="{00000000-0005-0000-0000-000073280000}"/>
    <cellStyle name="40% - Accent2 4 7 3 2" xfId="13608" xr:uid="{00000000-0005-0000-0000-000074280000}"/>
    <cellStyle name="40% - Accent2 4 7 4" xfId="6978" xr:uid="{00000000-0005-0000-0000-000075280000}"/>
    <cellStyle name="40% - Accent2 4 7 4 2" xfId="15810" xr:uid="{00000000-0005-0000-0000-000076280000}"/>
    <cellStyle name="40% - Accent2 4 7 5" xfId="9204" xr:uid="{00000000-0005-0000-0000-000077280000}"/>
    <cellStyle name="40% - Accent2 5" xfId="411" xr:uid="{00000000-0005-0000-0000-000078280000}"/>
    <cellStyle name="40% - Accent2 5 10" xfId="9243" xr:uid="{00000000-0005-0000-0000-000079280000}"/>
    <cellStyle name="40% - Accent2 5 2" xfId="528" xr:uid="{00000000-0005-0000-0000-00007A280000}"/>
    <cellStyle name="40% - Accent2 5 2 2" xfId="880" xr:uid="{00000000-0005-0000-0000-00007B280000}"/>
    <cellStyle name="40% - Accent2 5 2 2 2" xfId="1584" xr:uid="{00000000-0005-0000-0000-00007C280000}"/>
    <cellStyle name="40% - Accent2 5 2 2 2 2" xfId="3786" xr:uid="{00000000-0005-0000-0000-00007D280000}"/>
    <cellStyle name="40% - Accent2 5 2 2 2 2 2" xfId="12618" xr:uid="{00000000-0005-0000-0000-00007E280000}"/>
    <cellStyle name="40% - Accent2 5 2 2 2 3" xfId="5988" xr:uid="{00000000-0005-0000-0000-00007F280000}"/>
    <cellStyle name="40% - Accent2 5 2 2 2 3 2" xfId="14820" xr:uid="{00000000-0005-0000-0000-000080280000}"/>
    <cellStyle name="40% - Accent2 5 2 2 2 4" xfId="8190" xr:uid="{00000000-0005-0000-0000-000081280000}"/>
    <cellStyle name="40% - Accent2 5 2 2 2 4 2" xfId="17022" xr:uid="{00000000-0005-0000-0000-000082280000}"/>
    <cellStyle name="40% - Accent2 5 2 2 2 5" xfId="10416" xr:uid="{00000000-0005-0000-0000-000083280000}"/>
    <cellStyle name="40% - Accent2 5 2 2 3" xfId="2288" xr:uid="{00000000-0005-0000-0000-000084280000}"/>
    <cellStyle name="40% - Accent2 5 2 2 3 2" xfId="4490" xr:uid="{00000000-0005-0000-0000-000085280000}"/>
    <cellStyle name="40% - Accent2 5 2 2 3 2 2" xfId="13322" xr:uid="{00000000-0005-0000-0000-000086280000}"/>
    <cellStyle name="40% - Accent2 5 2 2 3 3" xfId="6692" xr:uid="{00000000-0005-0000-0000-000087280000}"/>
    <cellStyle name="40% - Accent2 5 2 2 3 3 2" xfId="15524" xr:uid="{00000000-0005-0000-0000-000088280000}"/>
    <cellStyle name="40% - Accent2 5 2 2 3 4" xfId="8894" xr:uid="{00000000-0005-0000-0000-000089280000}"/>
    <cellStyle name="40% - Accent2 5 2 2 3 4 2" xfId="17726" xr:uid="{00000000-0005-0000-0000-00008A280000}"/>
    <cellStyle name="40% - Accent2 5 2 2 3 5" xfId="11120" xr:uid="{00000000-0005-0000-0000-00008B280000}"/>
    <cellStyle name="40% - Accent2 5 2 2 4" xfId="3082" xr:uid="{00000000-0005-0000-0000-00008C280000}"/>
    <cellStyle name="40% - Accent2 5 2 2 4 2" xfId="11914" xr:uid="{00000000-0005-0000-0000-00008D280000}"/>
    <cellStyle name="40% - Accent2 5 2 2 5" xfId="5284" xr:uid="{00000000-0005-0000-0000-00008E280000}"/>
    <cellStyle name="40% - Accent2 5 2 2 5 2" xfId="14116" xr:uid="{00000000-0005-0000-0000-00008F280000}"/>
    <cellStyle name="40% - Accent2 5 2 2 6" xfId="7486" xr:uid="{00000000-0005-0000-0000-000090280000}"/>
    <cellStyle name="40% - Accent2 5 2 2 6 2" xfId="16318" xr:uid="{00000000-0005-0000-0000-000091280000}"/>
    <cellStyle name="40% - Accent2 5 2 2 7" xfId="9712" xr:uid="{00000000-0005-0000-0000-000092280000}"/>
    <cellStyle name="40% - Accent2 5 2 3" xfId="1232" xr:uid="{00000000-0005-0000-0000-000093280000}"/>
    <cellStyle name="40% - Accent2 5 2 3 2" xfId="3434" xr:uid="{00000000-0005-0000-0000-000094280000}"/>
    <cellStyle name="40% - Accent2 5 2 3 2 2" xfId="12266" xr:uid="{00000000-0005-0000-0000-000095280000}"/>
    <cellStyle name="40% - Accent2 5 2 3 3" xfId="5636" xr:uid="{00000000-0005-0000-0000-000096280000}"/>
    <cellStyle name="40% - Accent2 5 2 3 3 2" xfId="14468" xr:uid="{00000000-0005-0000-0000-000097280000}"/>
    <cellStyle name="40% - Accent2 5 2 3 4" xfId="7838" xr:uid="{00000000-0005-0000-0000-000098280000}"/>
    <cellStyle name="40% - Accent2 5 2 3 4 2" xfId="16670" xr:uid="{00000000-0005-0000-0000-000099280000}"/>
    <cellStyle name="40% - Accent2 5 2 3 5" xfId="10064" xr:uid="{00000000-0005-0000-0000-00009A280000}"/>
    <cellStyle name="40% - Accent2 5 2 4" xfId="1936" xr:uid="{00000000-0005-0000-0000-00009B280000}"/>
    <cellStyle name="40% - Accent2 5 2 4 2" xfId="4138" xr:uid="{00000000-0005-0000-0000-00009C280000}"/>
    <cellStyle name="40% - Accent2 5 2 4 2 2" xfId="12970" xr:uid="{00000000-0005-0000-0000-00009D280000}"/>
    <cellStyle name="40% - Accent2 5 2 4 3" xfId="6340" xr:uid="{00000000-0005-0000-0000-00009E280000}"/>
    <cellStyle name="40% - Accent2 5 2 4 3 2" xfId="15172" xr:uid="{00000000-0005-0000-0000-00009F280000}"/>
    <cellStyle name="40% - Accent2 5 2 4 4" xfId="8542" xr:uid="{00000000-0005-0000-0000-0000A0280000}"/>
    <cellStyle name="40% - Accent2 5 2 4 4 2" xfId="17374" xr:uid="{00000000-0005-0000-0000-0000A1280000}"/>
    <cellStyle name="40% - Accent2 5 2 4 5" xfId="10768" xr:uid="{00000000-0005-0000-0000-0000A2280000}"/>
    <cellStyle name="40% - Accent2 5 2 5" xfId="2730" xr:uid="{00000000-0005-0000-0000-0000A3280000}"/>
    <cellStyle name="40% - Accent2 5 2 5 2" xfId="11562" xr:uid="{00000000-0005-0000-0000-0000A4280000}"/>
    <cellStyle name="40% - Accent2 5 2 6" xfId="4932" xr:uid="{00000000-0005-0000-0000-0000A5280000}"/>
    <cellStyle name="40% - Accent2 5 2 6 2" xfId="13764" xr:uid="{00000000-0005-0000-0000-0000A6280000}"/>
    <cellStyle name="40% - Accent2 5 2 7" xfId="7134" xr:uid="{00000000-0005-0000-0000-0000A7280000}"/>
    <cellStyle name="40% - Accent2 5 2 7 2" xfId="15966" xr:uid="{00000000-0005-0000-0000-0000A8280000}"/>
    <cellStyle name="40% - Accent2 5 2 8" xfId="9360" xr:uid="{00000000-0005-0000-0000-0000A9280000}"/>
    <cellStyle name="40% - Accent2 5 3" xfId="645" xr:uid="{00000000-0005-0000-0000-0000AA280000}"/>
    <cellStyle name="40% - Accent2 5 3 2" xfId="997" xr:uid="{00000000-0005-0000-0000-0000AB280000}"/>
    <cellStyle name="40% - Accent2 5 3 2 2" xfId="1701" xr:uid="{00000000-0005-0000-0000-0000AC280000}"/>
    <cellStyle name="40% - Accent2 5 3 2 2 2" xfId="3903" xr:uid="{00000000-0005-0000-0000-0000AD280000}"/>
    <cellStyle name="40% - Accent2 5 3 2 2 2 2" xfId="12735" xr:uid="{00000000-0005-0000-0000-0000AE280000}"/>
    <cellStyle name="40% - Accent2 5 3 2 2 3" xfId="6105" xr:uid="{00000000-0005-0000-0000-0000AF280000}"/>
    <cellStyle name="40% - Accent2 5 3 2 2 3 2" xfId="14937" xr:uid="{00000000-0005-0000-0000-0000B0280000}"/>
    <cellStyle name="40% - Accent2 5 3 2 2 4" xfId="8307" xr:uid="{00000000-0005-0000-0000-0000B1280000}"/>
    <cellStyle name="40% - Accent2 5 3 2 2 4 2" xfId="17139" xr:uid="{00000000-0005-0000-0000-0000B2280000}"/>
    <cellStyle name="40% - Accent2 5 3 2 2 5" xfId="10533" xr:uid="{00000000-0005-0000-0000-0000B3280000}"/>
    <cellStyle name="40% - Accent2 5 3 2 3" xfId="2405" xr:uid="{00000000-0005-0000-0000-0000B4280000}"/>
    <cellStyle name="40% - Accent2 5 3 2 3 2" xfId="4607" xr:uid="{00000000-0005-0000-0000-0000B5280000}"/>
    <cellStyle name="40% - Accent2 5 3 2 3 2 2" xfId="13439" xr:uid="{00000000-0005-0000-0000-0000B6280000}"/>
    <cellStyle name="40% - Accent2 5 3 2 3 3" xfId="6809" xr:uid="{00000000-0005-0000-0000-0000B7280000}"/>
    <cellStyle name="40% - Accent2 5 3 2 3 3 2" xfId="15641" xr:uid="{00000000-0005-0000-0000-0000B8280000}"/>
    <cellStyle name="40% - Accent2 5 3 2 3 4" xfId="9011" xr:uid="{00000000-0005-0000-0000-0000B9280000}"/>
    <cellStyle name="40% - Accent2 5 3 2 3 4 2" xfId="17843" xr:uid="{00000000-0005-0000-0000-0000BA280000}"/>
    <cellStyle name="40% - Accent2 5 3 2 3 5" xfId="11237" xr:uid="{00000000-0005-0000-0000-0000BB280000}"/>
    <cellStyle name="40% - Accent2 5 3 2 4" xfId="3199" xr:uid="{00000000-0005-0000-0000-0000BC280000}"/>
    <cellStyle name="40% - Accent2 5 3 2 4 2" xfId="12031" xr:uid="{00000000-0005-0000-0000-0000BD280000}"/>
    <cellStyle name="40% - Accent2 5 3 2 5" xfId="5401" xr:uid="{00000000-0005-0000-0000-0000BE280000}"/>
    <cellStyle name="40% - Accent2 5 3 2 5 2" xfId="14233" xr:uid="{00000000-0005-0000-0000-0000BF280000}"/>
    <cellStyle name="40% - Accent2 5 3 2 6" xfId="7603" xr:uid="{00000000-0005-0000-0000-0000C0280000}"/>
    <cellStyle name="40% - Accent2 5 3 2 6 2" xfId="16435" xr:uid="{00000000-0005-0000-0000-0000C1280000}"/>
    <cellStyle name="40% - Accent2 5 3 2 7" xfId="9829" xr:uid="{00000000-0005-0000-0000-0000C2280000}"/>
    <cellStyle name="40% - Accent2 5 3 3" xfId="1349" xr:uid="{00000000-0005-0000-0000-0000C3280000}"/>
    <cellStyle name="40% - Accent2 5 3 3 2" xfId="3551" xr:uid="{00000000-0005-0000-0000-0000C4280000}"/>
    <cellStyle name="40% - Accent2 5 3 3 2 2" xfId="12383" xr:uid="{00000000-0005-0000-0000-0000C5280000}"/>
    <cellStyle name="40% - Accent2 5 3 3 3" xfId="5753" xr:uid="{00000000-0005-0000-0000-0000C6280000}"/>
    <cellStyle name="40% - Accent2 5 3 3 3 2" xfId="14585" xr:uid="{00000000-0005-0000-0000-0000C7280000}"/>
    <cellStyle name="40% - Accent2 5 3 3 4" xfId="7955" xr:uid="{00000000-0005-0000-0000-0000C8280000}"/>
    <cellStyle name="40% - Accent2 5 3 3 4 2" xfId="16787" xr:uid="{00000000-0005-0000-0000-0000C9280000}"/>
    <cellStyle name="40% - Accent2 5 3 3 5" xfId="10181" xr:uid="{00000000-0005-0000-0000-0000CA280000}"/>
    <cellStyle name="40% - Accent2 5 3 4" xfId="2053" xr:uid="{00000000-0005-0000-0000-0000CB280000}"/>
    <cellStyle name="40% - Accent2 5 3 4 2" xfId="4255" xr:uid="{00000000-0005-0000-0000-0000CC280000}"/>
    <cellStyle name="40% - Accent2 5 3 4 2 2" xfId="13087" xr:uid="{00000000-0005-0000-0000-0000CD280000}"/>
    <cellStyle name="40% - Accent2 5 3 4 3" xfId="6457" xr:uid="{00000000-0005-0000-0000-0000CE280000}"/>
    <cellStyle name="40% - Accent2 5 3 4 3 2" xfId="15289" xr:uid="{00000000-0005-0000-0000-0000CF280000}"/>
    <cellStyle name="40% - Accent2 5 3 4 4" xfId="8659" xr:uid="{00000000-0005-0000-0000-0000D0280000}"/>
    <cellStyle name="40% - Accent2 5 3 4 4 2" xfId="17491" xr:uid="{00000000-0005-0000-0000-0000D1280000}"/>
    <cellStyle name="40% - Accent2 5 3 4 5" xfId="10885" xr:uid="{00000000-0005-0000-0000-0000D2280000}"/>
    <cellStyle name="40% - Accent2 5 3 5" xfId="2847" xr:uid="{00000000-0005-0000-0000-0000D3280000}"/>
    <cellStyle name="40% - Accent2 5 3 5 2" xfId="11679" xr:uid="{00000000-0005-0000-0000-0000D4280000}"/>
    <cellStyle name="40% - Accent2 5 3 6" xfId="5049" xr:uid="{00000000-0005-0000-0000-0000D5280000}"/>
    <cellStyle name="40% - Accent2 5 3 6 2" xfId="13881" xr:uid="{00000000-0005-0000-0000-0000D6280000}"/>
    <cellStyle name="40% - Accent2 5 3 7" xfId="7251" xr:uid="{00000000-0005-0000-0000-0000D7280000}"/>
    <cellStyle name="40% - Accent2 5 3 7 2" xfId="16083" xr:uid="{00000000-0005-0000-0000-0000D8280000}"/>
    <cellStyle name="40% - Accent2 5 3 8" xfId="9477" xr:uid="{00000000-0005-0000-0000-0000D9280000}"/>
    <cellStyle name="40% - Accent2 5 4" xfId="763" xr:uid="{00000000-0005-0000-0000-0000DA280000}"/>
    <cellStyle name="40% - Accent2 5 4 2" xfId="1467" xr:uid="{00000000-0005-0000-0000-0000DB280000}"/>
    <cellStyle name="40% - Accent2 5 4 2 2" xfId="3669" xr:uid="{00000000-0005-0000-0000-0000DC280000}"/>
    <cellStyle name="40% - Accent2 5 4 2 2 2" xfId="12501" xr:uid="{00000000-0005-0000-0000-0000DD280000}"/>
    <cellStyle name="40% - Accent2 5 4 2 3" xfId="5871" xr:uid="{00000000-0005-0000-0000-0000DE280000}"/>
    <cellStyle name="40% - Accent2 5 4 2 3 2" xfId="14703" xr:uid="{00000000-0005-0000-0000-0000DF280000}"/>
    <cellStyle name="40% - Accent2 5 4 2 4" xfId="8073" xr:uid="{00000000-0005-0000-0000-0000E0280000}"/>
    <cellStyle name="40% - Accent2 5 4 2 4 2" xfId="16905" xr:uid="{00000000-0005-0000-0000-0000E1280000}"/>
    <cellStyle name="40% - Accent2 5 4 2 5" xfId="10299" xr:uid="{00000000-0005-0000-0000-0000E2280000}"/>
    <cellStyle name="40% - Accent2 5 4 3" xfId="2171" xr:uid="{00000000-0005-0000-0000-0000E3280000}"/>
    <cellStyle name="40% - Accent2 5 4 3 2" xfId="4373" xr:uid="{00000000-0005-0000-0000-0000E4280000}"/>
    <cellStyle name="40% - Accent2 5 4 3 2 2" xfId="13205" xr:uid="{00000000-0005-0000-0000-0000E5280000}"/>
    <cellStyle name="40% - Accent2 5 4 3 3" xfId="6575" xr:uid="{00000000-0005-0000-0000-0000E6280000}"/>
    <cellStyle name="40% - Accent2 5 4 3 3 2" xfId="15407" xr:uid="{00000000-0005-0000-0000-0000E7280000}"/>
    <cellStyle name="40% - Accent2 5 4 3 4" xfId="8777" xr:uid="{00000000-0005-0000-0000-0000E8280000}"/>
    <cellStyle name="40% - Accent2 5 4 3 4 2" xfId="17609" xr:uid="{00000000-0005-0000-0000-0000E9280000}"/>
    <cellStyle name="40% - Accent2 5 4 3 5" xfId="11003" xr:uid="{00000000-0005-0000-0000-0000EA280000}"/>
    <cellStyle name="40% - Accent2 5 4 4" xfId="2965" xr:uid="{00000000-0005-0000-0000-0000EB280000}"/>
    <cellStyle name="40% - Accent2 5 4 4 2" xfId="11797" xr:uid="{00000000-0005-0000-0000-0000EC280000}"/>
    <cellStyle name="40% - Accent2 5 4 5" xfId="5167" xr:uid="{00000000-0005-0000-0000-0000ED280000}"/>
    <cellStyle name="40% - Accent2 5 4 5 2" xfId="13999" xr:uid="{00000000-0005-0000-0000-0000EE280000}"/>
    <cellStyle name="40% - Accent2 5 4 6" xfId="7369" xr:uid="{00000000-0005-0000-0000-0000EF280000}"/>
    <cellStyle name="40% - Accent2 5 4 6 2" xfId="16201" xr:uid="{00000000-0005-0000-0000-0000F0280000}"/>
    <cellStyle name="40% - Accent2 5 4 7" xfId="9595" xr:uid="{00000000-0005-0000-0000-0000F1280000}"/>
    <cellStyle name="40% - Accent2 5 5" xfId="1115" xr:uid="{00000000-0005-0000-0000-0000F2280000}"/>
    <cellStyle name="40% - Accent2 5 5 2" xfId="3317" xr:uid="{00000000-0005-0000-0000-0000F3280000}"/>
    <cellStyle name="40% - Accent2 5 5 2 2" xfId="12149" xr:uid="{00000000-0005-0000-0000-0000F4280000}"/>
    <cellStyle name="40% - Accent2 5 5 3" xfId="5519" xr:uid="{00000000-0005-0000-0000-0000F5280000}"/>
    <cellStyle name="40% - Accent2 5 5 3 2" xfId="14351" xr:uid="{00000000-0005-0000-0000-0000F6280000}"/>
    <cellStyle name="40% - Accent2 5 5 4" xfId="7721" xr:uid="{00000000-0005-0000-0000-0000F7280000}"/>
    <cellStyle name="40% - Accent2 5 5 4 2" xfId="16553" xr:uid="{00000000-0005-0000-0000-0000F8280000}"/>
    <cellStyle name="40% - Accent2 5 5 5" xfId="9947" xr:uid="{00000000-0005-0000-0000-0000F9280000}"/>
    <cellStyle name="40% - Accent2 5 6" xfId="1819" xr:uid="{00000000-0005-0000-0000-0000FA280000}"/>
    <cellStyle name="40% - Accent2 5 6 2" xfId="4021" xr:uid="{00000000-0005-0000-0000-0000FB280000}"/>
    <cellStyle name="40% - Accent2 5 6 2 2" xfId="12853" xr:uid="{00000000-0005-0000-0000-0000FC280000}"/>
    <cellStyle name="40% - Accent2 5 6 3" xfId="6223" xr:uid="{00000000-0005-0000-0000-0000FD280000}"/>
    <cellStyle name="40% - Accent2 5 6 3 2" xfId="15055" xr:uid="{00000000-0005-0000-0000-0000FE280000}"/>
    <cellStyle name="40% - Accent2 5 6 4" xfId="8425" xr:uid="{00000000-0005-0000-0000-0000FF280000}"/>
    <cellStyle name="40% - Accent2 5 6 4 2" xfId="17257" xr:uid="{00000000-0005-0000-0000-000000290000}"/>
    <cellStyle name="40% - Accent2 5 6 5" xfId="10651" xr:uid="{00000000-0005-0000-0000-000001290000}"/>
    <cellStyle name="40% - Accent2 5 7" xfId="2613" xr:uid="{00000000-0005-0000-0000-000002290000}"/>
    <cellStyle name="40% - Accent2 5 7 2" xfId="11445" xr:uid="{00000000-0005-0000-0000-000003290000}"/>
    <cellStyle name="40% - Accent2 5 8" xfId="4815" xr:uid="{00000000-0005-0000-0000-000004290000}"/>
    <cellStyle name="40% - Accent2 5 8 2" xfId="13647" xr:uid="{00000000-0005-0000-0000-000005290000}"/>
    <cellStyle name="40% - Accent2 5 9" xfId="7017" xr:uid="{00000000-0005-0000-0000-000006290000}"/>
    <cellStyle name="40% - Accent2 5 9 2" xfId="15849" xr:uid="{00000000-0005-0000-0000-000007290000}"/>
    <cellStyle name="40% - Accent2 6" xfId="438" xr:uid="{00000000-0005-0000-0000-000008290000}"/>
    <cellStyle name="40% - Accent2 6 2" xfId="776" xr:uid="{00000000-0005-0000-0000-000009290000}"/>
    <cellStyle name="40% - Accent2 6 2 2" xfId="1480" xr:uid="{00000000-0005-0000-0000-00000A290000}"/>
    <cellStyle name="40% - Accent2 6 2 2 2" xfId="3682" xr:uid="{00000000-0005-0000-0000-00000B290000}"/>
    <cellStyle name="40% - Accent2 6 2 2 2 2" xfId="12514" xr:uid="{00000000-0005-0000-0000-00000C290000}"/>
    <cellStyle name="40% - Accent2 6 2 2 3" xfId="5884" xr:uid="{00000000-0005-0000-0000-00000D290000}"/>
    <cellStyle name="40% - Accent2 6 2 2 3 2" xfId="14716" xr:uid="{00000000-0005-0000-0000-00000E290000}"/>
    <cellStyle name="40% - Accent2 6 2 2 4" xfId="8086" xr:uid="{00000000-0005-0000-0000-00000F290000}"/>
    <cellStyle name="40% - Accent2 6 2 2 4 2" xfId="16918" xr:uid="{00000000-0005-0000-0000-000010290000}"/>
    <cellStyle name="40% - Accent2 6 2 2 5" xfId="10312" xr:uid="{00000000-0005-0000-0000-000011290000}"/>
    <cellStyle name="40% - Accent2 6 2 3" xfId="2184" xr:uid="{00000000-0005-0000-0000-000012290000}"/>
    <cellStyle name="40% - Accent2 6 2 3 2" xfId="4386" xr:uid="{00000000-0005-0000-0000-000013290000}"/>
    <cellStyle name="40% - Accent2 6 2 3 2 2" xfId="13218" xr:uid="{00000000-0005-0000-0000-000014290000}"/>
    <cellStyle name="40% - Accent2 6 2 3 3" xfId="6588" xr:uid="{00000000-0005-0000-0000-000015290000}"/>
    <cellStyle name="40% - Accent2 6 2 3 3 2" xfId="15420" xr:uid="{00000000-0005-0000-0000-000016290000}"/>
    <cellStyle name="40% - Accent2 6 2 3 4" xfId="8790" xr:uid="{00000000-0005-0000-0000-000017290000}"/>
    <cellStyle name="40% - Accent2 6 2 3 4 2" xfId="17622" xr:uid="{00000000-0005-0000-0000-000018290000}"/>
    <cellStyle name="40% - Accent2 6 2 3 5" xfId="11016" xr:uid="{00000000-0005-0000-0000-000019290000}"/>
    <cellStyle name="40% - Accent2 6 2 4" xfId="2978" xr:uid="{00000000-0005-0000-0000-00001A290000}"/>
    <cellStyle name="40% - Accent2 6 2 4 2" xfId="11810" xr:uid="{00000000-0005-0000-0000-00001B290000}"/>
    <cellStyle name="40% - Accent2 6 2 5" xfId="5180" xr:uid="{00000000-0005-0000-0000-00001C290000}"/>
    <cellStyle name="40% - Accent2 6 2 5 2" xfId="14012" xr:uid="{00000000-0005-0000-0000-00001D290000}"/>
    <cellStyle name="40% - Accent2 6 2 6" xfId="7382" xr:uid="{00000000-0005-0000-0000-00001E290000}"/>
    <cellStyle name="40% - Accent2 6 2 6 2" xfId="16214" xr:uid="{00000000-0005-0000-0000-00001F290000}"/>
    <cellStyle name="40% - Accent2 6 2 7" xfId="9608" xr:uid="{00000000-0005-0000-0000-000020290000}"/>
    <cellStyle name="40% - Accent2 6 3" xfId="1142" xr:uid="{00000000-0005-0000-0000-000021290000}"/>
    <cellStyle name="40% - Accent2 6 3 2" xfId="3344" xr:uid="{00000000-0005-0000-0000-000022290000}"/>
    <cellStyle name="40% - Accent2 6 3 2 2" xfId="12176" xr:uid="{00000000-0005-0000-0000-000023290000}"/>
    <cellStyle name="40% - Accent2 6 3 3" xfId="5546" xr:uid="{00000000-0005-0000-0000-000024290000}"/>
    <cellStyle name="40% - Accent2 6 3 3 2" xfId="14378" xr:uid="{00000000-0005-0000-0000-000025290000}"/>
    <cellStyle name="40% - Accent2 6 3 4" xfId="7748" xr:uid="{00000000-0005-0000-0000-000026290000}"/>
    <cellStyle name="40% - Accent2 6 3 4 2" xfId="16580" xr:uid="{00000000-0005-0000-0000-000027290000}"/>
    <cellStyle name="40% - Accent2 6 3 5" xfId="9974" xr:uid="{00000000-0005-0000-0000-000028290000}"/>
    <cellStyle name="40% - Accent2 6 4" xfId="1832" xr:uid="{00000000-0005-0000-0000-000029290000}"/>
    <cellStyle name="40% - Accent2 6 4 2" xfId="4034" xr:uid="{00000000-0005-0000-0000-00002A290000}"/>
    <cellStyle name="40% - Accent2 6 4 2 2" xfId="12866" xr:uid="{00000000-0005-0000-0000-00002B290000}"/>
    <cellStyle name="40% - Accent2 6 4 3" xfId="6236" xr:uid="{00000000-0005-0000-0000-00002C290000}"/>
    <cellStyle name="40% - Accent2 6 4 3 2" xfId="15068" xr:uid="{00000000-0005-0000-0000-00002D290000}"/>
    <cellStyle name="40% - Accent2 6 4 4" xfId="8438" xr:uid="{00000000-0005-0000-0000-00002E290000}"/>
    <cellStyle name="40% - Accent2 6 4 4 2" xfId="17270" xr:uid="{00000000-0005-0000-0000-00002F290000}"/>
    <cellStyle name="40% - Accent2 6 4 5" xfId="10664" xr:uid="{00000000-0005-0000-0000-000030290000}"/>
    <cellStyle name="40% - Accent2 6 5" xfId="2640" xr:uid="{00000000-0005-0000-0000-000031290000}"/>
    <cellStyle name="40% - Accent2 6 5 2" xfId="11472" xr:uid="{00000000-0005-0000-0000-000032290000}"/>
    <cellStyle name="40% - Accent2 6 6" xfId="4842" xr:uid="{00000000-0005-0000-0000-000033290000}"/>
    <cellStyle name="40% - Accent2 6 6 2" xfId="13674" xr:uid="{00000000-0005-0000-0000-000034290000}"/>
    <cellStyle name="40% - Accent2 6 7" xfId="7044" xr:uid="{00000000-0005-0000-0000-000035290000}"/>
    <cellStyle name="40% - Accent2 6 7 2" xfId="15876" xr:uid="{00000000-0005-0000-0000-000036290000}"/>
    <cellStyle name="40% - Accent2 6 8" xfId="9270" xr:uid="{00000000-0005-0000-0000-000037290000}"/>
    <cellStyle name="40% - Accent2 7" xfId="541" xr:uid="{00000000-0005-0000-0000-000038290000}"/>
    <cellStyle name="40% - Accent2 7 2" xfId="893" xr:uid="{00000000-0005-0000-0000-000039290000}"/>
    <cellStyle name="40% - Accent2 7 2 2" xfId="1597" xr:uid="{00000000-0005-0000-0000-00003A290000}"/>
    <cellStyle name="40% - Accent2 7 2 2 2" xfId="3799" xr:uid="{00000000-0005-0000-0000-00003B290000}"/>
    <cellStyle name="40% - Accent2 7 2 2 2 2" xfId="12631" xr:uid="{00000000-0005-0000-0000-00003C290000}"/>
    <cellStyle name="40% - Accent2 7 2 2 3" xfId="6001" xr:uid="{00000000-0005-0000-0000-00003D290000}"/>
    <cellStyle name="40% - Accent2 7 2 2 3 2" xfId="14833" xr:uid="{00000000-0005-0000-0000-00003E290000}"/>
    <cellStyle name="40% - Accent2 7 2 2 4" xfId="8203" xr:uid="{00000000-0005-0000-0000-00003F290000}"/>
    <cellStyle name="40% - Accent2 7 2 2 4 2" xfId="17035" xr:uid="{00000000-0005-0000-0000-000040290000}"/>
    <cellStyle name="40% - Accent2 7 2 2 5" xfId="10429" xr:uid="{00000000-0005-0000-0000-000041290000}"/>
    <cellStyle name="40% - Accent2 7 2 3" xfId="2301" xr:uid="{00000000-0005-0000-0000-000042290000}"/>
    <cellStyle name="40% - Accent2 7 2 3 2" xfId="4503" xr:uid="{00000000-0005-0000-0000-000043290000}"/>
    <cellStyle name="40% - Accent2 7 2 3 2 2" xfId="13335" xr:uid="{00000000-0005-0000-0000-000044290000}"/>
    <cellStyle name="40% - Accent2 7 2 3 3" xfId="6705" xr:uid="{00000000-0005-0000-0000-000045290000}"/>
    <cellStyle name="40% - Accent2 7 2 3 3 2" xfId="15537" xr:uid="{00000000-0005-0000-0000-000046290000}"/>
    <cellStyle name="40% - Accent2 7 2 3 4" xfId="8907" xr:uid="{00000000-0005-0000-0000-000047290000}"/>
    <cellStyle name="40% - Accent2 7 2 3 4 2" xfId="17739" xr:uid="{00000000-0005-0000-0000-000048290000}"/>
    <cellStyle name="40% - Accent2 7 2 3 5" xfId="11133" xr:uid="{00000000-0005-0000-0000-000049290000}"/>
    <cellStyle name="40% - Accent2 7 2 4" xfId="3095" xr:uid="{00000000-0005-0000-0000-00004A290000}"/>
    <cellStyle name="40% - Accent2 7 2 4 2" xfId="11927" xr:uid="{00000000-0005-0000-0000-00004B290000}"/>
    <cellStyle name="40% - Accent2 7 2 5" xfId="5297" xr:uid="{00000000-0005-0000-0000-00004C290000}"/>
    <cellStyle name="40% - Accent2 7 2 5 2" xfId="14129" xr:uid="{00000000-0005-0000-0000-00004D290000}"/>
    <cellStyle name="40% - Accent2 7 2 6" xfId="7499" xr:uid="{00000000-0005-0000-0000-00004E290000}"/>
    <cellStyle name="40% - Accent2 7 2 6 2" xfId="16331" xr:uid="{00000000-0005-0000-0000-00004F290000}"/>
    <cellStyle name="40% - Accent2 7 2 7" xfId="9725" xr:uid="{00000000-0005-0000-0000-000050290000}"/>
    <cellStyle name="40% - Accent2 7 3" xfId="1245" xr:uid="{00000000-0005-0000-0000-000051290000}"/>
    <cellStyle name="40% - Accent2 7 3 2" xfId="3447" xr:uid="{00000000-0005-0000-0000-000052290000}"/>
    <cellStyle name="40% - Accent2 7 3 2 2" xfId="12279" xr:uid="{00000000-0005-0000-0000-000053290000}"/>
    <cellStyle name="40% - Accent2 7 3 3" xfId="5649" xr:uid="{00000000-0005-0000-0000-000054290000}"/>
    <cellStyle name="40% - Accent2 7 3 3 2" xfId="14481" xr:uid="{00000000-0005-0000-0000-000055290000}"/>
    <cellStyle name="40% - Accent2 7 3 4" xfId="7851" xr:uid="{00000000-0005-0000-0000-000056290000}"/>
    <cellStyle name="40% - Accent2 7 3 4 2" xfId="16683" xr:uid="{00000000-0005-0000-0000-000057290000}"/>
    <cellStyle name="40% - Accent2 7 3 5" xfId="10077" xr:uid="{00000000-0005-0000-0000-000058290000}"/>
    <cellStyle name="40% - Accent2 7 4" xfId="1949" xr:uid="{00000000-0005-0000-0000-000059290000}"/>
    <cellStyle name="40% - Accent2 7 4 2" xfId="4151" xr:uid="{00000000-0005-0000-0000-00005A290000}"/>
    <cellStyle name="40% - Accent2 7 4 2 2" xfId="12983" xr:uid="{00000000-0005-0000-0000-00005B290000}"/>
    <cellStyle name="40% - Accent2 7 4 3" xfId="6353" xr:uid="{00000000-0005-0000-0000-00005C290000}"/>
    <cellStyle name="40% - Accent2 7 4 3 2" xfId="15185" xr:uid="{00000000-0005-0000-0000-00005D290000}"/>
    <cellStyle name="40% - Accent2 7 4 4" xfId="8555" xr:uid="{00000000-0005-0000-0000-00005E290000}"/>
    <cellStyle name="40% - Accent2 7 4 4 2" xfId="17387" xr:uid="{00000000-0005-0000-0000-00005F290000}"/>
    <cellStyle name="40% - Accent2 7 4 5" xfId="10781" xr:uid="{00000000-0005-0000-0000-000060290000}"/>
    <cellStyle name="40% - Accent2 7 5" xfId="2743" xr:uid="{00000000-0005-0000-0000-000061290000}"/>
    <cellStyle name="40% - Accent2 7 5 2" xfId="11575" xr:uid="{00000000-0005-0000-0000-000062290000}"/>
    <cellStyle name="40% - Accent2 7 6" xfId="4945" xr:uid="{00000000-0005-0000-0000-000063290000}"/>
    <cellStyle name="40% - Accent2 7 6 2" xfId="13777" xr:uid="{00000000-0005-0000-0000-000064290000}"/>
    <cellStyle name="40% - Accent2 7 7" xfId="7147" xr:uid="{00000000-0005-0000-0000-000065290000}"/>
    <cellStyle name="40% - Accent2 7 7 2" xfId="15979" xr:uid="{00000000-0005-0000-0000-000066290000}"/>
    <cellStyle name="40% - Accent2 7 8" xfId="9373" xr:uid="{00000000-0005-0000-0000-000067290000}"/>
    <cellStyle name="40% - Accent2 8" xfId="659" xr:uid="{00000000-0005-0000-0000-000068290000}"/>
    <cellStyle name="40% - Accent2 8 2" xfId="1363" xr:uid="{00000000-0005-0000-0000-000069290000}"/>
    <cellStyle name="40% - Accent2 8 2 2" xfId="3565" xr:uid="{00000000-0005-0000-0000-00006A290000}"/>
    <cellStyle name="40% - Accent2 8 2 2 2" xfId="12397" xr:uid="{00000000-0005-0000-0000-00006B290000}"/>
    <cellStyle name="40% - Accent2 8 2 3" xfId="5767" xr:uid="{00000000-0005-0000-0000-00006C290000}"/>
    <cellStyle name="40% - Accent2 8 2 3 2" xfId="14599" xr:uid="{00000000-0005-0000-0000-00006D290000}"/>
    <cellStyle name="40% - Accent2 8 2 4" xfId="7969" xr:uid="{00000000-0005-0000-0000-00006E290000}"/>
    <cellStyle name="40% - Accent2 8 2 4 2" xfId="16801" xr:uid="{00000000-0005-0000-0000-00006F290000}"/>
    <cellStyle name="40% - Accent2 8 2 5" xfId="10195" xr:uid="{00000000-0005-0000-0000-000070290000}"/>
    <cellStyle name="40% - Accent2 8 3" xfId="2067" xr:uid="{00000000-0005-0000-0000-000071290000}"/>
    <cellStyle name="40% - Accent2 8 3 2" xfId="4269" xr:uid="{00000000-0005-0000-0000-000072290000}"/>
    <cellStyle name="40% - Accent2 8 3 2 2" xfId="13101" xr:uid="{00000000-0005-0000-0000-000073290000}"/>
    <cellStyle name="40% - Accent2 8 3 3" xfId="6471" xr:uid="{00000000-0005-0000-0000-000074290000}"/>
    <cellStyle name="40% - Accent2 8 3 3 2" xfId="15303" xr:uid="{00000000-0005-0000-0000-000075290000}"/>
    <cellStyle name="40% - Accent2 8 3 4" xfId="8673" xr:uid="{00000000-0005-0000-0000-000076290000}"/>
    <cellStyle name="40% - Accent2 8 3 4 2" xfId="17505" xr:uid="{00000000-0005-0000-0000-000077290000}"/>
    <cellStyle name="40% - Accent2 8 3 5" xfId="10899" xr:uid="{00000000-0005-0000-0000-000078290000}"/>
    <cellStyle name="40% - Accent2 8 4" xfId="2861" xr:uid="{00000000-0005-0000-0000-000079290000}"/>
    <cellStyle name="40% - Accent2 8 4 2" xfId="11693" xr:uid="{00000000-0005-0000-0000-00007A290000}"/>
    <cellStyle name="40% - Accent2 8 5" xfId="5063" xr:uid="{00000000-0005-0000-0000-00007B290000}"/>
    <cellStyle name="40% - Accent2 8 5 2" xfId="13895" xr:uid="{00000000-0005-0000-0000-00007C290000}"/>
    <cellStyle name="40% - Accent2 8 6" xfId="7265" xr:uid="{00000000-0005-0000-0000-00007D290000}"/>
    <cellStyle name="40% - Accent2 8 6 2" xfId="16097" xr:uid="{00000000-0005-0000-0000-00007E290000}"/>
    <cellStyle name="40% - Accent2 8 7" xfId="9491" xr:uid="{00000000-0005-0000-0000-00007F290000}"/>
    <cellStyle name="40% - Accent2 9" xfId="1037" xr:uid="{00000000-0005-0000-0000-000080290000}"/>
    <cellStyle name="40% - Accent2 9 2" xfId="3239" xr:uid="{00000000-0005-0000-0000-000081290000}"/>
    <cellStyle name="40% - Accent2 9 2 2" xfId="12071" xr:uid="{00000000-0005-0000-0000-000082290000}"/>
    <cellStyle name="40% - Accent2 9 3" xfId="5441" xr:uid="{00000000-0005-0000-0000-000083290000}"/>
    <cellStyle name="40% - Accent2 9 3 2" xfId="14273" xr:uid="{00000000-0005-0000-0000-000084290000}"/>
    <cellStyle name="40% - Accent2 9 4" xfId="7643" xr:uid="{00000000-0005-0000-0000-000085290000}"/>
    <cellStyle name="40% - Accent2 9 4 2" xfId="16475" xr:uid="{00000000-0005-0000-0000-000086290000}"/>
    <cellStyle name="40% - Accent2 9 5" xfId="9869" xr:uid="{00000000-0005-0000-0000-000087290000}"/>
    <cellStyle name="40% - Accent3" xfId="52" builtinId="39" customBuiltin="1"/>
    <cellStyle name="40% - Accent3 10" xfId="1717" xr:uid="{00000000-0005-0000-0000-000089290000}"/>
    <cellStyle name="40% - Accent3 10 2" xfId="3919" xr:uid="{00000000-0005-0000-0000-00008A290000}"/>
    <cellStyle name="40% - Accent3 10 2 2" xfId="12751" xr:uid="{00000000-0005-0000-0000-00008B290000}"/>
    <cellStyle name="40% - Accent3 10 3" xfId="6121" xr:uid="{00000000-0005-0000-0000-00008C290000}"/>
    <cellStyle name="40% - Accent3 10 3 2" xfId="14953" xr:uid="{00000000-0005-0000-0000-00008D290000}"/>
    <cellStyle name="40% - Accent3 10 4" xfId="8323" xr:uid="{00000000-0005-0000-0000-00008E290000}"/>
    <cellStyle name="40% - Accent3 10 4 2" xfId="17155" xr:uid="{00000000-0005-0000-0000-00008F290000}"/>
    <cellStyle name="40% - Accent3 10 5" xfId="10549" xr:uid="{00000000-0005-0000-0000-000090290000}"/>
    <cellStyle name="40% - Accent3 11" xfId="2428" xr:uid="{00000000-0005-0000-0000-000091290000}"/>
    <cellStyle name="40% - Accent3 11 2" xfId="11260" xr:uid="{00000000-0005-0000-0000-000092290000}"/>
    <cellStyle name="40% - Accent3 12" xfId="4630" xr:uid="{00000000-0005-0000-0000-000093290000}"/>
    <cellStyle name="40% - Accent3 12 2" xfId="13462" xr:uid="{00000000-0005-0000-0000-000094290000}"/>
    <cellStyle name="40% - Accent3 13" xfId="6832" xr:uid="{00000000-0005-0000-0000-000095290000}"/>
    <cellStyle name="40% - Accent3 13 2" xfId="15664" xr:uid="{00000000-0005-0000-0000-000096290000}"/>
    <cellStyle name="40% - Accent3 14" xfId="9055" xr:uid="{00000000-0005-0000-0000-000097290000}"/>
    <cellStyle name="40% - Accent3 2" xfId="150" xr:uid="{00000000-0005-0000-0000-000098290000}"/>
    <cellStyle name="40% - Accent3 2 10" xfId="2469" xr:uid="{00000000-0005-0000-0000-000099290000}"/>
    <cellStyle name="40% - Accent3 2 10 2" xfId="11301" xr:uid="{00000000-0005-0000-0000-00009A290000}"/>
    <cellStyle name="40% - Accent3 2 11" xfId="4671" xr:uid="{00000000-0005-0000-0000-00009B290000}"/>
    <cellStyle name="40% - Accent3 2 11 2" xfId="13503" xr:uid="{00000000-0005-0000-0000-00009C290000}"/>
    <cellStyle name="40% - Accent3 2 12" xfId="6873" xr:uid="{00000000-0005-0000-0000-00009D290000}"/>
    <cellStyle name="40% - Accent3 2 12 2" xfId="15705" xr:uid="{00000000-0005-0000-0000-00009E290000}"/>
    <cellStyle name="40% - Accent3 2 13" xfId="9099" xr:uid="{00000000-0005-0000-0000-00009F290000}"/>
    <cellStyle name="40% - Accent3 2 2" xfId="151" xr:uid="{00000000-0005-0000-0000-0000A0290000}"/>
    <cellStyle name="40% - Accent3 2 2 10" xfId="6874" xr:uid="{00000000-0005-0000-0000-0000A1290000}"/>
    <cellStyle name="40% - Accent3 2 2 10 2" xfId="15706" xr:uid="{00000000-0005-0000-0000-0000A2290000}"/>
    <cellStyle name="40% - Accent3 2 2 11" xfId="9100" xr:uid="{00000000-0005-0000-0000-0000A3290000}"/>
    <cellStyle name="40% - Accent3 2 2 2" xfId="490" xr:uid="{00000000-0005-0000-0000-0000A4290000}"/>
    <cellStyle name="40% - Accent3 2 2 2 2" xfId="830" xr:uid="{00000000-0005-0000-0000-0000A5290000}"/>
    <cellStyle name="40% - Accent3 2 2 2 2 2" xfId="1534" xr:uid="{00000000-0005-0000-0000-0000A6290000}"/>
    <cellStyle name="40% - Accent3 2 2 2 2 2 2" xfId="3736" xr:uid="{00000000-0005-0000-0000-0000A7290000}"/>
    <cellStyle name="40% - Accent3 2 2 2 2 2 2 2" xfId="12568" xr:uid="{00000000-0005-0000-0000-0000A8290000}"/>
    <cellStyle name="40% - Accent3 2 2 2 2 2 3" xfId="5938" xr:uid="{00000000-0005-0000-0000-0000A9290000}"/>
    <cellStyle name="40% - Accent3 2 2 2 2 2 3 2" xfId="14770" xr:uid="{00000000-0005-0000-0000-0000AA290000}"/>
    <cellStyle name="40% - Accent3 2 2 2 2 2 4" xfId="8140" xr:uid="{00000000-0005-0000-0000-0000AB290000}"/>
    <cellStyle name="40% - Accent3 2 2 2 2 2 4 2" xfId="16972" xr:uid="{00000000-0005-0000-0000-0000AC290000}"/>
    <cellStyle name="40% - Accent3 2 2 2 2 2 5" xfId="10366" xr:uid="{00000000-0005-0000-0000-0000AD290000}"/>
    <cellStyle name="40% - Accent3 2 2 2 2 3" xfId="2238" xr:uid="{00000000-0005-0000-0000-0000AE290000}"/>
    <cellStyle name="40% - Accent3 2 2 2 2 3 2" xfId="4440" xr:uid="{00000000-0005-0000-0000-0000AF290000}"/>
    <cellStyle name="40% - Accent3 2 2 2 2 3 2 2" xfId="13272" xr:uid="{00000000-0005-0000-0000-0000B0290000}"/>
    <cellStyle name="40% - Accent3 2 2 2 2 3 3" xfId="6642" xr:uid="{00000000-0005-0000-0000-0000B1290000}"/>
    <cellStyle name="40% - Accent3 2 2 2 2 3 3 2" xfId="15474" xr:uid="{00000000-0005-0000-0000-0000B2290000}"/>
    <cellStyle name="40% - Accent3 2 2 2 2 3 4" xfId="8844" xr:uid="{00000000-0005-0000-0000-0000B3290000}"/>
    <cellStyle name="40% - Accent3 2 2 2 2 3 4 2" xfId="17676" xr:uid="{00000000-0005-0000-0000-0000B4290000}"/>
    <cellStyle name="40% - Accent3 2 2 2 2 3 5" xfId="11070" xr:uid="{00000000-0005-0000-0000-0000B5290000}"/>
    <cellStyle name="40% - Accent3 2 2 2 2 4" xfId="3032" xr:uid="{00000000-0005-0000-0000-0000B6290000}"/>
    <cellStyle name="40% - Accent3 2 2 2 2 4 2" xfId="11864" xr:uid="{00000000-0005-0000-0000-0000B7290000}"/>
    <cellStyle name="40% - Accent3 2 2 2 2 5" xfId="5234" xr:uid="{00000000-0005-0000-0000-0000B8290000}"/>
    <cellStyle name="40% - Accent3 2 2 2 2 5 2" xfId="14066" xr:uid="{00000000-0005-0000-0000-0000B9290000}"/>
    <cellStyle name="40% - Accent3 2 2 2 2 6" xfId="7436" xr:uid="{00000000-0005-0000-0000-0000BA290000}"/>
    <cellStyle name="40% - Accent3 2 2 2 2 6 2" xfId="16268" xr:uid="{00000000-0005-0000-0000-0000BB290000}"/>
    <cellStyle name="40% - Accent3 2 2 2 2 7" xfId="9662" xr:uid="{00000000-0005-0000-0000-0000BC290000}"/>
    <cellStyle name="40% - Accent3 2 2 2 3" xfId="1194" xr:uid="{00000000-0005-0000-0000-0000BD290000}"/>
    <cellStyle name="40% - Accent3 2 2 2 3 2" xfId="3396" xr:uid="{00000000-0005-0000-0000-0000BE290000}"/>
    <cellStyle name="40% - Accent3 2 2 2 3 2 2" xfId="12228" xr:uid="{00000000-0005-0000-0000-0000BF290000}"/>
    <cellStyle name="40% - Accent3 2 2 2 3 3" xfId="5598" xr:uid="{00000000-0005-0000-0000-0000C0290000}"/>
    <cellStyle name="40% - Accent3 2 2 2 3 3 2" xfId="14430" xr:uid="{00000000-0005-0000-0000-0000C1290000}"/>
    <cellStyle name="40% - Accent3 2 2 2 3 4" xfId="7800" xr:uid="{00000000-0005-0000-0000-0000C2290000}"/>
    <cellStyle name="40% - Accent3 2 2 2 3 4 2" xfId="16632" xr:uid="{00000000-0005-0000-0000-0000C3290000}"/>
    <cellStyle name="40% - Accent3 2 2 2 3 5" xfId="10026" xr:uid="{00000000-0005-0000-0000-0000C4290000}"/>
    <cellStyle name="40% - Accent3 2 2 2 4" xfId="1886" xr:uid="{00000000-0005-0000-0000-0000C5290000}"/>
    <cellStyle name="40% - Accent3 2 2 2 4 2" xfId="4088" xr:uid="{00000000-0005-0000-0000-0000C6290000}"/>
    <cellStyle name="40% - Accent3 2 2 2 4 2 2" xfId="12920" xr:uid="{00000000-0005-0000-0000-0000C7290000}"/>
    <cellStyle name="40% - Accent3 2 2 2 4 3" xfId="6290" xr:uid="{00000000-0005-0000-0000-0000C8290000}"/>
    <cellStyle name="40% - Accent3 2 2 2 4 3 2" xfId="15122" xr:uid="{00000000-0005-0000-0000-0000C9290000}"/>
    <cellStyle name="40% - Accent3 2 2 2 4 4" xfId="8492" xr:uid="{00000000-0005-0000-0000-0000CA290000}"/>
    <cellStyle name="40% - Accent3 2 2 2 4 4 2" xfId="17324" xr:uid="{00000000-0005-0000-0000-0000CB290000}"/>
    <cellStyle name="40% - Accent3 2 2 2 4 5" xfId="10718" xr:uid="{00000000-0005-0000-0000-0000CC290000}"/>
    <cellStyle name="40% - Accent3 2 2 2 5" xfId="2692" xr:uid="{00000000-0005-0000-0000-0000CD290000}"/>
    <cellStyle name="40% - Accent3 2 2 2 5 2" xfId="11524" xr:uid="{00000000-0005-0000-0000-0000CE290000}"/>
    <cellStyle name="40% - Accent3 2 2 2 6" xfId="4894" xr:uid="{00000000-0005-0000-0000-0000CF290000}"/>
    <cellStyle name="40% - Accent3 2 2 2 6 2" xfId="13726" xr:uid="{00000000-0005-0000-0000-0000D0290000}"/>
    <cellStyle name="40% - Accent3 2 2 2 7" xfId="7096" xr:uid="{00000000-0005-0000-0000-0000D1290000}"/>
    <cellStyle name="40% - Accent3 2 2 2 7 2" xfId="15928" xr:uid="{00000000-0005-0000-0000-0000D2290000}"/>
    <cellStyle name="40% - Accent3 2 2 2 8" xfId="9322" xr:uid="{00000000-0005-0000-0000-0000D3290000}"/>
    <cellStyle name="40% - Accent3 2 2 3" xfId="595" xr:uid="{00000000-0005-0000-0000-0000D4290000}"/>
    <cellStyle name="40% - Accent3 2 2 3 2" xfId="947" xr:uid="{00000000-0005-0000-0000-0000D5290000}"/>
    <cellStyle name="40% - Accent3 2 2 3 2 2" xfId="1651" xr:uid="{00000000-0005-0000-0000-0000D6290000}"/>
    <cellStyle name="40% - Accent3 2 2 3 2 2 2" xfId="3853" xr:uid="{00000000-0005-0000-0000-0000D7290000}"/>
    <cellStyle name="40% - Accent3 2 2 3 2 2 2 2" xfId="12685" xr:uid="{00000000-0005-0000-0000-0000D8290000}"/>
    <cellStyle name="40% - Accent3 2 2 3 2 2 3" xfId="6055" xr:uid="{00000000-0005-0000-0000-0000D9290000}"/>
    <cellStyle name="40% - Accent3 2 2 3 2 2 3 2" xfId="14887" xr:uid="{00000000-0005-0000-0000-0000DA290000}"/>
    <cellStyle name="40% - Accent3 2 2 3 2 2 4" xfId="8257" xr:uid="{00000000-0005-0000-0000-0000DB290000}"/>
    <cellStyle name="40% - Accent3 2 2 3 2 2 4 2" xfId="17089" xr:uid="{00000000-0005-0000-0000-0000DC290000}"/>
    <cellStyle name="40% - Accent3 2 2 3 2 2 5" xfId="10483" xr:uid="{00000000-0005-0000-0000-0000DD290000}"/>
    <cellStyle name="40% - Accent3 2 2 3 2 3" xfId="2355" xr:uid="{00000000-0005-0000-0000-0000DE290000}"/>
    <cellStyle name="40% - Accent3 2 2 3 2 3 2" xfId="4557" xr:uid="{00000000-0005-0000-0000-0000DF290000}"/>
    <cellStyle name="40% - Accent3 2 2 3 2 3 2 2" xfId="13389" xr:uid="{00000000-0005-0000-0000-0000E0290000}"/>
    <cellStyle name="40% - Accent3 2 2 3 2 3 3" xfId="6759" xr:uid="{00000000-0005-0000-0000-0000E1290000}"/>
    <cellStyle name="40% - Accent3 2 2 3 2 3 3 2" xfId="15591" xr:uid="{00000000-0005-0000-0000-0000E2290000}"/>
    <cellStyle name="40% - Accent3 2 2 3 2 3 4" xfId="8961" xr:uid="{00000000-0005-0000-0000-0000E3290000}"/>
    <cellStyle name="40% - Accent3 2 2 3 2 3 4 2" xfId="17793" xr:uid="{00000000-0005-0000-0000-0000E4290000}"/>
    <cellStyle name="40% - Accent3 2 2 3 2 3 5" xfId="11187" xr:uid="{00000000-0005-0000-0000-0000E5290000}"/>
    <cellStyle name="40% - Accent3 2 2 3 2 4" xfId="3149" xr:uid="{00000000-0005-0000-0000-0000E6290000}"/>
    <cellStyle name="40% - Accent3 2 2 3 2 4 2" xfId="11981" xr:uid="{00000000-0005-0000-0000-0000E7290000}"/>
    <cellStyle name="40% - Accent3 2 2 3 2 5" xfId="5351" xr:uid="{00000000-0005-0000-0000-0000E8290000}"/>
    <cellStyle name="40% - Accent3 2 2 3 2 5 2" xfId="14183" xr:uid="{00000000-0005-0000-0000-0000E9290000}"/>
    <cellStyle name="40% - Accent3 2 2 3 2 6" xfId="7553" xr:uid="{00000000-0005-0000-0000-0000EA290000}"/>
    <cellStyle name="40% - Accent3 2 2 3 2 6 2" xfId="16385" xr:uid="{00000000-0005-0000-0000-0000EB290000}"/>
    <cellStyle name="40% - Accent3 2 2 3 2 7" xfId="9779" xr:uid="{00000000-0005-0000-0000-0000EC290000}"/>
    <cellStyle name="40% - Accent3 2 2 3 3" xfId="1299" xr:uid="{00000000-0005-0000-0000-0000ED290000}"/>
    <cellStyle name="40% - Accent3 2 2 3 3 2" xfId="3501" xr:uid="{00000000-0005-0000-0000-0000EE290000}"/>
    <cellStyle name="40% - Accent3 2 2 3 3 2 2" xfId="12333" xr:uid="{00000000-0005-0000-0000-0000EF290000}"/>
    <cellStyle name="40% - Accent3 2 2 3 3 3" xfId="5703" xr:uid="{00000000-0005-0000-0000-0000F0290000}"/>
    <cellStyle name="40% - Accent3 2 2 3 3 3 2" xfId="14535" xr:uid="{00000000-0005-0000-0000-0000F1290000}"/>
    <cellStyle name="40% - Accent3 2 2 3 3 4" xfId="7905" xr:uid="{00000000-0005-0000-0000-0000F2290000}"/>
    <cellStyle name="40% - Accent3 2 2 3 3 4 2" xfId="16737" xr:uid="{00000000-0005-0000-0000-0000F3290000}"/>
    <cellStyle name="40% - Accent3 2 2 3 3 5" xfId="10131" xr:uid="{00000000-0005-0000-0000-0000F4290000}"/>
    <cellStyle name="40% - Accent3 2 2 3 4" xfId="2003" xr:uid="{00000000-0005-0000-0000-0000F5290000}"/>
    <cellStyle name="40% - Accent3 2 2 3 4 2" xfId="4205" xr:uid="{00000000-0005-0000-0000-0000F6290000}"/>
    <cellStyle name="40% - Accent3 2 2 3 4 2 2" xfId="13037" xr:uid="{00000000-0005-0000-0000-0000F7290000}"/>
    <cellStyle name="40% - Accent3 2 2 3 4 3" xfId="6407" xr:uid="{00000000-0005-0000-0000-0000F8290000}"/>
    <cellStyle name="40% - Accent3 2 2 3 4 3 2" xfId="15239" xr:uid="{00000000-0005-0000-0000-0000F9290000}"/>
    <cellStyle name="40% - Accent3 2 2 3 4 4" xfId="8609" xr:uid="{00000000-0005-0000-0000-0000FA290000}"/>
    <cellStyle name="40% - Accent3 2 2 3 4 4 2" xfId="17441" xr:uid="{00000000-0005-0000-0000-0000FB290000}"/>
    <cellStyle name="40% - Accent3 2 2 3 4 5" xfId="10835" xr:uid="{00000000-0005-0000-0000-0000FC290000}"/>
    <cellStyle name="40% - Accent3 2 2 3 5" xfId="2797" xr:uid="{00000000-0005-0000-0000-0000FD290000}"/>
    <cellStyle name="40% - Accent3 2 2 3 5 2" xfId="11629" xr:uid="{00000000-0005-0000-0000-0000FE290000}"/>
    <cellStyle name="40% - Accent3 2 2 3 6" xfId="4999" xr:uid="{00000000-0005-0000-0000-0000FF290000}"/>
    <cellStyle name="40% - Accent3 2 2 3 6 2" xfId="13831" xr:uid="{00000000-0005-0000-0000-0000002A0000}"/>
    <cellStyle name="40% - Accent3 2 2 3 7" xfId="7201" xr:uid="{00000000-0005-0000-0000-0000012A0000}"/>
    <cellStyle name="40% - Accent3 2 2 3 7 2" xfId="16033" xr:uid="{00000000-0005-0000-0000-0000022A0000}"/>
    <cellStyle name="40% - Accent3 2 2 3 8" xfId="9427" xr:uid="{00000000-0005-0000-0000-0000032A0000}"/>
    <cellStyle name="40% - Accent3 2 2 4" xfId="713" xr:uid="{00000000-0005-0000-0000-0000042A0000}"/>
    <cellStyle name="40% - Accent3 2 2 4 2" xfId="1417" xr:uid="{00000000-0005-0000-0000-0000052A0000}"/>
    <cellStyle name="40% - Accent3 2 2 4 2 2" xfId="3619" xr:uid="{00000000-0005-0000-0000-0000062A0000}"/>
    <cellStyle name="40% - Accent3 2 2 4 2 2 2" xfId="12451" xr:uid="{00000000-0005-0000-0000-0000072A0000}"/>
    <cellStyle name="40% - Accent3 2 2 4 2 3" xfId="5821" xr:uid="{00000000-0005-0000-0000-0000082A0000}"/>
    <cellStyle name="40% - Accent3 2 2 4 2 3 2" xfId="14653" xr:uid="{00000000-0005-0000-0000-0000092A0000}"/>
    <cellStyle name="40% - Accent3 2 2 4 2 4" xfId="8023" xr:uid="{00000000-0005-0000-0000-00000A2A0000}"/>
    <cellStyle name="40% - Accent3 2 2 4 2 4 2" xfId="16855" xr:uid="{00000000-0005-0000-0000-00000B2A0000}"/>
    <cellStyle name="40% - Accent3 2 2 4 2 5" xfId="10249" xr:uid="{00000000-0005-0000-0000-00000C2A0000}"/>
    <cellStyle name="40% - Accent3 2 2 4 3" xfId="2121" xr:uid="{00000000-0005-0000-0000-00000D2A0000}"/>
    <cellStyle name="40% - Accent3 2 2 4 3 2" xfId="4323" xr:uid="{00000000-0005-0000-0000-00000E2A0000}"/>
    <cellStyle name="40% - Accent3 2 2 4 3 2 2" xfId="13155" xr:uid="{00000000-0005-0000-0000-00000F2A0000}"/>
    <cellStyle name="40% - Accent3 2 2 4 3 3" xfId="6525" xr:uid="{00000000-0005-0000-0000-0000102A0000}"/>
    <cellStyle name="40% - Accent3 2 2 4 3 3 2" xfId="15357" xr:uid="{00000000-0005-0000-0000-0000112A0000}"/>
    <cellStyle name="40% - Accent3 2 2 4 3 4" xfId="8727" xr:uid="{00000000-0005-0000-0000-0000122A0000}"/>
    <cellStyle name="40% - Accent3 2 2 4 3 4 2" xfId="17559" xr:uid="{00000000-0005-0000-0000-0000132A0000}"/>
    <cellStyle name="40% - Accent3 2 2 4 3 5" xfId="10953" xr:uid="{00000000-0005-0000-0000-0000142A0000}"/>
    <cellStyle name="40% - Accent3 2 2 4 4" xfId="2915" xr:uid="{00000000-0005-0000-0000-0000152A0000}"/>
    <cellStyle name="40% - Accent3 2 2 4 4 2" xfId="11747" xr:uid="{00000000-0005-0000-0000-0000162A0000}"/>
    <cellStyle name="40% - Accent3 2 2 4 5" xfId="5117" xr:uid="{00000000-0005-0000-0000-0000172A0000}"/>
    <cellStyle name="40% - Accent3 2 2 4 5 2" xfId="13949" xr:uid="{00000000-0005-0000-0000-0000182A0000}"/>
    <cellStyle name="40% - Accent3 2 2 4 6" xfId="7319" xr:uid="{00000000-0005-0000-0000-0000192A0000}"/>
    <cellStyle name="40% - Accent3 2 2 4 6 2" xfId="16151" xr:uid="{00000000-0005-0000-0000-00001A2A0000}"/>
    <cellStyle name="40% - Accent3 2 2 4 7" xfId="9545" xr:uid="{00000000-0005-0000-0000-00001B2A0000}"/>
    <cellStyle name="40% - Accent3 2 2 5" xfId="1104" xr:uid="{00000000-0005-0000-0000-00001C2A0000}"/>
    <cellStyle name="40% - Accent3 2 2 5 2" xfId="3306" xr:uid="{00000000-0005-0000-0000-00001D2A0000}"/>
    <cellStyle name="40% - Accent3 2 2 5 2 2" xfId="12138" xr:uid="{00000000-0005-0000-0000-00001E2A0000}"/>
    <cellStyle name="40% - Accent3 2 2 5 3" xfId="5508" xr:uid="{00000000-0005-0000-0000-00001F2A0000}"/>
    <cellStyle name="40% - Accent3 2 2 5 3 2" xfId="14340" xr:uid="{00000000-0005-0000-0000-0000202A0000}"/>
    <cellStyle name="40% - Accent3 2 2 5 4" xfId="7710" xr:uid="{00000000-0005-0000-0000-0000212A0000}"/>
    <cellStyle name="40% - Accent3 2 2 5 4 2" xfId="16542" xr:uid="{00000000-0005-0000-0000-0000222A0000}"/>
    <cellStyle name="40% - Accent3 2 2 5 5" xfId="9936" xr:uid="{00000000-0005-0000-0000-0000232A0000}"/>
    <cellStyle name="40% - Accent3 2 2 6" xfId="1769" xr:uid="{00000000-0005-0000-0000-0000242A0000}"/>
    <cellStyle name="40% - Accent3 2 2 6 2" xfId="3971" xr:uid="{00000000-0005-0000-0000-0000252A0000}"/>
    <cellStyle name="40% - Accent3 2 2 6 2 2" xfId="12803" xr:uid="{00000000-0005-0000-0000-0000262A0000}"/>
    <cellStyle name="40% - Accent3 2 2 6 3" xfId="6173" xr:uid="{00000000-0005-0000-0000-0000272A0000}"/>
    <cellStyle name="40% - Accent3 2 2 6 3 2" xfId="15005" xr:uid="{00000000-0005-0000-0000-0000282A0000}"/>
    <cellStyle name="40% - Accent3 2 2 6 4" xfId="8375" xr:uid="{00000000-0005-0000-0000-0000292A0000}"/>
    <cellStyle name="40% - Accent3 2 2 6 4 2" xfId="17207" xr:uid="{00000000-0005-0000-0000-00002A2A0000}"/>
    <cellStyle name="40% - Accent3 2 2 6 5" xfId="10601" xr:uid="{00000000-0005-0000-0000-00002B2A0000}"/>
    <cellStyle name="40% - Accent3 2 2 7" xfId="400" xr:uid="{00000000-0005-0000-0000-00002C2A0000}"/>
    <cellStyle name="40% - Accent3 2 2 7 2" xfId="2602" xr:uid="{00000000-0005-0000-0000-00002D2A0000}"/>
    <cellStyle name="40% - Accent3 2 2 7 2 2" xfId="11434" xr:uid="{00000000-0005-0000-0000-00002E2A0000}"/>
    <cellStyle name="40% - Accent3 2 2 7 3" xfId="4804" xr:uid="{00000000-0005-0000-0000-00002F2A0000}"/>
    <cellStyle name="40% - Accent3 2 2 7 3 2" xfId="13636" xr:uid="{00000000-0005-0000-0000-0000302A0000}"/>
    <cellStyle name="40% - Accent3 2 2 7 4" xfId="7006" xr:uid="{00000000-0005-0000-0000-0000312A0000}"/>
    <cellStyle name="40% - Accent3 2 2 7 4 2" xfId="15838" xr:uid="{00000000-0005-0000-0000-0000322A0000}"/>
    <cellStyle name="40% - Accent3 2 2 7 5" xfId="9232" xr:uid="{00000000-0005-0000-0000-0000332A0000}"/>
    <cellStyle name="40% - Accent3 2 2 8" xfId="2470" xr:uid="{00000000-0005-0000-0000-0000342A0000}"/>
    <cellStyle name="40% - Accent3 2 2 8 2" xfId="11302" xr:uid="{00000000-0005-0000-0000-0000352A0000}"/>
    <cellStyle name="40% - Accent3 2 2 9" xfId="4672" xr:uid="{00000000-0005-0000-0000-0000362A0000}"/>
    <cellStyle name="40% - Accent3 2 2 9 2" xfId="13504" xr:uid="{00000000-0005-0000-0000-0000372A0000}"/>
    <cellStyle name="40% - Accent3 2 3" xfId="359" xr:uid="{00000000-0005-0000-0000-0000382A0000}"/>
    <cellStyle name="40% - Accent3 2 3 10" xfId="9192" xr:uid="{00000000-0005-0000-0000-0000392A0000}"/>
    <cellStyle name="40% - Accent3 2 3 2" xfId="517" xr:uid="{00000000-0005-0000-0000-00003A2A0000}"/>
    <cellStyle name="40% - Accent3 2 3 2 2" xfId="869" xr:uid="{00000000-0005-0000-0000-00003B2A0000}"/>
    <cellStyle name="40% - Accent3 2 3 2 2 2" xfId="1573" xr:uid="{00000000-0005-0000-0000-00003C2A0000}"/>
    <cellStyle name="40% - Accent3 2 3 2 2 2 2" xfId="3775" xr:uid="{00000000-0005-0000-0000-00003D2A0000}"/>
    <cellStyle name="40% - Accent3 2 3 2 2 2 2 2" xfId="12607" xr:uid="{00000000-0005-0000-0000-00003E2A0000}"/>
    <cellStyle name="40% - Accent3 2 3 2 2 2 3" xfId="5977" xr:uid="{00000000-0005-0000-0000-00003F2A0000}"/>
    <cellStyle name="40% - Accent3 2 3 2 2 2 3 2" xfId="14809" xr:uid="{00000000-0005-0000-0000-0000402A0000}"/>
    <cellStyle name="40% - Accent3 2 3 2 2 2 4" xfId="8179" xr:uid="{00000000-0005-0000-0000-0000412A0000}"/>
    <cellStyle name="40% - Accent3 2 3 2 2 2 4 2" xfId="17011" xr:uid="{00000000-0005-0000-0000-0000422A0000}"/>
    <cellStyle name="40% - Accent3 2 3 2 2 2 5" xfId="10405" xr:uid="{00000000-0005-0000-0000-0000432A0000}"/>
    <cellStyle name="40% - Accent3 2 3 2 2 3" xfId="2277" xr:uid="{00000000-0005-0000-0000-0000442A0000}"/>
    <cellStyle name="40% - Accent3 2 3 2 2 3 2" xfId="4479" xr:uid="{00000000-0005-0000-0000-0000452A0000}"/>
    <cellStyle name="40% - Accent3 2 3 2 2 3 2 2" xfId="13311" xr:uid="{00000000-0005-0000-0000-0000462A0000}"/>
    <cellStyle name="40% - Accent3 2 3 2 2 3 3" xfId="6681" xr:uid="{00000000-0005-0000-0000-0000472A0000}"/>
    <cellStyle name="40% - Accent3 2 3 2 2 3 3 2" xfId="15513" xr:uid="{00000000-0005-0000-0000-0000482A0000}"/>
    <cellStyle name="40% - Accent3 2 3 2 2 3 4" xfId="8883" xr:uid="{00000000-0005-0000-0000-0000492A0000}"/>
    <cellStyle name="40% - Accent3 2 3 2 2 3 4 2" xfId="17715" xr:uid="{00000000-0005-0000-0000-00004A2A0000}"/>
    <cellStyle name="40% - Accent3 2 3 2 2 3 5" xfId="11109" xr:uid="{00000000-0005-0000-0000-00004B2A0000}"/>
    <cellStyle name="40% - Accent3 2 3 2 2 4" xfId="3071" xr:uid="{00000000-0005-0000-0000-00004C2A0000}"/>
    <cellStyle name="40% - Accent3 2 3 2 2 4 2" xfId="11903" xr:uid="{00000000-0005-0000-0000-00004D2A0000}"/>
    <cellStyle name="40% - Accent3 2 3 2 2 5" xfId="5273" xr:uid="{00000000-0005-0000-0000-00004E2A0000}"/>
    <cellStyle name="40% - Accent3 2 3 2 2 5 2" xfId="14105" xr:uid="{00000000-0005-0000-0000-00004F2A0000}"/>
    <cellStyle name="40% - Accent3 2 3 2 2 6" xfId="7475" xr:uid="{00000000-0005-0000-0000-0000502A0000}"/>
    <cellStyle name="40% - Accent3 2 3 2 2 6 2" xfId="16307" xr:uid="{00000000-0005-0000-0000-0000512A0000}"/>
    <cellStyle name="40% - Accent3 2 3 2 2 7" xfId="9701" xr:uid="{00000000-0005-0000-0000-0000522A0000}"/>
    <cellStyle name="40% - Accent3 2 3 2 3" xfId="1221" xr:uid="{00000000-0005-0000-0000-0000532A0000}"/>
    <cellStyle name="40% - Accent3 2 3 2 3 2" xfId="3423" xr:uid="{00000000-0005-0000-0000-0000542A0000}"/>
    <cellStyle name="40% - Accent3 2 3 2 3 2 2" xfId="12255" xr:uid="{00000000-0005-0000-0000-0000552A0000}"/>
    <cellStyle name="40% - Accent3 2 3 2 3 3" xfId="5625" xr:uid="{00000000-0005-0000-0000-0000562A0000}"/>
    <cellStyle name="40% - Accent3 2 3 2 3 3 2" xfId="14457" xr:uid="{00000000-0005-0000-0000-0000572A0000}"/>
    <cellStyle name="40% - Accent3 2 3 2 3 4" xfId="7827" xr:uid="{00000000-0005-0000-0000-0000582A0000}"/>
    <cellStyle name="40% - Accent3 2 3 2 3 4 2" xfId="16659" xr:uid="{00000000-0005-0000-0000-0000592A0000}"/>
    <cellStyle name="40% - Accent3 2 3 2 3 5" xfId="10053" xr:uid="{00000000-0005-0000-0000-00005A2A0000}"/>
    <cellStyle name="40% - Accent3 2 3 2 4" xfId="1925" xr:uid="{00000000-0005-0000-0000-00005B2A0000}"/>
    <cellStyle name="40% - Accent3 2 3 2 4 2" xfId="4127" xr:uid="{00000000-0005-0000-0000-00005C2A0000}"/>
    <cellStyle name="40% - Accent3 2 3 2 4 2 2" xfId="12959" xr:uid="{00000000-0005-0000-0000-00005D2A0000}"/>
    <cellStyle name="40% - Accent3 2 3 2 4 3" xfId="6329" xr:uid="{00000000-0005-0000-0000-00005E2A0000}"/>
    <cellStyle name="40% - Accent3 2 3 2 4 3 2" xfId="15161" xr:uid="{00000000-0005-0000-0000-00005F2A0000}"/>
    <cellStyle name="40% - Accent3 2 3 2 4 4" xfId="8531" xr:uid="{00000000-0005-0000-0000-0000602A0000}"/>
    <cellStyle name="40% - Accent3 2 3 2 4 4 2" xfId="17363" xr:uid="{00000000-0005-0000-0000-0000612A0000}"/>
    <cellStyle name="40% - Accent3 2 3 2 4 5" xfId="10757" xr:uid="{00000000-0005-0000-0000-0000622A0000}"/>
    <cellStyle name="40% - Accent3 2 3 2 5" xfId="2719" xr:uid="{00000000-0005-0000-0000-0000632A0000}"/>
    <cellStyle name="40% - Accent3 2 3 2 5 2" xfId="11551" xr:uid="{00000000-0005-0000-0000-0000642A0000}"/>
    <cellStyle name="40% - Accent3 2 3 2 6" xfId="4921" xr:uid="{00000000-0005-0000-0000-0000652A0000}"/>
    <cellStyle name="40% - Accent3 2 3 2 6 2" xfId="13753" xr:uid="{00000000-0005-0000-0000-0000662A0000}"/>
    <cellStyle name="40% - Accent3 2 3 2 7" xfId="7123" xr:uid="{00000000-0005-0000-0000-0000672A0000}"/>
    <cellStyle name="40% - Accent3 2 3 2 7 2" xfId="15955" xr:uid="{00000000-0005-0000-0000-0000682A0000}"/>
    <cellStyle name="40% - Accent3 2 3 2 8" xfId="9349" xr:uid="{00000000-0005-0000-0000-0000692A0000}"/>
    <cellStyle name="40% - Accent3 2 3 3" xfId="634" xr:uid="{00000000-0005-0000-0000-00006A2A0000}"/>
    <cellStyle name="40% - Accent3 2 3 3 2" xfId="986" xr:uid="{00000000-0005-0000-0000-00006B2A0000}"/>
    <cellStyle name="40% - Accent3 2 3 3 2 2" xfId="1690" xr:uid="{00000000-0005-0000-0000-00006C2A0000}"/>
    <cellStyle name="40% - Accent3 2 3 3 2 2 2" xfId="3892" xr:uid="{00000000-0005-0000-0000-00006D2A0000}"/>
    <cellStyle name="40% - Accent3 2 3 3 2 2 2 2" xfId="12724" xr:uid="{00000000-0005-0000-0000-00006E2A0000}"/>
    <cellStyle name="40% - Accent3 2 3 3 2 2 3" xfId="6094" xr:uid="{00000000-0005-0000-0000-00006F2A0000}"/>
    <cellStyle name="40% - Accent3 2 3 3 2 2 3 2" xfId="14926" xr:uid="{00000000-0005-0000-0000-0000702A0000}"/>
    <cellStyle name="40% - Accent3 2 3 3 2 2 4" xfId="8296" xr:uid="{00000000-0005-0000-0000-0000712A0000}"/>
    <cellStyle name="40% - Accent3 2 3 3 2 2 4 2" xfId="17128" xr:uid="{00000000-0005-0000-0000-0000722A0000}"/>
    <cellStyle name="40% - Accent3 2 3 3 2 2 5" xfId="10522" xr:uid="{00000000-0005-0000-0000-0000732A0000}"/>
    <cellStyle name="40% - Accent3 2 3 3 2 3" xfId="2394" xr:uid="{00000000-0005-0000-0000-0000742A0000}"/>
    <cellStyle name="40% - Accent3 2 3 3 2 3 2" xfId="4596" xr:uid="{00000000-0005-0000-0000-0000752A0000}"/>
    <cellStyle name="40% - Accent3 2 3 3 2 3 2 2" xfId="13428" xr:uid="{00000000-0005-0000-0000-0000762A0000}"/>
    <cellStyle name="40% - Accent3 2 3 3 2 3 3" xfId="6798" xr:uid="{00000000-0005-0000-0000-0000772A0000}"/>
    <cellStyle name="40% - Accent3 2 3 3 2 3 3 2" xfId="15630" xr:uid="{00000000-0005-0000-0000-0000782A0000}"/>
    <cellStyle name="40% - Accent3 2 3 3 2 3 4" xfId="9000" xr:uid="{00000000-0005-0000-0000-0000792A0000}"/>
    <cellStyle name="40% - Accent3 2 3 3 2 3 4 2" xfId="17832" xr:uid="{00000000-0005-0000-0000-00007A2A0000}"/>
    <cellStyle name="40% - Accent3 2 3 3 2 3 5" xfId="11226" xr:uid="{00000000-0005-0000-0000-00007B2A0000}"/>
    <cellStyle name="40% - Accent3 2 3 3 2 4" xfId="3188" xr:uid="{00000000-0005-0000-0000-00007C2A0000}"/>
    <cellStyle name="40% - Accent3 2 3 3 2 4 2" xfId="12020" xr:uid="{00000000-0005-0000-0000-00007D2A0000}"/>
    <cellStyle name="40% - Accent3 2 3 3 2 5" xfId="5390" xr:uid="{00000000-0005-0000-0000-00007E2A0000}"/>
    <cellStyle name="40% - Accent3 2 3 3 2 5 2" xfId="14222" xr:uid="{00000000-0005-0000-0000-00007F2A0000}"/>
    <cellStyle name="40% - Accent3 2 3 3 2 6" xfId="7592" xr:uid="{00000000-0005-0000-0000-0000802A0000}"/>
    <cellStyle name="40% - Accent3 2 3 3 2 6 2" xfId="16424" xr:uid="{00000000-0005-0000-0000-0000812A0000}"/>
    <cellStyle name="40% - Accent3 2 3 3 2 7" xfId="9818" xr:uid="{00000000-0005-0000-0000-0000822A0000}"/>
    <cellStyle name="40% - Accent3 2 3 3 3" xfId="1338" xr:uid="{00000000-0005-0000-0000-0000832A0000}"/>
    <cellStyle name="40% - Accent3 2 3 3 3 2" xfId="3540" xr:uid="{00000000-0005-0000-0000-0000842A0000}"/>
    <cellStyle name="40% - Accent3 2 3 3 3 2 2" xfId="12372" xr:uid="{00000000-0005-0000-0000-0000852A0000}"/>
    <cellStyle name="40% - Accent3 2 3 3 3 3" xfId="5742" xr:uid="{00000000-0005-0000-0000-0000862A0000}"/>
    <cellStyle name="40% - Accent3 2 3 3 3 3 2" xfId="14574" xr:uid="{00000000-0005-0000-0000-0000872A0000}"/>
    <cellStyle name="40% - Accent3 2 3 3 3 4" xfId="7944" xr:uid="{00000000-0005-0000-0000-0000882A0000}"/>
    <cellStyle name="40% - Accent3 2 3 3 3 4 2" xfId="16776" xr:uid="{00000000-0005-0000-0000-0000892A0000}"/>
    <cellStyle name="40% - Accent3 2 3 3 3 5" xfId="10170" xr:uid="{00000000-0005-0000-0000-00008A2A0000}"/>
    <cellStyle name="40% - Accent3 2 3 3 4" xfId="2042" xr:uid="{00000000-0005-0000-0000-00008B2A0000}"/>
    <cellStyle name="40% - Accent3 2 3 3 4 2" xfId="4244" xr:uid="{00000000-0005-0000-0000-00008C2A0000}"/>
    <cellStyle name="40% - Accent3 2 3 3 4 2 2" xfId="13076" xr:uid="{00000000-0005-0000-0000-00008D2A0000}"/>
    <cellStyle name="40% - Accent3 2 3 3 4 3" xfId="6446" xr:uid="{00000000-0005-0000-0000-00008E2A0000}"/>
    <cellStyle name="40% - Accent3 2 3 3 4 3 2" xfId="15278" xr:uid="{00000000-0005-0000-0000-00008F2A0000}"/>
    <cellStyle name="40% - Accent3 2 3 3 4 4" xfId="8648" xr:uid="{00000000-0005-0000-0000-0000902A0000}"/>
    <cellStyle name="40% - Accent3 2 3 3 4 4 2" xfId="17480" xr:uid="{00000000-0005-0000-0000-0000912A0000}"/>
    <cellStyle name="40% - Accent3 2 3 3 4 5" xfId="10874" xr:uid="{00000000-0005-0000-0000-0000922A0000}"/>
    <cellStyle name="40% - Accent3 2 3 3 5" xfId="2836" xr:uid="{00000000-0005-0000-0000-0000932A0000}"/>
    <cellStyle name="40% - Accent3 2 3 3 5 2" xfId="11668" xr:uid="{00000000-0005-0000-0000-0000942A0000}"/>
    <cellStyle name="40% - Accent3 2 3 3 6" xfId="5038" xr:uid="{00000000-0005-0000-0000-0000952A0000}"/>
    <cellStyle name="40% - Accent3 2 3 3 6 2" xfId="13870" xr:uid="{00000000-0005-0000-0000-0000962A0000}"/>
    <cellStyle name="40% - Accent3 2 3 3 7" xfId="7240" xr:uid="{00000000-0005-0000-0000-0000972A0000}"/>
    <cellStyle name="40% - Accent3 2 3 3 7 2" xfId="16072" xr:uid="{00000000-0005-0000-0000-0000982A0000}"/>
    <cellStyle name="40% - Accent3 2 3 3 8" xfId="9466" xr:uid="{00000000-0005-0000-0000-0000992A0000}"/>
    <cellStyle name="40% - Accent3 2 3 4" xfId="752" xr:uid="{00000000-0005-0000-0000-00009A2A0000}"/>
    <cellStyle name="40% - Accent3 2 3 4 2" xfId="1456" xr:uid="{00000000-0005-0000-0000-00009B2A0000}"/>
    <cellStyle name="40% - Accent3 2 3 4 2 2" xfId="3658" xr:uid="{00000000-0005-0000-0000-00009C2A0000}"/>
    <cellStyle name="40% - Accent3 2 3 4 2 2 2" xfId="12490" xr:uid="{00000000-0005-0000-0000-00009D2A0000}"/>
    <cellStyle name="40% - Accent3 2 3 4 2 3" xfId="5860" xr:uid="{00000000-0005-0000-0000-00009E2A0000}"/>
    <cellStyle name="40% - Accent3 2 3 4 2 3 2" xfId="14692" xr:uid="{00000000-0005-0000-0000-00009F2A0000}"/>
    <cellStyle name="40% - Accent3 2 3 4 2 4" xfId="8062" xr:uid="{00000000-0005-0000-0000-0000A02A0000}"/>
    <cellStyle name="40% - Accent3 2 3 4 2 4 2" xfId="16894" xr:uid="{00000000-0005-0000-0000-0000A12A0000}"/>
    <cellStyle name="40% - Accent3 2 3 4 2 5" xfId="10288" xr:uid="{00000000-0005-0000-0000-0000A22A0000}"/>
    <cellStyle name="40% - Accent3 2 3 4 3" xfId="2160" xr:uid="{00000000-0005-0000-0000-0000A32A0000}"/>
    <cellStyle name="40% - Accent3 2 3 4 3 2" xfId="4362" xr:uid="{00000000-0005-0000-0000-0000A42A0000}"/>
    <cellStyle name="40% - Accent3 2 3 4 3 2 2" xfId="13194" xr:uid="{00000000-0005-0000-0000-0000A52A0000}"/>
    <cellStyle name="40% - Accent3 2 3 4 3 3" xfId="6564" xr:uid="{00000000-0005-0000-0000-0000A62A0000}"/>
    <cellStyle name="40% - Accent3 2 3 4 3 3 2" xfId="15396" xr:uid="{00000000-0005-0000-0000-0000A72A0000}"/>
    <cellStyle name="40% - Accent3 2 3 4 3 4" xfId="8766" xr:uid="{00000000-0005-0000-0000-0000A82A0000}"/>
    <cellStyle name="40% - Accent3 2 3 4 3 4 2" xfId="17598" xr:uid="{00000000-0005-0000-0000-0000A92A0000}"/>
    <cellStyle name="40% - Accent3 2 3 4 3 5" xfId="10992" xr:uid="{00000000-0005-0000-0000-0000AA2A0000}"/>
    <cellStyle name="40% - Accent3 2 3 4 4" xfId="2954" xr:uid="{00000000-0005-0000-0000-0000AB2A0000}"/>
    <cellStyle name="40% - Accent3 2 3 4 4 2" xfId="11786" xr:uid="{00000000-0005-0000-0000-0000AC2A0000}"/>
    <cellStyle name="40% - Accent3 2 3 4 5" xfId="5156" xr:uid="{00000000-0005-0000-0000-0000AD2A0000}"/>
    <cellStyle name="40% - Accent3 2 3 4 5 2" xfId="13988" xr:uid="{00000000-0005-0000-0000-0000AE2A0000}"/>
    <cellStyle name="40% - Accent3 2 3 4 6" xfId="7358" xr:uid="{00000000-0005-0000-0000-0000AF2A0000}"/>
    <cellStyle name="40% - Accent3 2 3 4 6 2" xfId="16190" xr:uid="{00000000-0005-0000-0000-0000B02A0000}"/>
    <cellStyle name="40% - Accent3 2 3 4 7" xfId="9584" xr:uid="{00000000-0005-0000-0000-0000B12A0000}"/>
    <cellStyle name="40% - Accent3 2 3 5" xfId="1064" xr:uid="{00000000-0005-0000-0000-0000B22A0000}"/>
    <cellStyle name="40% - Accent3 2 3 5 2" xfId="3266" xr:uid="{00000000-0005-0000-0000-0000B32A0000}"/>
    <cellStyle name="40% - Accent3 2 3 5 2 2" xfId="12098" xr:uid="{00000000-0005-0000-0000-0000B42A0000}"/>
    <cellStyle name="40% - Accent3 2 3 5 3" xfId="5468" xr:uid="{00000000-0005-0000-0000-0000B52A0000}"/>
    <cellStyle name="40% - Accent3 2 3 5 3 2" xfId="14300" xr:uid="{00000000-0005-0000-0000-0000B62A0000}"/>
    <cellStyle name="40% - Accent3 2 3 5 4" xfId="7670" xr:uid="{00000000-0005-0000-0000-0000B72A0000}"/>
    <cellStyle name="40% - Accent3 2 3 5 4 2" xfId="16502" xr:uid="{00000000-0005-0000-0000-0000B82A0000}"/>
    <cellStyle name="40% - Accent3 2 3 5 5" xfId="9896" xr:uid="{00000000-0005-0000-0000-0000B92A0000}"/>
    <cellStyle name="40% - Accent3 2 3 6" xfId="1808" xr:uid="{00000000-0005-0000-0000-0000BA2A0000}"/>
    <cellStyle name="40% - Accent3 2 3 6 2" xfId="4010" xr:uid="{00000000-0005-0000-0000-0000BB2A0000}"/>
    <cellStyle name="40% - Accent3 2 3 6 2 2" xfId="12842" xr:uid="{00000000-0005-0000-0000-0000BC2A0000}"/>
    <cellStyle name="40% - Accent3 2 3 6 3" xfId="6212" xr:uid="{00000000-0005-0000-0000-0000BD2A0000}"/>
    <cellStyle name="40% - Accent3 2 3 6 3 2" xfId="15044" xr:uid="{00000000-0005-0000-0000-0000BE2A0000}"/>
    <cellStyle name="40% - Accent3 2 3 6 4" xfId="8414" xr:uid="{00000000-0005-0000-0000-0000BF2A0000}"/>
    <cellStyle name="40% - Accent3 2 3 6 4 2" xfId="17246" xr:uid="{00000000-0005-0000-0000-0000C02A0000}"/>
    <cellStyle name="40% - Accent3 2 3 6 5" xfId="10640" xr:uid="{00000000-0005-0000-0000-0000C12A0000}"/>
    <cellStyle name="40% - Accent3 2 3 7" xfId="2562" xr:uid="{00000000-0005-0000-0000-0000C22A0000}"/>
    <cellStyle name="40% - Accent3 2 3 7 2" xfId="11394" xr:uid="{00000000-0005-0000-0000-0000C32A0000}"/>
    <cellStyle name="40% - Accent3 2 3 8" xfId="4764" xr:uid="{00000000-0005-0000-0000-0000C42A0000}"/>
    <cellStyle name="40% - Accent3 2 3 8 2" xfId="13596" xr:uid="{00000000-0005-0000-0000-0000C52A0000}"/>
    <cellStyle name="40% - Accent3 2 3 9" xfId="6966" xr:uid="{00000000-0005-0000-0000-0000C62A0000}"/>
    <cellStyle name="40% - Accent3 2 3 9 2" xfId="15798" xr:uid="{00000000-0005-0000-0000-0000C72A0000}"/>
    <cellStyle name="40% - Accent3 2 4" xfId="464" xr:uid="{00000000-0005-0000-0000-0000C82A0000}"/>
    <cellStyle name="40% - Accent3 2 4 2" xfId="803" xr:uid="{00000000-0005-0000-0000-0000C92A0000}"/>
    <cellStyle name="40% - Accent3 2 4 2 2" xfId="1507" xr:uid="{00000000-0005-0000-0000-0000CA2A0000}"/>
    <cellStyle name="40% - Accent3 2 4 2 2 2" xfId="3709" xr:uid="{00000000-0005-0000-0000-0000CB2A0000}"/>
    <cellStyle name="40% - Accent3 2 4 2 2 2 2" xfId="12541" xr:uid="{00000000-0005-0000-0000-0000CC2A0000}"/>
    <cellStyle name="40% - Accent3 2 4 2 2 3" xfId="5911" xr:uid="{00000000-0005-0000-0000-0000CD2A0000}"/>
    <cellStyle name="40% - Accent3 2 4 2 2 3 2" xfId="14743" xr:uid="{00000000-0005-0000-0000-0000CE2A0000}"/>
    <cellStyle name="40% - Accent3 2 4 2 2 4" xfId="8113" xr:uid="{00000000-0005-0000-0000-0000CF2A0000}"/>
    <cellStyle name="40% - Accent3 2 4 2 2 4 2" xfId="16945" xr:uid="{00000000-0005-0000-0000-0000D02A0000}"/>
    <cellStyle name="40% - Accent3 2 4 2 2 5" xfId="10339" xr:uid="{00000000-0005-0000-0000-0000D12A0000}"/>
    <cellStyle name="40% - Accent3 2 4 2 3" xfId="2211" xr:uid="{00000000-0005-0000-0000-0000D22A0000}"/>
    <cellStyle name="40% - Accent3 2 4 2 3 2" xfId="4413" xr:uid="{00000000-0005-0000-0000-0000D32A0000}"/>
    <cellStyle name="40% - Accent3 2 4 2 3 2 2" xfId="13245" xr:uid="{00000000-0005-0000-0000-0000D42A0000}"/>
    <cellStyle name="40% - Accent3 2 4 2 3 3" xfId="6615" xr:uid="{00000000-0005-0000-0000-0000D52A0000}"/>
    <cellStyle name="40% - Accent3 2 4 2 3 3 2" xfId="15447" xr:uid="{00000000-0005-0000-0000-0000D62A0000}"/>
    <cellStyle name="40% - Accent3 2 4 2 3 4" xfId="8817" xr:uid="{00000000-0005-0000-0000-0000D72A0000}"/>
    <cellStyle name="40% - Accent3 2 4 2 3 4 2" xfId="17649" xr:uid="{00000000-0005-0000-0000-0000D82A0000}"/>
    <cellStyle name="40% - Accent3 2 4 2 3 5" xfId="11043" xr:uid="{00000000-0005-0000-0000-0000D92A0000}"/>
    <cellStyle name="40% - Accent3 2 4 2 4" xfId="3005" xr:uid="{00000000-0005-0000-0000-0000DA2A0000}"/>
    <cellStyle name="40% - Accent3 2 4 2 4 2" xfId="11837" xr:uid="{00000000-0005-0000-0000-0000DB2A0000}"/>
    <cellStyle name="40% - Accent3 2 4 2 5" xfId="5207" xr:uid="{00000000-0005-0000-0000-0000DC2A0000}"/>
    <cellStyle name="40% - Accent3 2 4 2 5 2" xfId="14039" xr:uid="{00000000-0005-0000-0000-0000DD2A0000}"/>
    <cellStyle name="40% - Accent3 2 4 2 6" xfId="7409" xr:uid="{00000000-0005-0000-0000-0000DE2A0000}"/>
    <cellStyle name="40% - Accent3 2 4 2 6 2" xfId="16241" xr:uid="{00000000-0005-0000-0000-0000DF2A0000}"/>
    <cellStyle name="40% - Accent3 2 4 2 7" xfId="9635" xr:uid="{00000000-0005-0000-0000-0000E02A0000}"/>
    <cellStyle name="40% - Accent3 2 4 3" xfId="1168" xr:uid="{00000000-0005-0000-0000-0000E12A0000}"/>
    <cellStyle name="40% - Accent3 2 4 3 2" xfId="3370" xr:uid="{00000000-0005-0000-0000-0000E22A0000}"/>
    <cellStyle name="40% - Accent3 2 4 3 2 2" xfId="12202" xr:uid="{00000000-0005-0000-0000-0000E32A0000}"/>
    <cellStyle name="40% - Accent3 2 4 3 3" xfId="5572" xr:uid="{00000000-0005-0000-0000-0000E42A0000}"/>
    <cellStyle name="40% - Accent3 2 4 3 3 2" xfId="14404" xr:uid="{00000000-0005-0000-0000-0000E52A0000}"/>
    <cellStyle name="40% - Accent3 2 4 3 4" xfId="7774" xr:uid="{00000000-0005-0000-0000-0000E62A0000}"/>
    <cellStyle name="40% - Accent3 2 4 3 4 2" xfId="16606" xr:uid="{00000000-0005-0000-0000-0000E72A0000}"/>
    <cellStyle name="40% - Accent3 2 4 3 5" xfId="10000" xr:uid="{00000000-0005-0000-0000-0000E82A0000}"/>
    <cellStyle name="40% - Accent3 2 4 4" xfId="1859" xr:uid="{00000000-0005-0000-0000-0000E92A0000}"/>
    <cellStyle name="40% - Accent3 2 4 4 2" xfId="4061" xr:uid="{00000000-0005-0000-0000-0000EA2A0000}"/>
    <cellStyle name="40% - Accent3 2 4 4 2 2" xfId="12893" xr:uid="{00000000-0005-0000-0000-0000EB2A0000}"/>
    <cellStyle name="40% - Accent3 2 4 4 3" xfId="6263" xr:uid="{00000000-0005-0000-0000-0000EC2A0000}"/>
    <cellStyle name="40% - Accent3 2 4 4 3 2" xfId="15095" xr:uid="{00000000-0005-0000-0000-0000ED2A0000}"/>
    <cellStyle name="40% - Accent3 2 4 4 4" xfId="8465" xr:uid="{00000000-0005-0000-0000-0000EE2A0000}"/>
    <cellStyle name="40% - Accent3 2 4 4 4 2" xfId="17297" xr:uid="{00000000-0005-0000-0000-0000EF2A0000}"/>
    <cellStyle name="40% - Accent3 2 4 4 5" xfId="10691" xr:uid="{00000000-0005-0000-0000-0000F02A0000}"/>
    <cellStyle name="40% - Accent3 2 4 5" xfId="2666" xr:uid="{00000000-0005-0000-0000-0000F12A0000}"/>
    <cellStyle name="40% - Accent3 2 4 5 2" xfId="11498" xr:uid="{00000000-0005-0000-0000-0000F22A0000}"/>
    <cellStyle name="40% - Accent3 2 4 6" xfId="4868" xr:uid="{00000000-0005-0000-0000-0000F32A0000}"/>
    <cellStyle name="40% - Accent3 2 4 6 2" xfId="13700" xr:uid="{00000000-0005-0000-0000-0000F42A0000}"/>
    <cellStyle name="40% - Accent3 2 4 7" xfId="7070" xr:uid="{00000000-0005-0000-0000-0000F52A0000}"/>
    <cellStyle name="40% - Accent3 2 4 7 2" xfId="15902" xr:uid="{00000000-0005-0000-0000-0000F62A0000}"/>
    <cellStyle name="40% - Accent3 2 4 8" xfId="9296" xr:uid="{00000000-0005-0000-0000-0000F72A0000}"/>
    <cellStyle name="40% - Accent3 2 5" xfId="568" xr:uid="{00000000-0005-0000-0000-0000F82A0000}"/>
    <cellStyle name="40% - Accent3 2 5 2" xfId="920" xr:uid="{00000000-0005-0000-0000-0000F92A0000}"/>
    <cellStyle name="40% - Accent3 2 5 2 2" xfId="1624" xr:uid="{00000000-0005-0000-0000-0000FA2A0000}"/>
    <cellStyle name="40% - Accent3 2 5 2 2 2" xfId="3826" xr:uid="{00000000-0005-0000-0000-0000FB2A0000}"/>
    <cellStyle name="40% - Accent3 2 5 2 2 2 2" xfId="12658" xr:uid="{00000000-0005-0000-0000-0000FC2A0000}"/>
    <cellStyle name="40% - Accent3 2 5 2 2 3" xfId="6028" xr:uid="{00000000-0005-0000-0000-0000FD2A0000}"/>
    <cellStyle name="40% - Accent3 2 5 2 2 3 2" xfId="14860" xr:uid="{00000000-0005-0000-0000-0000FE2A0000}"/>
    <cellStyle name="40% - Accent3 2 5 2 2 4" xfId="8230" xr:uid="{00000000-0005-0000-0000-0000FF2A0000}"/>
    <cellStyle name="40% - Accent3 2 5 2 2 4 2" xfId="17062" xr:uid="{00000000-0005-0000-0000-0000002B0000}"/>
    <cellStyle name="40% - Accent3 2 5 2 2 5" xfId="10456" xr:uid="{00000000-0005-0000-0000-0000012B0000}"/>
    <cellStyle name="40% - Accent3 2 5 2 3" xfId="2328" xr:uid="{00000000-0005-0000-0000-0000022B0000}"/>
    <cellStyle name="40% - Accent3 2 5 2 3 2" xfId="4530" xr:uid="{00000000-0005-0000-0000-0000032B0000}"/>
    <cellStyle name="40% - Accent3 2 5 2 3 2 2" xfId="13362" xr:uid="{00000000-0005-0000-0000-0000042B0000}"/>
    <cellStyle name="40% - Accent3 2 5 2 3 3" xfId="6732" xr:uid="{00000000-0005-0000-0000-0000052B0000}"/>
    <cellStyle name="40% - Accent3 2 5 2 3 3 2" xfId="15564" xr:uid="{00000000-0005-0000-0000-0000062B0000}"/>
    <cellStyle name="40% - Accent3 2 5 2 3 4" xfId="8934" xr:uid="{00000000-0005-0000-0000-0000072B0000}"/>
    <cellStyle name="40% - Accent3 2 5 2 3 4 2" xfId="17766" xr:uid="{00000000-0005-0000-0000-0000082B0000}"/>
    <cellStyle name="40% - Accent3 2 5 2 3 5" xfId="11160" xr:uid="{00000000-0005-0000-0000-0000092B0000}"/>
    <cellStyle name="40% - Accent3 2 5 2 4" xfId="3122" xr:uid="{00000000-0005-0000-0000-00000A2B0000}"/>
    <cellStyle name="40% - Accent3 2 5 2 4 2" xfId="11954" xr:uid="{00000000-0005-0000-0000-00000B2B0000}"/>
    <cellStyle name="40% - Accent3 2 5 2 5" xfId="5324" xr:uid="{00000000-0005-0000-0000-00000C2B0000}"/>
    <cellStyle name="40% - Accent3 2 5 2 5 2" xfId="14156" xr:uid="{00000000-0005-0000-0000-00000D2B0000}"/>
    <cellStyle name="40% - Accent3 2 5 2 6" xfId="7526" xr:uid="{00000000-0005-0000-0000-00000E2B0000}"/>
    <cellStyle name="40% - Accent3 2 5 2 6 2" xfId="16358" xr:uid="{00000000-0005-0000-0000-00000F2B0000}"/>
    <cellStyle name="40% - Accent3 2 5 2 7" xfId="9752" xr:uid="{00000000-0005-0000-0000-0000102B0000}"/>
    <cellStyle name="40% - Accent3 2 5 3" xfId="1272" xr:uid="{00000000-0005-0000-0000-0000112B0000}"/>
    <cellStyle name="40% - Accent3 2 5 3 2" xfId="3474" xr:uid="{00000000-0005-0000-0000-0000122B0000}"/>
    <cellStyle name="40% - Accent3 2 5 3 2 2" xfId="12306" xr:uid="{00000000-0005-0000-0000-0000132B0000}"/>
    <cellStyle name="40% - Accent3 2 5 3 3" xfId="5676" xr:uid="{00000000-0005-0000-0000-0000142B0000}"/>
    <cellStyle name="40% - Accent3 2 5 3 3 2" xfId="14508" xr:uid="{00000000-0005-0000-0000-0000152B0000}"/>
    <cellStyle name="40% - Accent3 2 5 3 4" xfId="7878" xr:uid="{00000000-0005-0000-0000-0000162B0000}"/>
    <cellStyle name="40% - Accent3 2 5 3 4 2" xfId="16710" xr:uid="{00000000-0005-0000-0000-0000172B0000}"/>
    <cellStyle name="40% - Accent3 2 5 3 5" xfId="10104" xr:uid="{00000000-0005-0000-0000-0000182B0000}"/>
    <cellStyle name="40% - Accent3 2 5 4" xfId="1976" xr:uid="{00000000-0005-0000-0000-0000192B0000}"/>
    <cellStyle name="40% - Accent3 2 5 4 2" xfId="4178" xr:uid="{00000000-0005-0000-0000-00001A2B0000}"/>
    <cellStyle name="40% - Accent3 2 5 4 2 2" xfId="13010" xr:uid="{00000000-0005-0000-0000-00001B2B0000}"/>
    <cellStyle name="40% - Accent3 2 5 4 3" xfId="6380" xr:uid="{00000000-0005-0000-0000-00001C2B0000}"/>
    <cellStyle name="40% - Accent3 2 5 4 3 2" xfId="15212" xr:uid="{00000000-0005-0000-0000-00001D2B0000}"/>
    <cellStyle name="40% - Accent3 2 5 4 4" xfId="8582" xr:uid="{00000000-0005-0000-0000-00001E2B0000}"/>
    <cellStyle name="40% - Accent3 2 5 4 4 2" xfId="17414" xr:uid="{00000000-0005-0000-0000-00001F2B0000}"/>
    <cellStyle name="40% - Accent3 2 5 4 5" xfId="10808" xr:uid="{00000000-0005-0000-0000-0000202B0000}"/>
    <cellStyle name="40% - Accent3 2 5 5" xfId="2770" xr:uid="{00000000-0005-0000-0000-0000212B0000}"/>
    <cellStyle name="40% - Accent3 2 5 5 2" xfId="11602" xr:uid="{00000000-0005-0000-0000-0000222B0000}"/>
    <cellStyle name="40% - Accent3 2 5 6" xfId="4972" xr:uid="{00000000-0005-0000-0000-0000232B0000}"/>
    <cellStyle name="40% - Accent3 2 5 6 2" xfId="13804" xr:uid="{00000000-0005-0000-0000-0000242B0000}"/>
    <cellStyle name="40% - Accent3 2 5 7" xfId="7174" xr:uid="{00000000-0005-0000-0000-0000252B0000}"/>
    <cellStyle name="40% - Accent3 2 5 7 2" xfId="16006" xr:uid="{00000000-0005-0000-0000-0000262B0000}"/>
    <cellStyle name="40% - Accent3 2 5 8" xfId="9400" xr:uid="{00000000-0005-0000-0000-0000272B0000}"/>
    <cellStyle name="40% - Accent3 2 6" xfId="686" xr:uid="{00000000-0005-0000-0000-0000282B0000}"/>
    <cellStyle name="40% - Accent3 2 6 2" xfId="1390" xr:uid="{00000000-0005-0000-0000-0000292B0000}"/>
    <cellStyle name="40% - Accent3 2 6 2 2" xfId="3592" xr:uid="{00000000-0005-0000-0000-00002A2B0000}"/>
    <cellStyle name="40% - Accent3 2 6 2 2 2" xfId="12424" xr:uid="{00000000-0005-0000-0000-00002B2B0000}"/>
    <cellStyle name="40% - Accent3 2 6 2 3" xfId="5794" xr:uid="{00000000-0005-0000-0000-00002C2B0000}"/>
    <cellStyle name="40% - Accent3 2 6 2 3 2" xfId="14626" xr:uid="{00000000-0005-0000-0000-00002D2B0000}"/>
    <cellStyle name="40% - Accent3 2 6 2 4" xfId="7996" xr:uid="{00000000-0005-0000-0000-00002E2B0000}"/>
    <cellStyle name="40% - Accent3 2 6 2 4 2" xfId="16828" xr:uid="{00000000-0005-0000-0000-00002F2B0000}"/>
    <cellStyle name="40% - Accent3 2 6 2 5" xfId="10222" xr:uid="{00000000-0005-0000-0000-0000302B0000}"/>
    <cellStyle name="40% - Accent3 2 6 3" xfId="2094" xr:uid="{00000000-0005-0000-0000-0000312B0000}"/>
    <cellStyle name="40% - Accent3 2 6 3 2" xfId="4296" xr:uid="{00000000-0005-0000-0000-0000322B0000}"/>
    <cellStyle name="40% - Accent3 2 6 3 2 2" xfId="13128" xr:uid="{00000000-0005-0000-0000-0000332B0000}"/>
    <cellStyle name="40% - Accent3 2 6 3 3" xfId="6498" xr:uid="{00000000-0005-0000-0000-0000342B0000}"/>
    <cellStyle name="40% - Accent3 2 6 3 3 2" xfId="15330" xr:uid="{00000000-0005-0000-0000-0000352B0000}"/>
    <cellStyle name="40% - Accent3 2 6 3 4" xfId="8700" xr:uid="{00000000-0005-0000-0000-0000362B0000}"/>
    <cellStyle name="40% - Accent3 2 6 3 4 2" xfId="17532" xr:uid="{00000000-0005-0000-0000-0000372B0000}"/>
    <cellStyle name="40% - Accent3 2 6 3 5" xfId="10926" xr:uid="{00000000-0005-0000-0000-0000382B0000}"/>
    <cellStyle name="40% - Accent3 2 6 4" xfId="2888" xr:uid="{00000000-0005-0000-0000-0000392B0000}"/>
    <cellStyle name="40% - Accent3 2 6 4 2" xfId="11720" xr:uid="{00000000-0005-0000-0000-00003A2B0000}"/>
    <cellStyle name="40% - Accent3 2 6 5" xfId="5090" xr:uid="{00000000-0005-0000-0000-00003B2B0000}"/>
    <cellStyle name="40% - Accent3 2 6 5 2" xfId="13922" xr:uid="{00000000-0005-0000-0000-00003C2B0000}"/>
    <cellStyle name="40% - Accent3 2 6 6" xfId="7292" xr:uid="{00000000-0005-0000-0000-00003D2B0000}"/>
    <cellStyle name="40% - Accent3 2 6 6 2" xfId="16124" xr:uid="{00000000-0005-0000-0000-00003E2B0000}"/>
    <cellStyle name="40% - Accent3 2 6 7" xfId="9518" xr:uid="{00000000-0005-0000-0000-00003F2B0000}"/>
    <cellStyle name="40% - Accent3 2 7" xfId="1026" xr:uid="{00000000-0005-0000-0000-0000402B0000}"/>
    <cellStyle name="40% - Accent3 2 7 2" xfId="3228" xr:uid="{00000000-0005-0000-0000-0000412B0000}"/>
    <cellStyle name="40% - Accent3 2 7 2 2" xfId="12060" xr:uid="{00000000-0005-0000-0000-0000422B0000}"/>
    <cellStyle name="40% - Accent3 2 7 3" xfId="5430" xr:uid="{00000000-0005-0000-0000-0000432B0000}"/>
    <cellStyle name="40% - Accent3 2 7 3 2" xfId="14262" xr:uid="{00000000-0005-0000-0000-0000442B0000}"/>
    <cellStyle name="40% - Accent3 2 7 4" xfId="7632" xr:uid="{00000000-0005-0000-0000-0000452B0000}"/>
    <cellStyle name="40% - Accent3 2 7 4 2" xfId="16464" xr:uid="{00000000-0005-0000-0000-0000462B0000}"/>
    <cellStyle name="40% - Accent3 2 7 5" xfId="9858" xr:uid="{00000000-0005-0000-0000-0000472B0000}"/>
    <cellStyle name="40% - Accent3 2 8" xfId="1742" xr:uid="{00000000-0005-0000-0000-0000482B0000}"/>
    <cellStyle name="40% - Accent3 2 8 2" xfId="3944" xr:uid="{00000000-0005-0000-0000-0000492B0000}"/>
    <cellStyle name="40% - Accent3 2 8 2 2" xfId="12776" xr:uid="{00000000-0005-0000-0000-00004A2B0000}"/>
    <cellStyle name="40% - Accent3 2 8 3" xfId="6146" xr:uid="{00000000-0005-0000-0000-00004B2B0000}"/>
    <cellStyle name="40% - Accent3 2 8 3 2" xfId="14978" xr:uid="{00000000-0005-0000-0000-00004C2B0000}"/>
    <cellStyle name="40% - Accent3 2 8 4" xfId="8348" xr:uid="{00000000-0005-0000-0000-00004D2B0000}"/>
    <cellStyle name="40% - Accent3 2 8 4 2" xfId="17180" xr:uid="{00000000-0005-0000-0000-00004E2B0000}"/>
    <cellStyle name="40% - Accent3 2 8 5" xfId="10574" xr:uid="{00000000-0005-0000-0000-00004F2B0000}"/>
    <cellStyle name="40% - Accent3 2 9" xfId="330" xr:uid="{00000000-0005-0000-0000-0000502B0000}"/>
    <cellStyle name="40% - Accent3 2 9 2" xfId="2536" xr:uid="{00000000-0005-0000-0000-0000512B0000}"/>
    <cellStyle name="40% - Accent3 2 9 2 2" xfId="11368" xr:uid="{00000000-0005-0000-0000-0000522B0000}"/>
    <cellStyle name="40% - Accent3 2 9 3" xfId="4738" xr:uid="{00000000-0005-0000-0000-0000532B0000}"/>
    <cellStyle name="40% - Accent3 2 9 3 2" xfId="13570" xr:uid="{00000000-0005-0000-0000-0000542B0000}"/>
    <cellStyle name="40% - Accent3 2 9 4" xfId="6940" xr:uid="{00000000-0005-0000-0000-0000552B0000}"/>
    <cellStyle name="40% - Accent3 2 9 4 2" xfId="15772" xr:uid="{00000000-0005-0000-0000-0000562B0000}"/>
    <cellStyle name="40% - Accent3 2 9 5" xfId="9166" xr:uid="{00000000-0005-0000-0000-0000572B0000}"/>
    <cellStyle name="40% - Accent3 3" xfId="152" xr:uid="{00000000-0005-0000-0000-0000582B0000}"/>
    <cellStyle name="40% - Accent3 3 10" xfId="2471" xr:uid="{00000000-0005-0000-0000-0000592B0000}"/>
    <cellStyle name="40% - Accent3 3 10 2" xfId="11303" xr:uid="{00000000-0005-0000-0000-00005A2B0000}"/>
    <cellStyle name="40% - Accent3 3 11" xfId="4673" xr:uid="{00000000-0005-0000-0000-00005B2B0000}"/>
    <cellStyle name="40% - Accent3 3 11 2" xfId="13505" xr:uid="{00000000-0005-0000-0000-00005C2B0000}"/>
    <cellStyle name="40% - Accent3 3 12" xfId="6875" xr:uid="{00000000-0005-0000-0000-00005D2B0000}"/>
    <cellStyle name="40% - Accent3 3 12 2" xfId="15707" xr:uid="{00000000-0005-0000-0000-00005E2B0000}"/>
    <cellStyle name="40% - Accent3 3 13" xfId="9101" xr:uid="{00000000-0005-0000-0000-00005F2B0000}"/>
    <cellStyle name="40% - Accent3 3 2" xfId="153" xr:uid="{00000000-0005-0000-0000-0000602B0000}"/>
    <cellStyle name="40% - Accent3 3 2 10" xfId="6876" xr:uid="{00000000-0005-0000-0000-0000612B0000}"/>
    <cellStyle name="40% - Accent3 3 2 10 2" xfId="15708" xr:uid="{00000000-0005-0000-0000-0000622B0000}"/>
    <cellStyle name="40% - Accent3 3 2 11" xfId="9102" xr:uid="{00000000-0005-0000-0000-0000632B0000}"/>
    <cellStyle name="40% - Accent3 3 2 2" xfId="478" xr:uid="{00000000-0005-0000-0000-0000642B0000}"/>
    <cellStyle name="40% - Accent3 3 2 2 2" xfId="817" xr:uid="{00000000-0005-0000-0000-0000652B0000}"/>
    <cellStyle name="40% - Accent3 3 2 2 2 2" xfId="1521" xr:uid="{00000000-0005-0000-0000-0000662B0000}"/>
    <cellStyle name="40% - Accent3 3 2 2 2 2 2" xfId="3723" xr:uid="{00000000-0005-0000-0000-0000672B0000}"/>
    <cellStyle name="40% - Accent3 3 2 2 2 2 2 2" xfId="12555" xr:uid="{00000000-0005-0000-0000-0000682B0000}"/>
    <cellStyle name="40% - Accent3 3 2 2 2 2 3" xfId="5925" xr:uid="{00000000-0005-0000-0000-0000692B0000}"/>
    <cellStyle name="40% - Accent3 3 2 2 2 2 3 2" xfId="14757" xr:uid="{00000000-0005-0000-0000-00006A2B0000}"/>
    <cellStyle name="40% - Accent3 3 2 2 2 2 4" xfId="8127" xr:uid="{00000000-0005-0000-0000-00006B2B0000}"/>
    <cellStyle name="40% - Accent3 3 2 2 2 2 4 2" xfId="16959" xr:uid="{00000000-0005-0000-0000-00006C2B0000}"/>
    <cellStyle name="40% - Accent3 3 2 2 2 2 5" xfId="10353" xr:uid="{00000000-0005-0000-0000-00006D2B0000}"/>
    <cellStyle name="40% - Accent3 3 2 2 2 3" xfId="2225" xr:uid="{00000000-0005-0000-0000-00006E2B0000}"/>
    <cellStyle name="40% - Accent3 3 2 2 2 3 2" xfId="4427" xr:uid="{00000000-0005-0000-0000-00006F2B0000}"/>
    <cellStyle name="40% - Accent3 3 2 2 2 3 2 2" xfId="13259" xr:uid="{00000000-0005-0000-0000-0000702B0000}"/>
    <cellStyle name="40% - Accent3 3 2 2 2 3 3" xfId="6629" xr:uid="{00000000-0005-0000-0000-0000712B0000}"/>
    <cellStyle name="40% - Accent3 3 2 2 2 3 3 2" xfId="15461" xr:uid="{00000000-0005-0000-0000-0000722B0000}"/>
    <cellStyle name="40% - Accent3 3 2 2 2 3 4" xfId="8831" xr:uid="{00000000-0005-0000-0000-0000732B0000}"/>
    <cellStyle name="40% - Accent3 3 2 2 2 3 4 2" xfId="17663" xr:uid="{00000000-0005-0000-0000-0000742B0000}"/>
    <cellStyle name="40% - Accent3 3 2 2 2 3 5" xfId="11057" xr:uid="{00000000-0005-0000-0000-0000752B0000}"/>
    <cellStyle name="40% - Accent3 3 2 2 2 4" xfId="3019" xr:uid="{00000000-0005-0000-0000-0000762B0000}"/>
    <cellStyle name="40% - Accent3 3 2 2 2 4 2" xfId="11851" xr:uid="{00000000-0005-0000-0000-0000772B0000}"/>
    <cellStyle name="40% - Accent3 3 2 2 2 5" xfId="5221" xr:uid="{00000000-0005-0000-0000-0000782B0000}"/>
    <cellStyle name="40% - Accent3 3 2 2 2 5 2" xfId="14053" xr:uid="{00000000-0005-0000-0000-0000792B0000}"/>
    <cellStyle name="40% - Accent3 3 2 2 2 6" xfId="7423" xr:uid="{00000000-0005-0000-0000-00007A2B0000}"/>
    <cellStyle name="40% - Accent3 3 2 2 2 6 2" xfId="16255" xr:uid="{00000000-0005-0000-0000-00007B2B0000}"/>
    <cellStyle name="40% - Accent3 3 2 2 2 7" xfId="9649" xr:uid="{00000000-0005-0000-0000-00007C2B0000}"/>
    <cellStyle name="40% - Accent3 3 2 2 3" xfId="1182" xr:uid="{00000000-0005-0000-0000-00007D2B0000}"/>
    <cellStyle name="40% - Accent3 3 2 2 3 2" xfId="3384" xr:uid="{00000000-0005-0000-0000-00007E2B0000}"/>
    <cellStyle name="40% - Accent3 3 2 2 3 2 2" xfId="12216" xr:uid="{00000000-0005-0000-0000-00007F2B0000}"/>
    <cellStyle name="40% - Accent3 3 2 2 3 3" xfId="5586" xr:uid="{00000000-0005-0000-0000-0000802B0000}"/>
    <cellStyle name="40% - Accent3 3 2 2 3 3 2" xfId="14418" xr:uid="{00000000-0005-0000-0000-0000812B0000}"/>
    <cellStyle name="40% - Accent3 3 2 2 3 4" xfId="7788" xr:uid="{00000000-0005-0000-0000-0000822B0000}"/>
    <cellStyle name="40% - Accent3 3 2 2 3 4 2" xfId="16620" xr:uid="{00000000-0005-0000-0000-0000832B0000}"/>
    <cellStyle name="40% - Accent3 3 2 2 3 5" xfId="10014" xr:uid="{00000000-0005-0000-0000-0000842B0000}"/>
    <cellStyle name="40% - Accent3 3 2 2 4" xfId="1873" xr:uid="{00000000-0005-0000-0000-0000852B0000}"/>
    <cellStyle name="40% - Accent3 3 2 2 4 2" xfId="4075" xr:uid="{00000000-0005-0000-0000-0000862B0000}"/>
    <cellStyle name="40% - Accent3 3 2 2 4 2 2" xfId="12907" xr:uid="{00000000-0005-0000-0000-0000872B0000}"/>
    <cellStyle name="40% - Accent3 3 2 2 4 3" xfId="6277" xr:uid="{00000000-0005-0000-0000-0000882B0000}"/>
    <cellStyle name="40% - Accent3 3 2 2 4 3 2" xfId="15109" xr:uid="{00000000-0005-0000-0000-0000892B0000}"/>
    <cellStyle name="40% - Accent3 3 2 2 4 4" xfId="8479" xr:uid="{00000000-0005-0000-0000-00008A2B0000}"/>
    <cellStyle name="40% - Accent3 3 2 2 4 4 2" xfId="17311" xr:uid="{00000000-0005-0000-0000-00008B2B0000}"/>
    <cellStyle name="40% - Accent3 3 2 2 4 5" xfId="10705" xr:uid="{00000000-0005-0000-0000-00008C2B0000}"/>
    <cellStyle name="40% - Accent3 3 2 2 5" xfId="2680" xr:uid="{00000000-0005-0000-0000-00008D2B0000}"/>
    <cellStyle name="40% - Accent3 3 2 2 5 2" xfId="11512" xr:uid="{00000000-0005-0000-0000-00008E2B0000}"/>
    <cellStyle name="40% - Accent3 3 2 2 6" xfId="4882" xr:uid="{00000000-0005-0000-0000-00008F2B0000}"/>
    <cellStyle name="40% - Accent3 3 2 2 6 2" xfId="13714" xr:uid="{00000000-0005-0000-0000-0000902B0000}"/>
    <cellStyle name="40% - Accent3 3 2 2 7" xfId="7084" xr:uid="{00000000-0005-0000-0000-0000912B0000}"/>
    <cellStyle name="40% - Accent3 3 2 2 7 2" xfId="15916" xr:uid="{00000000-0005-0000-0000-0000922B0000}"/>
    <cellStyle name="40% - Accent3 3 2 2 8" xfId="9310" xr:uid="{00000000-0005-0000-0000-0000932B0000}"/>
    <cellStyle name="40% - Accent3 3 2 3" xfId="582" xr:uid="{00000000-0005-0000-0000-0000942B0000}"/>
    <cellStyle name="40% - Accent3 3 2 3 2" xfId="934" xr:uid="{00000000-0005-0000-0000-0000952B0000}"/>
    <cellStyle name="40% - Accent3 3 2 3 2 2" xfId="1638" xr:uid="{00000000-0005-0000-0000-0000962B0000}"/>
    <cellStyle name="40% - Accent3 3 2 3 2 2 2" xfId="3840" xr:uid="{00000000-0005-0000-0000-0000972B0000}"/>
    <cellStyle name="40% - Accent3 3 2 3 2 2 2 2" xfId="12672" xr:uid="{00000000-0005-0000-0000-0000982B0000}"/>
    <cellStyle name="40% - Accent3 3 2 3 2 2 3" xfId="6042" xr:uid="{00000000-0005-0000-0000-0000992B0000}"/>
    <cellStyle name="40% - Accent3 3 2 3 2 2 3 2" xfId="14874" xr:uid="{00000000-0005-0000-0000-00009A2B0000}"/>
    <cellStyle name="40% - Accent3 3 2 3 2 2 4" xfId="8244" xr:uid="{00000000-0005-0000-0000-00009B2B0000}"/>
    <cellStyle name="40% - Accent3 3 2 3 2 2 4 2" xfId="17076" xr:uid="{00000000-0005-0000-0000-00009C2B0000}"/>
    <cellStyle name="40% - Accent3 3 2 3 2 2 5" xfId="10470" xr:uid="{00000000-0005-0000-0000-00009D2B0000}"/>
    <cellStyle name="40% - Accent3 3 2 3 2 3" xfId="2342" xr:uid="{00000000-0005-0000-0000-00009E2B0000}"/>
    <cellStyle name="40% - Accent3 3 2 3 2 3 2" xfId="4544" xr:uid="{00000000-0005-0000-0000-00009F2B0000}"/>
    <cellStyle name="40% - Accent3 3 2 3 2 3 2 2" xfId="13376" xr:uid="{00000000-0005-0000-0000-0000A02B0000}"/>
    <cellStyle name="40% - Accent3 3 2 3 2 3 3" xfId="6746" xr:uid="{00000000-0005-0000-0000-0000A12B0000}"/>
    <cellStyle name="40% - Accent3 3 2 3 2 3 3 2" xfId="15578" xr:uid="{00000000-0005-0000-0000-0000A22B0000}"/>
    <cellStyle name="40% - Accent3 3 2 3 2 3 4" xfId="8948" xr:uid="{00000000-0005-0000-0000-0000A32B0000}"/>
    <cellStyle name="40% - Accent3 3 2 3 2 3 4 2" xfId="17780" xr:uid="{00000000-0005-0000-0000-0000A42B0000}"/>
    <cellStyle name="40% - Accent3 3 2 3 2 3 5" xfId="11174" xr:uid="{00000000-0005-0000-0000-0000A52B0000}"/>
    <cellStyle name="40% - Accent3 3 2 3 2 4" xfId="3136" xr:uid="{00000000-0005-0000-0000-0000A62B0000}"/>
    <cellStyle name="40% - Accent3 3 2 3 2 4 2" xfId="11968" xr:uid="{00000000-0005-0000-0000-0000A72B0000}"/>
    <cellStyle name="40% - Accent3 3 2 3 2 5" xfId="5338" xr:uid="{00000000-0005-0000-0000-0000A82B0000}"/>
    <cellStyle name="40% - Accent3 3 2 3 2 5 2" xfId="14170" xr:uid="{00000000-0005-0000-0000-0000A92B0000}"/>
    <cellStyle name="40% - Accent3 3 2 3 2 6" xfId="7540" xr:uid="{00000000-0005-0000-0000-0000AA2B0000}"/>
    <cellStyle name="40% - Accent3 3 2 3 2 6 2" xfId="16372" xr:uid="{00000000-0005-0000-0000-0000AB2B0000}"/>
    <cellStyle name="40% - Accent3 3 2 3 2 7" xfId="9766" xr:uid="{00000000-0005-0000-0000-0000AC2B0000}"/>
    <cellStyle name="40% - Accent3 3 2 3 3" xfId="1286" xr:uid="{00000000-0005-0000-0000-0000AD2B0000}"/>
    <cellStyle name="40% - Accent3 3 2 3 3 2" xfId="3488" xr:uid="{00000000-0005-0000-0000-0000AE2B0000}"/>
    <cellStyle name="40% - Accent3 3 2 3 3 2 2" xfId="12320" xr:uid="{00000000-0005-0000-0000-0000AF2B0000}"/>
    <cellStyle name="40% - Accent3 3 2 3 3 3" xfId="5690" xr:uid="{00000000-0005-0000-0000-0000B02B0000}"/>
    <cellStyle name="40% - Accent3 3 2 3 3 3 2" xfId="14522" xr:uid="{00000000-0005-0000-0000-0000B12B0000}"/>
    <cellStyle name="40% - Accent3 3 2 3 3 4" xfId="7892" xr:uid="{00000000-0005-0000-0000-0000B22B0000}"/>
    <cellStyle name="40% - Accent3 3 2 3 3 4 2" xfId="16724" xr:uid="{00000000-0005-0000-0000-0000B32B0000}"/>
    <cellStyle name="40% - Accent3 3 2 3 3 5" xfId="10118" xr:uid="{00000000-0005-0000-0000-0000B42B0000}"/>
    <cellStyle name="40% - Accent3 3 2 3 4" xfId="1990" xr:uid="{00000000-0005-0000-0000-0000B52B0000}"/>
    <cellStyle name="40% - Accent3 3 2 3 4 2" xfId="4192" xr:uid="{00000000-0005-0000-0000-0000B62B0000}"/>
    <cellStyle name="40% - Accent3 3 2 3 4 2 2" xfId="13024" xr:uid="{00000000-0005-0000-0000-0000B72B0000}"/>
    <cellStyle name="40% - Accent3 3 2 3 4 3" xfId="6394" xr:uid="{00000000-0005-0000-0000-0000B82B0000}"/>
    <cellStyle name="40% - Accent3 3 2 3 4 3 2" xfId="15226" xr:uid="{00000000-0005-0000-0000-0000B92B0000}"/>
    <cellStyle name="40% - Accent3 3 2 3 4 4" xfId="8596" xr:uid="{00000000-0005-0000-0000-0000BA2B0000}"/>
    <cellStyle name="40% - Accent3 3 2 3 4 4 2" xfId="17428" xr:uid="{00000000-0005-0000-0000-0000BB2B0000}"/>
    <cellStyle name="40% - Accent3 3 2 3 4 5" xfId="10822" xr:uid="{00000000-0005-0000-0000-0000BC2B0000}"/>
    <cellStyle name="40% - Accent3 3 2 3 5" xfId="2784" xr:uid="{00000000-0005-0000-0000-0000BD2B0000}"/>
    <cellStyle name="40% - Accent3 3 2 3 5 2" xfId="11616" xr:uid="{00000000-0005-0000-0000-0000BE2B0000}"/>
    <cellStyle name="40% - Accent3 3 2 3 6" xfId="4986" xr:uid="{00000000-0005-0000-0000-0000BF2B0000}"/>
    <cellStyle name="40% - Accent3 3 2 3 6 2" xfId="13818" xr:uid="{00000000-0005-0000-0000-0000C02B0000}"/>
    <cellStyle name="40% - Accent3 3 2 3 7" xfId="7188" xr:uid="{00000000-0005-0000-0000-0000C12B0000}"/>
    <cellStyle name="40% - Accent3 3 2 3 7 2" xfId="16020" xr:uid="{00000000-0005-0000-0000-0000C22B0000}"/>
    <cellStyle name="40% - Accent3 3 2 3 8" xfId="9414" xr:uid="{00000000-0005-0000-0000-0000C32B0000}"/>
    <cellStyle name="40% - Accent3 3 2 4" xfId="700" xr:uid="{00000000-0005-0000-0000-0000C42B0000}"/>
    <cellStyle name="40% - Accent3 3 2 4 2" xfId="1404" xr:uid="{00000000-0005-0000-0000-0000C52B0000}"/>
    <cellStyle name="40% - Accent3 3 2 4 2 2" xfId="3606" xr:uid="{00000000-0005-0000-0000-0000C62B0000}"/>
    <cellStyle name="40% - Accent3 3 2 4 2 2 2" xfId="12438" xr:uid="{00000000-0005-0000-0000-0000C72B0000}"/>
    <cellStyle name="40% - Accent3 3 2 4 2 3" xfId="5808" xr:uid="{00000000-0005-0000-0000-0000C82B0000}"/>
    <cellStyle name="40% - Accent3 3 2 4 2 3 2" xfId="14640" xr:uid="{00000000-0005-0000-0000-0000C92B0000}"/>
    <cellStyle name="40% - Accent3 3 2 4 2 4" xfId="8010" xr:uid="{00000000-0005-0000-0000-0000CA2B0000}"/>
    <cellStyle name="40% - Accent3 3 2 4 2 4 2" xfId="16842" xr:uid="{00000000-0005-0000-0000-0000CB2B0000}"/>
    <cellStyle name="40% - Accent3 3 2 4 2 5" xfId="10236" xr:uid="{00000000-0005-0000-0000-0000CC2B0000}"/>
    <cellStyle name="40% - Accent3 3 2 4 3" xfId="2108" xr:uid="{00000000-0005-0000-0000-0000CD2B0000}"/>
    <cellStyle name="40% - Accent3 3 2 4 3 2" xfId="4310" xr:uid="{00000000-0005-0000-0000-0000CE2B0000}"/>
    <cellStyle name="40% - Accent3 3 2 4 3 2 2" xfId="13142" xr:uid="{00000000-0005-0000-0000-0000CF2B0000}"/>
    <cellStyle name="40% - Accent3 3 2 4 3 3" xfId="6512" xr:uid="{00000000-0005-0000-0000-0000D02B0000}"/>
    <cellStyle name="40% - Accent3 3 2 4 3 3 2" xfId="15344" xr:uid="{00000000-0005-0000-0000-0000D12B0000}"/>
    <cellStyle name="40% - Accent3 3 2 4 3 4" xfId="8714" xr:uid="{00000000-0005-0000-0000-0000D22B0000}"/>
    <cellStyle name="40% - Accent3 3 2 4 3 4 2" xfId="17546" xr:uid="{00000000-0005-0000-0000-0000D32B0000}"/>
    <cellStyle name="40% - Accent3 3 2 4 3 5" xfId="10940" xr:uid="{00000000-0005-0000-0000-0000D42B0000}"/>
    <cellStyle name="40% - Accent3 3 2 4 4" xfId="2902" xr:uid="{00000000-0005-0000-0000-0000D52B0000}"/>
    <cellStyle name="40% - Accent3 3 2 4 4 2" xfId="11734" xr:uid="{00000000-0005-0000-0000-0000D62B0000}"/>
    <cellStyle name="40% - Accent3 3 2 4 5" xfId="5104" xr:uid="{00000000-0005-0000-0000-0000D72B0000}"/>
    <cellStyle name="40% - Accent3 3 2 4 5 2" xfId="13936" xr:uid="{00000000-0005-0000-0000-0000D82B0000}"/>
    <cellStyle name="40% - Accent3 3 2 4 6" xfId="7306" xr:uid="{00000000-0005-0000-0000-0000D92B0000}"/>
    <cellStyle name="40% - Accent3 3 2 4 6 2" xfId="16138" xr:uid="{00000000-0005-0000-0000-0000DA2B0000}"/>
    <cellStyle name="40% - Accent3 3 2 4 7" xfId="9532" xr:uid="{00000000-0005-0000-0000-0000DB2B0000}"/>
    <cellStyle name="40% - Accent3 3 2 5" xfId="1091" xr:uid="{00000000-0005-0000-0000-0000DC2B0000}"/>
    <cellStyle name="40% - Accent3 3 2 5 2" xfId="3293" xr:uid="{00000000-0005-0000-0000-0000DD2B0000}"/>
    <cellStyle name="40% - Accent3 3 2 5 2 2" xfId="12125" xr:uid="{00000000-0005-0000-0000-0000DE2B0000}"/>
    <cellStyle name="40% - Accent3 3 2 5 3" xfId="5495" xr:uid="{00000000-0005-0000-0000-0000DF2B0000}"/>
    <cellStyle name="40% - Accent3 3 2 5 3 2" xfId="14327" xr:uid="{00000000-0005-0000-0000-0000E02B0000}"/>
    <cellStyle name="40% - Accent3 3 2 5 4" xfId="7697" xr:uid="{00000000-0005-0000-0000-0000E12B0000}"/>
    <cellStyle name="40% - Accent3 3 2 5 4 2" xfId="16529" xr:uid="{00000000-0005-0000-0000-0000E22B0000}"/>
    <cellStyle name="40% - Accent3 3 2 5 5" xfId="9923" xr:uid="{00000000-0005-0000-0000-0000E32B0000}"/>
    <cellStyle name="40% - Accent3 3 2 6" xfId="1756" xr:uid="{00000000-0005-0000-0000-0000E42B0000}"/>
    <cellStyle name="40% - Accent3 3 2 6 2" xfId="3958" xr:uid="{00000000-0005-0000-0000-0000E52B0000}"/>
    <cellStyle name="40% - Accent3 3 2 6 2 2" xfId="12790" xr:uid="{00000000-0005-0000-0000-0000E62B0000}"/>
    <cellStyle name="40% - Accent3 3 2 6 3" xfId="6160" xr:uid="{00000000-0005-0000-0000-0000E72B0000}"/>
    <cellStyle name="40% - Accent3 3 2 6 3 2" xfId="14992" xr:uid="{00000000-0005-0000-0000-0000E82B0000}"/>
    <cellStyle name="40% - Accent3 3 2 6 4" xfId="8362" xr:uid="{00000000-0005-0000-0000-0000E92B0000}"/>
    <cellStyle name="40% - Accent3 3 2 6 4 2" xfId="17194" xr:uid="{00000000-0005-0000-0000-0000EA2B0000}"/>
    <cellStyle name="40% - Accent3 3 2 6 5" xfId="10588" xr:uid="{00000000-0005-0000-0000-0000EB2B0000}"/>
    <cellStyle name="40% - Accent3 3 2 7" xfId="387" xr:uid="{00000000-0005-0000-0000-0000EC2B0000}"/>
    <cellStyle name="40% - Accent3 3 2 7 2" xfId="2589" xr:uid="{00000000-0005-0000-0000-0000ED2B0000}"/>
    <cellStyle name="40% - Accent3 3 2 7 2 2" xfId="11421" xr:uid="{00000000-0005-0000-0000-0000EE2B0000}"/>
    <cellStyle name="40% - Accent3 3 2 7 3" xfId="4791" xr:uid="{00000000-0005-0000-0000-0000EF2B0000}"/>
    <cellStyle name="40% - Accent3 3 2 7 3 2" xfId="13623" xr:uid="{00000000-0005-0000-0000-0000F02B0000}"/>
    <cellStyle name="40% - Accent3 3 2 7 4" xfId="6993" xr:uid="{00000000-0005-0000-0000-0000F12B0000}"/>
    <cellStyle name="40% - Accent3 3 2 7 4 2" xfId="15825" xr:uid="{00000000-0005-0000-0000-0000F22B0000}"/>
    <cellStyle name="40% - Accent3 3 2 7 5" xfId="9219" xr:uid="{00000000-0005-0000-0000-0000F32B0000}"/>
    <cellStyle name="40% - Accent3 3 2 8" xfId="2472" xr:uid="{00000000-0005-0000-0000-0000F42B0000}"/>
    <cellStyle name="40% - Accent3 3 2 8 2" xfId="11304" xr:uid="{00000000-0005-0000-0000-0000F52B0000}"/>
    <cellStyle name="40% - Accent3 3 2 9" xfId="4674" xr:uid="{00000000-0005-0000-0000-0000F62B0000}"/>
    <cellStyle name="40% - Accent3 3 2 9 2" xfId="13506" xr:uid="{00000000-0005-0000-0000-0000F72B0000}"/>
    <cellStyle name="40% - Accent3 3 3" xfId="344" xr:uid="{00000000-0005-0000-0000-0000F82B0000}"/>
    <cellStyle name="40% - Accent3 3 3 10" xfId="9179" xr:uid="{00000000-0005-0000-0000-0000F92B0000}"/>
    <cellStyle name="40% - Accent3 3 3 2" xfId="504" xr:uid="{00000000-0005-0000-0000-0000FA2B0000}"/>
    <cellStyle name="40% - Accent3 3 3 2 2" xfId="856" xr:uid="{00000000-0005-0000-0000-0000FB2B0000}"/>
    <cellStyle name="40% - Accent3 3 3 2 2 2" xfId="1560" xr:uid="{00000000-0005-0000-0000-0000FC2B0000}"/>
    <cellStyle name="40% - Accent3 3 3 2 2 2 2" xfId="3762" xr:uid="{00000000-0005-0000-0000-0000FD2B0000}"/>
    <cellStyle name="40% - Accent3 3 3 2 2 2 2 2" xfId="12594" xr:uid="{00000000-0005-0000-0000-0000FE2B0000}"/>
    <cellStyle name="40% - Accent3 3 3 2 2 2 3" xfId="5964" xr:uid="{00000000-0005-0000-0000-0000FF2B0000}"/>
    <cellStyle name="40% - Accent3 3 3 2 2 2 3 2" xfId="14796" xr:uid="{00000000-0005-0000-0000-0000002C0000}"/>
    <cellStyle name="40% - Accent3 3 3 2 2 2 4" xfId="8166" xr:uid="{00000000-0005-0000-0000-0000012C0000}"/>
    <cellStyle name="40% - Accent3 3 3 2 2 2 4 2" xfId="16998" xr:uid="{00000000-0005-0000-0000-0000022C0000}"/>
    <cellStyle name="40% - Accent3 3 3 2 2 2 5" xfId="10392" xr:uid="{00000000-0005-0000-0000-0000032C0000}"/>
    <cellStyle name="40% - Accent3 3 3 2 2 3" xfId="2264" xr:uid="{00000000-0005-0000-0000-0000042C0000}"/>
    <cellStyle name="40% - Accent3 3 3 2 2 3 2" xfId="4466" xr:uid="{00000000-0005-0000-0000-0000052C0000}"/>
    <cellStyle name="40% - Accent3 3 3 2 2 3 2 2" xfId="13298" xr:uid="{00000000-0005-0000-0000-0000062C0000}"/>
    <cellStyle name="40% - Accent3 3 3 2 2 3 3" xfId="6668" xr:uid="{00000000-0005-0000-0000-0000072C0000}"/>
    <cellStyle name="40% - Accent3 3 3 2 2 3 3 2" xfId="15500" xr:uid="{00000000-0005-0000-0000-0000082C0000}"/>
    <cellStyle name="40% - Accent3 3 3 2 2 3 4" xfId="8870" xr:uid="{00000000-0005-0000-0000-0000092C0000}"/>
    <cellStyle name="40% - Accent3 3 3 2 2 3 4 2" xfId="17702" xr:uid="{00000000-0005-0000-0000-00000A2C0000}"/>
    <cellStyle name="40% - Accent3 3 3 2 2 3 5" xfId="11096" xr:uid="{00000000-0005-0000-0000-00000B2C0000}"/>
    <cellStyle name="40% - Accent3 3 3 2 2 4" xfId="3058" xr:uid="{00000000-0005-0000-0000-00000C2C0000}"/>
    <cellStyle name="40% - Accent3 3 3 2 2 4 2" xfId="11890" xr:uid="{00000000-0005-0000-0000-00000D2C0000}"/>
    <cellStyle name="40% - Accent3 3 3 2 2 5" xfId="5260" xr:uid="{00000000-0005-0000-0000-00000E2C0000}"/>
    <cellStyle name="40% - Accent3 3 3 2 2 5 2" xfId="14092" xr:uid="{00000000-0005-0000-0000-00000F2C0000}"/>
    <cellStyle name="40% - Accent3 3 3 2 2 6" xfId="7462" xr:uid="{00000000-0005-0000-0000-0000102C0000}"/>
    <cellStyle name="40% - Accent3 3 3 2 2 6 2" xfId="16294" xr:uid="{00000000-0005-0000-0000-0000112C0000}"/>
    <cellStyle name="40% - Accent3 3 3 2 2 7" xfId="9688" xr:uid="{00000000-0005-0000-0000-0000122C0000}"/>
    <cellStyle name="40% - Accent3 3 3 2 3" xfId="1208" xr:uid="{00000000-0005-0000-0000-0000132C0000}"/>
    <cellStyle name="40% - Accent3 3 3 2 3 2" xfId="3410" xr:uid="{00000000-0005-0000-0000-0000142C0000}"/>
    <cellStyle name="40% - Accent3 3 3 2 3 2 2" xfId="12242" xr:uid="{00000000-0005-0000-0000-0000152C0000}"/>
    <cellStyle name="40% - Accent3 3 3 2 3 3" xfId="5612" xr:uid="{00000000-0005-0000-0000-0000162C0000}"/>
    <cellStyle name="40% - Accent3 3 3 2 3 3 2" xfId="14444" xr:uid="{00000000-0005-0000-0000-0000172C0000}"/>
    <cellStyle name="40% - Accent3 3 3 2 3 4" xfId="7814" xr:uid="{00000000-0005-0000-0000-0000182C0000}"/>
    <cellStyle name="40% - Accent3 3 3 2 3 4 2" xfId="16646" xr:uid="{00000000-0005-0000-0000-0000192C0000}"/>
    <cellStyle name="40% - Accent3 3 3 2 3 5" xfId="10040" xr:uid="{00000000-0005-0000-0000-00001A2C0000}"/>
    <cellStyle name="40% - Accent3 3 3 2 4" xfId="1912" xr:uid="{00000000-0005-0000-0000-00001B2C0000}"/>
    <cellStyle name="40% - Accent3 3 3 2 4 2" xfId="4114" xr:uid="{00000000-0005-0000-0000-00001C2C0000}"/>
    <cellStyle name="40% - Accent3 3 3 2 4 2 2" xfId="12946" xr:uid="{00000000-0005-0000-0000-00001D2C0000}"/>
    <cellStyle name="40% - Accent3 3 3 2 4 3" xfId="6316" xr:uid="{00000000-0005-0000-0000-00001E2C0000}"/>
    <cellStyle name="40% - Accent3 3 3 2 4 3 2" xfId="15148" xr:uid="{00000000-0005-0000-0000-00001F2C0000}"/>
    <cellStyle name="40% - Accent3 3 3 2 4 4" xfId="8518" xr:uid="{00000000-0005-0000-0000-0000202C0000}"/>
    <cellStyle name="40% - Accent3 3 3 2 4 4 2" xfId="17350" xr:uid="{00000000-0005-0000-0000-0000212C0000}"/>
    <cellStyle name="40% - Accent3 3 3 2 4 5" xfId="10744" xr:uid="{00000000-0005-0000-0000-0000222C0000}"/>
    <cellStyle name="40% - Accent3 3 3 2 5" xfId="2706" xr:uid="{00000000-0005-0000-0000-0000232C0000}"/>
    <cellStyle name="40% - Accent3 3 3 2 5 2" xfId="11538" xr:uid="{00000000-0005-0000-0000-0000242C0000}"/>
    <cellStyle name="40% - Accent3 3 3 2 6" xfId="4908" xr:uid="{00000000-0005-0000-0000-0000252C0000}"/>
    <cellStyle name="40% - Accent3 3 3 2 6 2" xfId="13740" xr:uid="{00000000-0005-0000-0000-0000262C0000}"/>
    <cellStyle name="40% - Accent3 3 3 2 7" xfId="7110" xr:uid="{00000000-0005-0000-0000-0000272C0000}"/>
    <cellStyle name="40% - Accent3 3 3 2 7 2" xfId="15942" xr:uid="{00000000-0005-0000-0000-0000282C0000}"/>
    <cellStyle name="40% - Accent3 3 3 2 8" xfId="9336" xr:uid="{00000000-0005-0000-0000-0000292C0000}"/>
    <cellStyle name="40% - Accent3 3 3 3" xfId="621" xr:uid="{00000000-0005-0000-0000-00002A2C0000}"/>
    <cellStyle name="40% - Accent3 3 3 3 2" xfId="973" xr:uid="{00000000-0005-0000-0000-00002B2C0000}"/>
    <cellStyle name="40% - Accent3 3 3 3 2 2" xfId="1677" xr:uid="{00000000-0005-0000-0000-00002C2C0000}"/>
    <cellStyle name="40% - Accent3 3 3 3 2 2 2" xfId="3879" xr:uid="{00000000-0005-0000-0000-00002D2C0000}"/>
    <cellStyle name="40% - Accent3 3 3 3 2 2 2 2" xfId="12711" xr:uid="{00000000-0005-0000-0000-00002E2C0000}"/>
    <cellStyle name="40% - Accent3 3 3 3 2 2 3" xfId="6081" xr:uid="{00000000-0005-0000-0000-00002F2C0000}"/>
    <cellStyle name="40% - Accent3 3 3 3 2 2 3 2" xfId="14913" xr:uid="{00000000-0005-0000-0000-0000302C0000}"/>
    <cellStyle name="40% - Accent3 3 3 3 2 2 4" xfId="8283" xr:uid="{00000000-0005-0000-0000-0000312C0000}"/>
    <cellStyle name="40% - Accent3 3 3 3 2 2 4 2" xfId="17115" xr:uid="{00000000-0005-0000-0000-0000322C0000}"/>
    <cellStyle name="40% - Accent3 3 3 3 2 2 5" xfId="10509" xr:uid="{00000000-0005-0000-0000-0000332C0000}"/>
    <cellStyle name="40% - Accent3 3 3 3 2 3" xfId="2381" xr:uid="{00000000-0005-0000-0000-0000342C0000}"/>
    <cellStyle name="40% - Accent3 3 3 3 2 3 2" xfId="4583" xr:uid="{00000000-0005-0000-0000-0000352C0000}"/>
    <cellStyle name="40% - Accent3 3 3 3 2 3 2 2" xfId="13415" xr:uid="{00000000-0005-0000-0000-0000362C0000}"/>
    <cellStyle name="40% - Accent3 3 3 3 2 3 3" xfId="6785" xr:uid="{00000000-0005-0000-0000-0000372C0000}"/>
    <cellStyle name="40% - Accent3 3 3 3 2 3 3 2" xfId="15617" xr:uid="{00000000-0005-0000-0000-0000382C0000}"/>
    <cellStyle name="40% - Accent3 3 3 3 2 3 4" xfId="8987" xr:uid="{00000000-0005-0000-0000-0000392C0000}"/>
    <cellStyle name="40% - Accent3 3 3 3 2 3 4 2" xfId="17819" xr:uid="{00000000-0005-0000-0000-00003A2C0000}"/>
    <cellStyle name="40% - Accent3 3 3 3 2 3 5" xfId="11213" xr:uid="{00000000-0005-0000-0000-00003B2C0000}"/>
    <cellStyle name="40% - Accent3 3 3 3 2 4" xfId="3175" xr:uid="{00000000-0005-0000-0000-00003C2C0000}"/>
    <cellStyle name="40% - Accent3 3 3 3 2 4 2" xfId="12007" xr:uid="{00000000-0005-0000-0000-00003D2C0000}"/>
    <cellStyle name="40% - Accent3 3 3 3 2 5" xfId="5377" xr:uid="{00000000-0005-0000-0000-00003E2C0000}"/>
    <cellStyle name="40% - Accent3 3 3 3 2 5 2" xfId="14209" xr:uid="{00000000-0005-0000-0000-00003F2C0000}"/>
    <cellStyle name="40% - Accent3 3 3 3 2 6" xfId="7579" xr:uid="{00000000-0005-0000-0000-0000402C0000}"/>
    <cellStyle name="40% - Accent3 3 3 3 2 6 2" xfId="16411" xr:uid="{00000000-0005-0000-0000-0000412C0000}"/>
    <cellStyle name="40% - Accent3 3 3 3 2 7" xfId="9805" xr:uid="{00000000-0005-0000-0000-0000422C0000}"/>
    <cellStyle name="40% - Accent3 3 3 3 3" xfId="1325" xr:uid="{00000000-0005-0000-0000-0000432C0000}"/>
    <cellStyle name="40% - Accent3 3 3 3 3 2" xfId="3527" xr:uid="{00000000-0005-0000-0000-0000442C0000}"/>
    <cellStyle name="40% - Accent3 3 3 3 3 2 2" xfId="12359" xr:uid="{00000000-0005-0000-0000-0000452C0000}"/>
    <cellStyle name="40% - Accent3 3 3 3 3 3" xfId="5729" xr:uid="{00000000-0005-0000-0000-0000462C0000}"/>
    <cellStyle name="40% - Accent3 3 3 3 3 3 2" xfId="14561" xr:uid="{00000000-0005-0000-0000-0000472C0000}"/>
    <cellStyle name="40% - Accent3 3 3 3 3 4" xfId="7931" xr:uid="{00000000-0005-0000-0000-0000482C0000}"/>
    <cellStyle name="40% - Accent3 3 3 3 3 4 2" xfId="16763" xr:uid="{00000000-0005-0000-0000-0000492C0000}"/>
    <cellStyle name="40% - Accent3 3 3 3 3 5" xfId="10157" xr:uid="{00000000-0005-0000-0000-00004A2C0000}"/>
    <cellStyle name="40% - Accent3 3 3 3 4" xfId="2029" xr:uid="{00000000-0005-0000-0000-00004B2C0000}"/>
    <cellStyle name="40% - Accent3 3 3 3 4 2" xfId="4231" xr:uid="{00000000-0005-0000-0000-00004C2C0000}"/>
    <cellStyle name="40% - Accent3 3 3 3 4 2 2" xfId="13063" xr:uid="{00000000-0005-0000-0000-00004D2C0000}"/>
    <cellStyle name="40% - Accent3 3 3 3 4 3" xfId="6433" xr:uid="{00000000-0005-0000-0000-00004E2C0000}"/>
    <cellStyle name="40% - Accent3 3 3 3 4 3 2" xfId="15265" xr:uid="{00000000-0005-0000-0000-00004F2C0000}"/>
    <cellStyle name="40% - Accent3 3 3 3 4 4" xfId="8635" xr:uid="{00000000-0005-0000-0000-0000502C0000}"/>
    <cellStyle name="40% - Accent3 3 3 3 4 4 2" xfId="17467" xr:uid="{00000000-0005-0000-0000-0000512C0000}"/>
    <cellStyle name="40% - Accent3 3 3 3 4 5" xfId="10861" xr:uid="{00000000-0005-0000-0000-0000522C0000}"/>
    <cellStyle name="40% - Accent3 3 3 3 5" xfId="2823" xr:uid="{00000000-0005-0000-0000-0000532C0000}"/>
    <cellStyle name="40% - Accent3 3 3 3 5 2" xfId="11655" xr:uid="{00000000-0005-0000-0000-0000542C0000}"/>
    <cellStyle name="40% - Accent3 3 3 3 6" xfId="5025" xr:uid="{00000000-0005-0000-0000-0000552C0000}"/>
    <cellStyle name="40% - Accent3 3 3 3 6 2" xfId="13857" xr:uid="{00000000-0005-0000-0000-0000562C0000}"/>
    <cellStyle name="40% - Accent3 3 3 3 7" xfId="7227" xr:uid="{00000000-0005-0000-0000-0000572C0000}"/>
    <cellStyle name="40% - Accent3 3 3 3 7 2" xfId="16059" xr:uid="{00000000-0005-0000-0000-0000582C0000}"/>
    <cellStyle name="40% - Accent3 3 3 3 8" xfId="9453" xr:uid="{00000000-0005-0000-0000-0000592C0000}"/>
    <cellStyle name="40% - Accent3 3 3 4" xfId="739" xr:uid="{00000000-0005-0000-0000-00005A2C0000}"/>
    <cellStyle name="40% - Accent3 3 3 4 2" xfId="1443" xr:uid="{00000000-0005-0000-0000-00005B2C0000}"/>
    <cellStyle name="40% - Accent3 3 3 4 2 2" xfId="3645" xr:uid="{00000000-0005-0000-0000-00005C2C0000}"/>
    <cellStyle name="40% - Accent3 3 3 4 2 2 2" xfId="12477" xr:uid="{00000000-0005-0000-0000-00005D2C0000}"/>
    <cellStyle name="40% - Accent3 3 3 4 2 3" xfId="5847" xr:uid="{00000000-0005-0000-0000-00005E2C0000}"/>
    <cellStyle name="40% - Accent3 3 3 4 2 3 2" xfId="14679" xr:uid="{00000000-0005-0000-0000-00005F2C0000}"/>
    <cellStyle name="40% - Accent3 3 3 4 2 4" xfId="8049" xr:uid="{00000000-0005-0000-0000-0000602C0000}"/>
    <cellStyle name="40% - Accent3 3 3 4 2 4 2" xfId="16881" xr:uid="{00000000-0005-0000-0000-0000612C0000}"/>
    <cellStyle name="40% - Accent3 3 3 4 2 5" xfId="10275" xr:uid="{00000000-0005-0000-0000-0000622C0000}"/>
    <cellStyle name="40% - Accent3 3 3 4 3" xfId="2147" xr:uid="{00000000-0005-0000-0000-0000632C0000}"/>
    <cellStyle name="40% - Accent3 3 3 4 3 2" xfId="4349" xr:uid="{00000000-0005-0000-0000-0000642C0000}"/>
    <cellStyle name="40% - Accent3 3 3 4 3 2 2" xfId="13181" xr:uid="{00000000-0005-0000-0000-0000652C0000}"/>
    <cellStyle name="40% - Accent3 3 3 4 3 3" xfId="6551" xr:uid="{00000000-0005-0000-0000-0000662C0000}"/>
    <cellStyle name="40% - Accent3 3 3 4 3 3 2" xfId="15383" xr:uid="{00000000-0005-0000-0000-0000672C0000}"/>
    <cellStyle name="40% - Accent3 3 3 4 3 4" xfId="8753" xr:uid="{00000000-0005-0000-0000-0000682C0000}"/>
    <cellStyle name="40% - Accent3 3 3 4 3 4 2" xfId="17585" xr:uid="{00000000-0005-0000-0000-0000692C0000}"/>
    <cellStyle name="40% - Accent3 3 3 4 3 5" xfId="10979" xr:uid="{00000000-0005-0000-0000-00006A2C0000}"/>
    <cellStyle name="40% - Accent3 3 3 4 4" xfId="2941" xr:uid="{00000000-0005-0000-0000-00006B2C0000}"/>
    <cellStyle name="40% - Accent3 3 3 4 4 2" xfId="11773" xr:uid="{00000000-0005-0000-0000-00006C2C0000}"/>
    <cellStyle name="40% - Accent3 3 3 4 5" xfId="5143" xr:uid="{00000000-0005-0000-0000-00006D2C0000}"/>
    <cellStyle name="40% - Accent3 3 3 4 5 2" xfId="13975" xr:uid="{00000000-0005-0000-0000-00006E2C0000}"/>
    <cellStyle name="40% - Accent3 3 3 4 6" xfId="7345" xr:uid="{00000000-0005-0000-0000-00006F2C0000}"/>
    <cellStyle name="40% - Accent3 3 3 4 6 2" xfId="16177" xr:uid="{00000000-0005-0000-0000-0000702C0000}"/>
    <cellStyle name="40% - Accent3 3 3 4 7" xfId="9571" xr:uid="{00000000-0005-0000-0000-0000712C0000}"/>
    <cellStyle name="40% - Accent3 3 3 5" xfId="1051" xr:uid="{00000000-0005-0000-0000-0000722C0000}"/>
    <cellStyle name="40% - Accent3 3 3 5 2" xfId="3253" xr:uid="{00000000-0005-0000-0000-0000732C0000}"/>
    <cellStyle name="40% - Accent3 3 3 5 2 2" xfId="12085" xr:uid="{00000000-0005-0000-0000-0000742C0000}"/>
    <cellStyle name="40% - Accent3 3 3 5 3" xfId="5455" xr:uid="{00000000-0005-0000-0000-0000752C0000}"/>
    <cellStyle name="40% - Accent3 3 3 5 3 2" xfId="14287" xr:uid="{00000000-0005-0000-0000-0000762C0000}"/>
    <cellStyle name="40% - Accent3 3 3 5 4" xfId="7657" xr:uid="{00000000-0005-0000-0000-0000772C0000}"/>
    <cellStyle name="40% - Accent3 3 3 5 4 2" xfId="16489" xr:uid="{00000000-0005-0000-0000-0000782C0000}"/>
    <cellStyle name="40% - Accent3 3 3 5 5" xfId="9883" xr:uid="{00000000-0005-0000-0000-0000792C0000}"/>
    <cellStyle name="40% - Accent3 3 3 6" xfId="1795" xr:uid="{00000000-0005-0000-0000-00007A2C0000}"/>
    <cellStyle name="40% - Accent3 3 3 6 2" xfId="3997" xr:uid="{00000000-0005-0000-0000-00007B2C0000}"/>
    <cellStyle name="40% - Accent3 3 3 6 2 2" xfId="12829" xr:uid="{00000000-0005-0000-0000-00007C2C0000}"/>
    <cellStyle name="40% - Accent3 3 3 6 3" xfId="6199" xr:uid="{00000000-0005-0000-0000-00007D2C0000}"/>
    <cellStyle name="40% - Accent3 3 3 6 3 2" xfId="15031" xr:uid="{00000000-0005-0000-0000-00007E2C0000}"/>
    <cellStyle name="40% - Accent3 3 3 6 4" xfId="8401" xr:uid="{00000000-0005-0000-0000-00007F2C0000}"/>
    <cellStyle name="40% - Accent3 3 3 6 4 2" xfId="17233" xr:uid="{00000000-0005-0000-0000-0000802C0000}"/>
    <cellStyle name="40% - Accent3 3 3 6 5" xfId="10627" xr:uid="{00000000-0005-0000-0000-0000812C0000}"/>
    <cellStyle name="40% - Accent3 3 3 7" xfId="2549" xr:uid="{00000000-0005-0000-0000-0000822C0000}"/>
    <cellStyle name="40% - Accent3 3 3 7 2" xfId="11381" xr:uid="{00000000-0005-0000-0000-0000832C0000}"/>
    <cellStyle name="40% - Accent3 3 3 8" xfId="4751" xr:uid="{00000000-0005-0000-0000-0000842C0000}"/>
    <cellStyle name="40% - Accent3 3 3 8 2" xfId="13583" xr:uid="{00000000-0005-0000-0000-0000852C0000}"/>
    <cellStyle name="40% - Accent3 3 3 9" xfId="6953" xr:uid="{00000000-0005-0000-0000-0000862C0000}"/>
    <cellStyle name="40% - Accent3 3 3 9 2" xfId="15785" xr:uid="{00000000-0005-0000-0000-0000872C0000}"/>
    <cellStyle name="40% - Accent3 3 4" xfId="452" xr:uid="{00000000-0005-0000-0000-0000882C0000}"/>
    <cellStyle name="40% - Accent3 3 4 2" xfId="790" xr:uid="{00000000-0005-0000-0000-0000892C0000}"/>
    <cellStyle name="40% - Accent3 3 4 2 2" xfId="1494" xr:uid="{00000000-0005-0000-0000-00008A2C0000}"/>
    <cellStyle name="40% - Accent3 3 4 2 2 2" xfId="3696" xr:uid="{00000000-0005-0000-0000-00008B2C0000}"/>
    <cellStyle name="40% - Accent3 3 4 2 2 2 2" xfId="12528" xr:uid="{00000000-0005-0000-0000-00008C2C0000}"/>
    <cellStyle name="40% - Accent3 3 4 2 2 3" xfId="5898" xr:uid="{00000000-0005-0000-0000-00008D2C0000}"/>
    <cellStyle name="40% - Accent3 3 4 2 2 3 2" xfId="14730" xr:uid="{00000000-0005-0000-0000-00008E2C0000}"/>
    <cellStyle name="40% - Accent3 3 4 2 2 4" xfId="8100" xr:uid="{00000000-0005-0000-0000-00008F2C0000}"/>
    <cellStyle name="40% - Accent3 3 4 2 2 4 2" xfId="16932" xr:uid="{00000000-0005-0000-0000-0000902C0000}"/>
    <cellStyle name="40% - Accent3 3 4 2 2 5" xfId="10326" xr:uid="{00000000-0005-0000-0000-0000912C0000}"/>
    <cellStyle name="40% - Accent3 3 4 2 3" xfId="2198" xr:uid="{00000000-0005-0000-0000-0000922C0000}"/>
    <cellStyle name="40% - Accent3 3 4 2 3 2" xfId="4400" xr:uid="{00000000-0005-0000-0000-0000932C0000}"/>
    <cellStyle name="40% - Accent3 3 4 2 3 2 2" xfId="13232" xr:uid="{00000000-0005-0000-0000-0000942C0000}"/>
    <cellStyle name="40% - Accent3 3 4 2 3 3" xfId="6602" xr:uid="{00000000-0005-0000-0000-0000952C0000}"/>
    <cellStyle name="40% - Accent3 3 4 2 3 3 2" xfId="15434" xr:uid="{00000000-0005-0000-0000-0000962C0000}"/>
    <cellStyle name="40% - Accent3 3 4 2 3 4" xfId="8804" xr:uid="{00000000-0005-0000-0000-0000972C0000}"/>
    <cellStyle name="40% - Accent3 3 4 2 3 4 2" xfId="17636" xr:uid="{00000000-0005-0000-0000-0000982C0000}"/>
    <cellStyle name="40% - Accent3 3 4 2 3 5" xfId="11030" xr:uid="{00000000-0005-0000-0000-0000992C0000}"/>
    <cellStyle name="40% - Accent3 3 4 2 4" xfId="2992" xr:uid="{00000000-0005-0000-0000-00009A2C0000}"/>
    <cellStyle name="40% - Accent3 3 4 2 4 2" xfId="11824" xr:uid="{00000000-0005-0000-0000-00009B2C0000}"/>
    <cellStyle name="40% - Accent3 3 4 2 5" xfId="5194" xr:uid="{00000000-0005-0000-0000-00009C2C0000}"/>
    <cellStyle name="40% - Accent3 3 4 2 5 2" xfId="14026" xr:uid="{00000000-0005-0000-0000-00009D2C0000}"/>
    <cellStyle name="40% - Accent3 3 4 2 6" xfId="7396" xr:uid="{00000000-0005-0000-0000-00009E2C0000}"/>
    <cellStyle name="40% - Accent3 3 4 2 6 2" xfId="16228" xr:uid="{00000000-0005-0000-0000-00009F2C0000}"/>
    <cellStyle name="40% - Accent3 3 4 2 7" xfId="9622" xr:uid="{00000000-0005-0000-0000-0000A02C0000}"/>
    <cellStyle name="40% - Accent3 3 4 3" xfId="1156" xr:uid="{00000000-0005-0000-0000-0000A12C0000}"/>
    <cellStyle name="40% - Accent3 3 4 3 2" xfId="3358" xr:uid="{00000000-0005-0000-0000-0000A22C0000}"/>
    <cellStyle name="40% - Accent3 3 4 3 2 2" xfId="12190" xr:uid="{00000000-0005-0000-0000-0000A32C0000}"/>
    <cellStyle name="40% - Accent3 3 4 3 3" xfId="5560" xr:uid="{00000000-0005-0000-0000-0000A42C0000}"/>
    <cellStyle name="40% - Accent3 3 4 3 3 2" xfId="14392" xr:uid="{00000000-0005-0000-0000-0000A52C0000}"/>
    <cellStyle name="40% - Accent3 3 4 3 4" xfId="7762" xr:uid="{00000000-0005-0000-0000-0000A62C0000}"/>
    <cellStyle name="40% - Accent3 3 4 3 4 2" xfId="16594" xr:uid="{00000000-0005-0000-0000-0000A72C0000}"/>
    <cellStyle name="40% - Accent3 3 4 3 5" xfId="9988" xr:uid="{00000000-0005-0000-0000-0000A82C0000}"/>
    <cellStyle name="40% - Accent3 3 4 4" xfId="1846" xr:uid="{00000000-0005-0000-0000-0000A92C0000}"/>
    <cellStyle name="40% - Accent3 3 4 4 2" xfId="4048" xr:uid="{00000000-0005-0000-0000-0000AA2C0000}"/>
    <cellStyle name="40% - Accent3 3 4 4 2 2" xfId="12880" xr:uid="{00000000-0005-0000-0000-0000AB2C0000}"/>
    <cellStyle name="40% - Accent3 3 4 4 3" xfId="6250" xr:uid="{00000000-0005-0000-0000-0000AC2C0000}"/>
    <cellStyle name="40% - Accent3 3 4 4 3 2" xfId="15082" xr:uid="{00000000-0005-0000-0000-0000AD2C0000}"/>
    <cellStyle name="40% - Accent3 3 4 4 4" xfId="8452" xr:uid="{00000000-0005-0000-0000-0000AE2C0000}"/>
    <cellStyle name="40% - Accent3 3 4 4 4 2" xfId="17284" xr:uid="{00000000-0005-0000-0000-0000AF2C0000}"/>
    <cellStyle name="40% - Accent3 3 4 4 5" xfId="10678" xr:uid="{00000000-0005-0000-0000-0000B02C0000}"/>
    <cellStyle name="40% - Accent3 3 4 5" xfId="2654" xr:uid="{00000000-0005-0000-0000-0000B12C0000}"/>
    <cellStyle name="40% - Accent3 3 4 5 2" xfId="11486" xr:uid="{00000000-0005-0000-0000-0000B22C0000}"/>
    <cellStyle name="40% - Accent3 3 4 6" xfId="4856" xr:uid="{00000000-0005-0000-0000-0000B32C0000}"/>
    <cellStyle name="40% - Accent3 3 4 6 2" xfId="13688" xr:uid="{00000000-0005-0000-0000-0000B42C0000}"/>
    <cellStyle name="40% - Accent3 3 4 7" xfId="7058" xr:uid="{00000000-0005-0000-0000-0000B52C0000}"/>
    <cellStyle name="40% - Accent3 3 4 7 2" xfId="15890" xr:uid="{00000000-0005-0000-0000-0000B62C0000}"/>
    <cellStyle name="40% - Accent3 3 4 8" xfId="9284" xr:uid="{00000000-0005-0000-0000-0000B72C0000}"/>
    <cellStyle name="40% - Accent3 3 5" xfId="555" xr:uid="{00000000-0005-0000-0000-0000B82C0000}"/>
    <cellStyle name="40% - Accent3 3 5 2" xfId="907" xr:uid="{00000000-0005-0000-0000-0000B92C0000}"/>
    <cellStyle name="40% - Accent3 3 5 2 2" xfId="1611" xr:uid="{00000000-0005-0000-0000-0000BA2C0000}"/>
    <cellStyle name="40% - Accent3 3 5 2 2 2" xfId="3813" xr:uid="{00000000-0005-0000-0000-0000BB2C0000}"/>
    <cellStyle name="40% - Accent3 3 5 2 2 2 2" xfId="12645" xr:uid="{00000000-0005-0000-0000-0000BC2C0000}"/>
    <cellStyle name="40% - Accent3 3 5 2 2 3" xfId="6015" xr:uid="{00000000-0005-0000-0000-0000BD2C0000}"/>
    <cellStyle name="40% - Accent3 3 5 2 2 3 2" xfId="14847" xr:uid="{00000000-0005-0000-0000-0000BE2C0000}"/>
    <cellStyle name="40% - Accent3 3 5 2 2 4" xfId="8217" xr:uid="{00000000-0005-0000-0000-0000BF2C0000}"/>
    <cellStyle name="40% - Accent3 3 5 2 2 4 2" xfId="17049" xr:uid="{00000000-0005-0000-0000-0000C02C0000}"/>
    <cellStyle name="40% - Accent3 3 5 2 2 5" xfId="10443" xr:uid="{00000000-0005-0000-0000-0000C12C0000}"/>
    <cellStyle name="40% - Accent3 3 5 2 3" xfId="2315" xr:uid="{00000000-0005-0000-0000-0000C22C0000}"/>
    <cellStyle name="40% - Accent3 3 5 2 3 2" xfId="4517" xr:uid="{00000000-0005-0000-0000-0000C32C0000}"/>
    <cellStyle name="40% - Accent3 3 5 2 3 2 2" xfId="13349" xr:uid="{00000000-0005-0000-0000-0000C42C0000}"/>
    <cellStyle name="40% - Accent3 3 5 2 3 3" xfId="6719" xr:uid="{00000000-0005-0000-0000-0000C52C0000}"/>
    <cellStyle name="40% - Accent3 3 5 2 3 3 2" xfId="15551" xr:uid="{00000000-0005-0000-0000-0000C62C0000}"/>
    <cellStyle name="40% - Accent3 3 5 2 3 4" xfId="8921" xr:uid="{00000000-0005-0000-0000-0000C72C0000}"/>
    <cellStyle name="40% - Accent3 3 5 2 3 4 2" xfId="17753" xr:uid="{00000000-0005-0000-0000-0000C82C0000}"/>
    <cellStyle name="40% - Accent3 3 5 2 3 5" xfId="11147" xr:uid="{00000000-0005-0000-0000-0000C92C0000}"/>
    <cellStyle name="40% - Accent3 3 5 2 4" xfId="3109" xr:uid="{00000000-0005-0000-0000-0000CA2C0000}"/>
    <cellStyle name="40% - Accent3 3 5 2 4 2" xfId="11941" xr:uid="{00000000-0005-0000-0000-0000CB2C0000}"/>
    <cellStyle name="40% - Accent3 3 5 2 5" xfId="5311" xr:uid="{00000000-0005-0000-0000-0000CC2C0000}"/>
    <cellStyle name="40% - Accent3 3 5 2 5 2" xfId="14143" xr:uid="{00000000-0005-0000-0000-0000CD2C0000}"/>
    <cellStyle name="40% - Accent3 3 5 2 6" xfId="7513" xr:uid="{00000000-0005-0000-0000-0000CE2C0000}"/>
    <cellStyle name="40% - Accent3 3 5 2 6 2" xfId="16345" xr:uid="{00000000-0005-0000-0000-0000CF2C0000}"/>
    <cellStyle name="40% - Accent3 3 5 2 7" xfId="9739" xr:uid="{00000000-0005-0000-0000-0000D02C0000}"/>
    <cellStyle name="40% - Accent3 3 5 3" xfId="1259" xr:uid="{00000000-0005-0000-0000-0000D12C0000}"/>
    <cellStyle name="40% - Accent3 3 5 3 2" xfId="3461" xr:uid="{00000000-0005-0000-0000-0000D22C0000}"/>
    <cellStyle name="40% - Accent3 3 5 3 2 2" xfId="12293" xr:uid="{00000000-0005-0000-0000-0000D32C0000}"/>
    <cellStyle name="40% - Accent3 3 5 3 3" xfId="5663" xr:uid="{00000000-0005-0000-0000-0000D42C0000}"/>
    <cellStyle name="40% - Accent3 3 5 3 3 2" xfId="14495" xr:uid="{00000000-0005-0000-0000-0000D52C0000}"/>
    <cellStyle name="40% - Accent3 3 5 3 4" xfId="7865" xr:uid="{00000000-0005-0000-0000-0000D62C0000}"/>
    <cellStyle name="40% - Accent3 3 5 3 4 2" xfId="16697" xr:uid="{00000000-0005-0000-0000-0000D72C0000}"/>
    <cellStyle name="40% - Accent3 3 5 3 5" xfId="10091" xr:uid="{00000000-0005-0000-0000-0000D82C0000}"/>
    <cellStyle name="40% - Accent3 3 5 4" xfId="1963" xr:uid="{00000000-0005-0000-0000-0000D92C0000}"/>
    <cellStyle name="40% - Accent3 3 5 4 2" xfId="4165" xr:uid="{00000000-0005-0000-0000-0000DA2C0000}"/>
    <cellStyle name="40% - Accent3 3 5 4 2 2" xfId="12997" xr:uid="{00000000-0005-0000-0000-0000DB2C0000}"/>
    <cellStyle name="40% - Accent3 3 5 4 3" xfId="6367" xr:uid="{00000000-0005-0000-0000-0000DC2C0000}"/>
    <cellStyle name="40% - Accent3 3 5 4 3 2" xfId="15199" xr:uid="{00000000-0005-0000-0000-0000DD2C0000}"/>
    <cellStyle name="40% - Accent3 3 5 4 4" xfId="8569" xr:uid="{00000000-0005-0000-0000-0000DE2C0000}"/>
    <cellStyle name="40% - Accent3 3 5 4 4 2" xfId="17401" xr:uid="{00000000-0005-0000-0000-0000DF2C0000}"/>
    <cellStyle name="40% - Accent3 3 5 4 5" xfId="10795" xr:uid="{00000000-0005-0000-0000-0000E02C0000}"/>
    <cellStyle name="40% - Accent3 3 5 5" xfId="2757" xr:uid="{00000000-0005-0000-0000-0000E12C0000}"/>
    <cellStyle name="40% - Accent3 3 5 5 2" xfId="11589" xr:uid="{00000000-0005-0000-0000-0000E22C0000}"/>
    <cellStyle name="40% - Accent3 3 5 6" xfId="4959" xr:uid="{00000000-0005-0000-0000-0000E32C0000}"/>
    <cellStyle name="40% - Accent3 3 5 6 2" xfId="13791" xr:uid="{00000000-0005-0000-0000-0000E42C0000}"/>
    <cellStyle name="40% - Accent3 3 5 7" xfId="7161" xr:uid="{00000000-0005-0000-0000-0000E52C0000}"/>
    <cellStyle name="40% - Accent3 3 5 7 2" xfId="15993" xr:uid="{00000000-0005-0000-0000-0000E62C0000}"/>
    <cellStyle name="40% - Accent3 3 5 8" xfId="9387" xr:uid="{00000000-0005-0000-0000-0000E72C0000}"/>
    <cellStyle name="40% - Accent3 3 6" xfId="673" xr:uid="{00000000-0005-0000-0000-0000E82C0000}"/>
    <cellStyle name="40% - Accent3 3 6 2" xfId="1377" xr:uid="{00000000-0005-0000-0000-0000E92C0000}"/>
    <cellStyle name="40% - Accent3 3 6 2 2" xfId="3579" xr:uid="{00000000-0005-0000-0000-0000EA2C0000}"/>
    <cellStyle name="40% - Accent3 3 6 2 2 2" xfId="12411" xr:uid="{00000000-0005-0000-0000-0000EB2C0000}"/>
    <cellStyle name="40% - Accent3 3 6 2 3" xfId="5781" xr:uid="{00000000-0005-0000-0000-0000EC2C0000}"/>
    <cellStyle name="40% - Accent3 3 6 2 3 2" xfId="14613" xr:uid="{00000000-0005-0000-0000-0000ED2C0000}"/>
    <cellStyle name="40% - Accent3 3 6 2 4" xfId="7983" xr:uid="{00000000-0005-0000-0000-0000EE2C0000}"/>
    <cellStyle name="40% - Accent3 3 6 2 4 2" xfId="16815" xr:uid="{00000000-0005-0000-0000-0000EF2C0000}"/>
    <cellStyle name="40% - Accent3 3 6 2 5" xfId="10209" xr:uid="{00000000-0005-0000-0000-0000F02C0000}"/>
    <cellStyle name="40% - Accent3 3 6 3" xfId="2081" xr:uid="{00000000-0005-0000-0000-0000F12C0000}"/>
    <cellStyle name="40% - Accent3 3 6 3 2" xfId="4283" xr:uid="{00000000-0005-0000-0000-0000F22C0000}"/>
    <cellStyle name="40% - Accent3 3 6 3 2 2" xfId="13115" xr:uid="{00000000-0005-0000-0000-0000F32C0000}"/>
    <cellStyle name="40% - Accent3 3 6 3 3" xfId="6485" xr:uid="{00000000-0005-0000-0000-0000F42C0000}"/>
    <cellStyle name="40% - Accent3 3 6 3 3 2" xfId="15317" xr:uid="{00000000-0005-0000-0000-0000F52C0000}"/>
    <cellStyle name="40% - Accent3 3 6 3 4" xfId="8687" xr:uid="{00000000-0005-0000-0000-0000F62C0000}"/>
    <cellStyle name="40% - Accent3 3 6 3 4 2" xfId="17519" xr:uid="{00000000-0005-0000-0000-0000F72C0000}"/>
    <cellStyle name="40% - Accent3 3 6 3 5" xfId="10913" xr:uid="{00000000-0005-0000-0000-0000F82C0000}"/>
    <cellStyle name="40% - Accent3 3 6 4" xfId="2875" xr:uid="{00000000-0005-0000-0000-0000F92C0000}"/>
    <cellStyle name="40% - Accent3 3 6 4 2" xfId="11707" xr:uid="{00000000-0005-0000-0000-0000FA2C0000}"/>
    <cellStyle name="40% - Accent3 3 6 5" xfId="5077" xr:uid="{00000000-0005-0000-0000-0000FB2C0000}"/>
    <cellStyle name="40% - Accent3 3 6 5 2" xfId="13909" xr:uid="{00000000-0005-0000-0000-0000FC2C0000}"/>
    <cellStyle name="40% - Accent3 3 6 6" xfId="7279" xr:uid="{00000000-0005-0000-0000-0000FD2C0000}"/>
    <cellStyle name="40% - Accent3 3 6 6 2" xfId="16111" xr:uid="{00000000-0005-0000-0000-0000FE2C0000}"/>
    <cellStyle name="40% - Accent3 3 6 7" xfId="9505" xr:uid="{00000000-0005-0000-0000-0000FF2C0000}"/>
    <cellStyle name="40% - Accent3 3 7" xfId="1013" xr:uid="{00000000-0005-0000-0000-0000002D0000}"/>
    <cellStyle name="40% - Accent3 3 7 2" xfId="3215" xr:uid="{00000000-0005-0000-0000-0000012D0000}"/>
    <cellStyle name="40% - Accent3 3 7 2 2" xfId="12047" xr:uid="{00000000-0005-0000-0000-0000022D0000}"/>
    <cellStyle name="40% - Accent3 3 7 3" xfId="5417" xr:uid="{00000000-0005-0000-0000-0000032D0000}"/>
    <cellStyle name="40% - Accent3 3 7 3 2" xfId="14249" xr:uid="{00000000-0005-0000-0000-0000042D0000}"/>
    <cellStyle name="40% - Accent3 3 7 4" xfId="7619" xr:uid="{00000000-0005-0000-0000-0000052D0000}"/>
    <cellStyle name="40% - Accent3 3 7 4 2" xfId="16451" xr:uid="{00000000-0005-0000-0000-0000062D0000}"/>
    <cellStyle name="40% - Accent3 3 7 5" xfId="9845" xr:uid="{00000000-0005-0000-0000-0000072D0000}"/>
    <cellStyle name="40% - Accent3 3 8" xfId="1729" xr:uid="{00000000-0005-0000-0000-0000082D0000}"/>
    <cellStyle name="40% - Accent3 3 8 2" xfId="3931" xr:uid="{00000000-0005-0000-0000-0000092D0000}"/>
    <cellStyle name="40% - Accent3 3 8 2 2" xfId="12763" xr:uid="{00000000-0005-0000-0000-00000A2D0000}"/>
    <cellStyle name="40% - Accent3 3 8 3" xfId="6133" xr:uid="{00000000-0005-0000-0000-00000B2D0000}"/>
    <cellStyle name="40% - Accent3 3 8 3 2" xfId="14965" xr:uid="{00000000-0005-0000-0000-00000C2D0000}"/>
    <cellStyle name="40% - Accent3 3 8 4" xfId="8335" xr:uid="{00000000-0005-0000-0000-00000D2D0000}"/>
    <cellStyle name="40% - Accent3 3 8 4 2" xfId="17167" xr:uid="{00000000-0005-0000-0000-00000E2D0000}"/>
    <cellStyle name="40% - Accent3 3 8 5" xfId="10561" xr:uid="{00000000-0005-0000-0000-00000F2D0000}"/>
    <cellStyle name="40% - Accent3 3 9" xfId="317" xr:uid="{00000000-0005-0000-0000-0000102D0000}"/>
    <cellStyle name="40% - Accent3 3 9 2" xfId="2523" xr:uid="{00000000-0005-0000-0000-0000112D0000}"/>
    <cellStyle name="40% - Accent3 3 9 2 2" xfId="11355" xr:uid="{00000000-0005-0000-0000-0000122D0000}"/>
    <cellStyle name="40% - Accent3 3 9 3" xfId="4725" xr:uid="{00000000-0005-0000-0000-0000132D0000}"/>
    <cellStyle name="40% - Accent3 3 9 3 2" xfId="13557" xr:uid="{00000000-0005-0000-0000-0000142D0000}"/>
    <cellStyle name="40% - Accent3 3 9 4" xfId="6927" xr:uid="{00000000-0005-0000-0000-0000152D0000}"/>
    <cellStyle name="40% - Accent3 3 9 4 2" xfId="15759" xr:uid="{00000000-0005-0000-0000-0000162D0000}"/>
    <cellStyle name="40% - Accent3 3 9 5" xfId="9153" xr:uid="{00000000-0005-0000-0000-0000172D0000}"/>
    <cellStyle name="40% - Accent3 4" xfId="154" xr:uid="{00000000-0005-0000-0000-0000182D0000}"/>
    <cellStyle name="40% - Accent3 4 2" xfId="426" xr:uid="{00000000-0005-0000-0000-0000192D0000}"/>
    <cellStyle name="40% - Accent3 4 2 2" xfId="843" xr:uid="{00000000-0005-0000-0000-00001A2D0000}"/>
    <cellStyle name="40% - Accent3 4 2 2 2" xfId="1547" xr:uid="{00000000-0005-0000-0000-00001B2D0000}"/>
    <cellStyle name="40% - Accent3 4 2 2 2 2" xfId="3749" xr:uid="{00000000-0005-0000-0000-00001C2D0000}"/>
    <cellStyle name="40% - Accent3 4 2 2 2 2 2" xfId="12581" xr:uid="{00000000-0005-0000-0000-00001D2D0000}"/>
    <cellStyle name="40% - Accent3 4 2 2 2 3" xfId="5951" xr:uid="{00000000-0005-0000-0000-00001E2D0000}"/>
    <cellStyle name="40% - Accent3 4 2 2 2 3 2" xfId="14783" xr:uid="{00000000-0005-0000-0000-00001F2D0000}"/>
    <cellStyle name="40% - Accent3 4 2 2 2 4" xfId="8153" xr:uid="{00000000-0005-0000-0000-0000202D0000}"/>
    <cellStyle name="40% - Accent3 4 2 2 2 4 2" xfId="16985" xr:uid="{00000000-0005-0000-0000-0000212D0000}"/>
    <cellStyle name="40% - Accent3 4 2 2 2 5" xfId="10379" xr:uid="{00000000-0005-0000-0000-0000222D0000}"/>
    <cellStyle name="40% - Accent3 4 2 2 3" xfId="2251" xr:uid="{00000000-0005-0000-0000-0000232D0000}"/>
    <cellStyle name="40% - Accent3 4 2 2 3 2" xfId="4453" xr:uid="{00000000-0005-0000-0000-0000242D0000}"/>
    <cellStyle name="40% - Accent3 4 2 2 3 2 2" xfId="13285" xr:uid="{00000000-0005-0000-0000-0000252D0000}"/>
    <cellStyle name="40% - Accent3 4 2 2 3 3" xfId="6655" xr:uid="{00000000-0005-0000-0000-0000262D0000}"/>
    <cellStyle name="40% - Accent3 4 2 2 3 3 2" xfId="15487" xr:uid="{00000000-0005-0000-0000-0000272D0000}"/>
    <cellStyle name="40% - Accent3 4 2 2 3 4" xfId="8857" xr:uid="{00000000-0005-0000-0000-0000282D0000}"/>
    <cellStyle name="40% - Accent3 4 2 2 3 4 2" xfId="17689" xr:uid="{00000000-0005-0000-0000-0000292D0000}"/>
    <cellStyle name="40% - Accent3 4 2 2 3 5" xfId="11083" xr:uid="{00000000-0005-0000-0000-00002A2D0000}"/>
    <cellStyle name="40% - Accent3 4 2 2 4" xfId="3045" xr:uid="{00000000-0005-0000-0000-00002B2D0000}"/>
    <cellStyle name="40% - Accent3 4 2 2 4 2" xfId="11877" xr:uid="{00000000-0005-0000-0000-00002C2D0000}"/>
    <cellStyle name="40% - Accent3 4 2 2 5" xfId="5247" xr:uid="{00000000-0005-0000-0000-00002D2D0000}"/>
    <cellStyle name="40% - Accent3 4 2 2 5 2" xfId="14079" xr:uid="{00000000-0005-0000-0000-00002E2D0000}"/>
    <cellStyle name="40% - Accent3 4 2 2 6" xfId="7449" xr:uid="{00000000-0005-0000-0000-00002F2D0000}"/>
    <cellStyle name="40% - Accent3 4 2 2 6 2" xfId="16281" xr:uid="{00000000-0005-0000-0000-0000302D0000}"/>
    <cellStyle name="40% - Accent3 4 2 2 7" xfId="9675" xr:uid="{00000000-0005-0000-0000-0000312D0000}"/>
    <cellStyle name="40% - Accent3 4 2 3" xfId="1130" xr:uid="{00000000-0005-0000-0000-0000322D0000}"/>
    <cellStyle name="40% - Accent3 4 2 3 2" xfId="3332" xr:uid="{00000000-0005-0000-0000-0000332D0000}"/>
    <cellStyle name="40% - Accent3 4 2 3 2 2" xfId="12164" xr:uid="{00000000-0005-0000-0000-0000342D0000}"/>
    <cellStyle name="40% - Accent3 4 2 3 3" xfId="5534" xr:uid="{00000000-0005-0000-0000-0000352D0000}"/>
    <cellStyle name="40% - Accent3 4 2 3 3 2" xfId="14366" xr:uid="{00000000-0005-0000-0000-0000362D0000}"/>
    <cellStyle name="40% - Accent3 4 2 3 4" xfId="7736" xr:uid="{00000000-0005-0000-0000-0000372D0000}"/>
    <cellStyle name="40% - Accent3 4 2 3 4 2" xfId="16568" xr:uid="{00000000-0005-0000-0000-0000382D0000}"/>
    <cellStyle name="40% - Accent3 4 2 3 5" xfId="9962" xr:uid="{00000000-0005-0000-0000-0000392D0000}"/>
    <cellStyle name="40% - Accent3 4 2 4" xfId="1899" xr:uid="{00000000-0005-0000-0000-00003A2D0000}"/>
    <cellStyle name="40% - Accent3 4 2 4 2" xfId="4101" xr:uid="{00000000-0005-0000-0000-00003B2D0000}"/>
    <cellStyle name="40% - Accent3 4 2 4 2 2" xfId="12933" xr:uid="{00000000-0005-0000-0000-00003C2D0000}"/>
    <cellStyle name="40% - Accent3 4 2 4 3" xfId="6303" xr:uid="{00000000-0005-0000-0000-00003D2D0000}"/>
    <cellStyle name="40% - Accent3 4 2 4 3 2" xfId="15135" xr:uid="{00000000-0005-0000-0000-00003E2D0000}"/>
    <cellStyle name="40% - Accent3 4 2 4 4" xfId="8505" xr:uid="{00000000-0005-0000-0000-00003F2D0000}"/>
    <cellStyle name="40% - Accent3 4 2 4 4 2" xfId="17337" xr:uid="{00000000-0005-0000-0000-0000402D0000}"/>
    <cellStyle name="40% - Accent3 4 2 4 5" xfId="10731" xr:uid="{00000000-0005-0000-0000-0000412D0000}"/>
    <cellStyle name="40% - Accent3 4 2 5" xfId="2628" xr:uid="{00000000-0005-0000-0000-0000422D0000}"/>
    <cellStyle name="40% - Accent3 4 2 5 2" xfId="11460" xr:uid="{00000000-0005-0000-0000-0000432D0000}"/>
    <cellStyle name="40% - Accent3 4 2 6" xfId="4830" xr:uid="{00000000-0005-0000-0000-0000442D0000}"/>
    <cellStyle name="40% - Accent3 4 2 6 2" xfId="13662" xr:uid="{00000000-0005-0000-0000-0000452D0000}"/>
    <cellStyle name="40% - Accent3 4 2 7" xfId="7032" xr:uid="{00000000-0005-0000-0000-0000462D0000}"/>
    <cellStyle name="40% - Accent3 4 2 7 2" xfId="15864" xr:uid="{00000000-0005-0000-0000-0000472D0000}"/>
    <cellStyle name="40% - Accent3 4 2 8" xfId="9258" xr:uid="{00000000-0005-0000-0000-0000482D0000}"/>
    <cellStyle name="40% - Accent3 4 3" xfId="608" xr:uid="{00000000-0005-0000-0000-0000492D0000}"/>
    <cellStyle name="40% - Accent3 4 3 2" xfId="960" xr:uid="{00000000-0005-0000-0000-00004A2D0000}"/>
    <cellStyle name="40% - Accent3 4 3 2 2" xfId="1664" xr:uid="{00000000-0005-0000-0000-00004B2D0000}"/>
    <cellStyle name="40% - Accent3 4 3 2 2 2" xfId="3866" xr:uid="{00000000-0005-0000-0000-00004C2D0000}"/>
    <cellStyle name="40% - Accent3 4 3 2 2 2 2" xfId="12698" xr:uid="{00000000-0005-0000-0000-00004D2D0000}"/>
    <cellStyle name="40% - Accent3 4 3 2 2 3" xfId="6068" xr:uid="{00000000-0005-0000-0000-00004E2D0000}"/>
    <cellStyle name="40% - Accent3 4 3 2 2 3 2" xfId="14900" xr:uid="{00000000-0005-0000-0000-00004F2D0000}"/>
    <cellStyle name="40% - Accent3 4 3 2 2 4" xfId="8270" xr:uid="{00000000-0005-0000-0000-0000502D0000}"/>
    <cellStyle name="40% - Accent3 4 3 2 2 4 2" xfId="17102" xr:uid="{00000000-0005-0000-0000-0000512D0000}"/>
    <cellStyle name="40% - Accent3 4 3 2 2 5" xfId="10496" xr:uid="{00000000-0005-0000-0000-0000522D0000}"/>
    <cellStyle name="40% - Accent3 4 3 2 3" xfId="2368" xr:uid="{00000000-0005-0000-0000-0000532D0000}"/>
    <cellStyle name="40% - Accent3 4 3 2 3 2" xfId="4570" xr:uid="{00000000-0005-0000-0000-0000542D0000}"/>
    <cellStyle name="40% - Accent3 4 3 2 3 2 2" xfId="13402" xr:uid="{00000000-0005-0000-0000-0000552D0000}"/>
    <cellStyle name="40% - Accent3 4 3 2 3 3" xfId="6772" xr:uid="{00000000-0005-0000-0000-0000562D0000}"/>
    <cellStyle name="40% - Accent3 4 3 2 3 3 2" xfId="15604" xr:uid="{00000000-0005-0000-0000-0000572D0000}"/>
    <cellStyle name="40% - Accent3 4 3 2 3 4" xfId="8974" xr:uid="{00000000-0005-0000-0000-0000582D0000}"/>
    <cellStyle name="40% - Accent3 4 3 2 3 4 2" xfId="17806" xr:uid="{00000000-0005-0000-0000-0000592D0000}"/>
    <cellStyle name="40% - Accent3 4 3 2 3 5" xfId="11200" xr:uid="{00000000-0005-0000-0000-00005A2D0000}"/>
    <cellStyle name="40% - Accent3 4 3 2 4" xfId="3162" xr:uid="{00000000-0005-0000-0000-00005B2D0000}"/>
    <cellStyle name="40% - Accent3 4 3 2 4 2" xfId="11994" xr:uid="{00000000-0005-0000-0000-00005C2D0000}"/>
    <cellStyle name="40% - Accent3 4 3 2 5" xfId="5364" xr:uid="{00000000-0005-0000-0000-00005D2D0000}"/>
    <cellStyle name="40% - Accent3 4 3 2 5 2" xfId="14196" xr:uid="{00000000-0005-0000-0000-00005E2D0000}"/>
    <cellStyle name="40% - Accent3 4 3 2 6" xfId="7566" xr:uid="{00000000-0005-0000-0000-00005F2D0000}"/>
    <cellStyle name="40% - Accent3 4 3 2 6 2" xfId="16398" xr:uid="{00000000-0005-0000-0000-0000602D0000}"/>
    <cellStyle name="40% - Accent3 4 3 2 7" xfId="9792" xr:uid="{00000000-0005-0000-0000-0000612D0000}"/>
    <cellStyle name="40% - Accent3 4 3 3" xfId="1312" xr:uid="{00000000-0005-0000-0000-0000622D0000}"/>
    <cellStyle name="40% - Accent3 4 3 3 2" xfId="3514" xr:uid="{00000000-0005-0000-0000-0000632D0000}"/>
    <cellStyle name="40% - Accent3 4 3 3 2 2" xfId="12346" xr:uid="{00000000-0005-0000-0000-0000642D0000}"/>
    <cellStyle name="40% - Accent3 4 3 3 3" xfId="5716" xr:uid="{00000000-0005-0000-0000-0000652D0000}"/>
    <cellStyle name="40% - Accent3 4 3 3 3 2" xfId="14548" xr:uid="{00000000-0005-0000-0000-0000662D0000}"/>
    <cellStyle name="40% - Accent3 4 3 3 4" xfId="7918" xr:uid="{00000000-0005-0000-0000-0000672D0000}"/>
    <cellStyle name="40% - Accent3 4 3 3 4 2" xfId="16750" xr:uid="{00000000-0005-0000-0000-0000682D0000}"/>
    <cellStyle name="40% - Accent3 4 3 3 5" xfId="10144" xr:uid="{00000000-0005-0000-0000-0000692D0000}"/>
    <cellStyle name="40% - Accent3 4 3 4" xfId="2016" xr:uid="{00000000-0005-0000-0000-00006A2D0000}"/>
    <cellStyle name="40% - Accent3 4 3 4 2" xfId="4218" xr:uid="{00000000-0005-0000-0000-00006B2D0000}"/>
    <cellStyle name="40% - Accent3 4 3 4 2 2" xfId="13050" xr:uid="{00000000-0005-0000-0000-00006C2D0000}"/>
    <cellStyle name="40% - Accent3 4 3 4 3" xfId="6420" xr:uid="{00000000-0005-0000-0000-00006D2D0000}"/>
    <cellStyle name="40% - Accent3 4 3 4 3 2" xfId="15252" xr:uid="{00000000-0005-0000-0000-00006E2D0000}"/>
    <cellStyle name="40% - Accent3 4 3 4 4" xfId="8622" xr:uid="{00000000-0005-0000-0000-00006F2D0000}"/>
    <cellStyle name="40% - Accent3 4 3 4 4 2" xfId="17454" xr:uid="{00000000-0005-0000-0000-0000702D0000}"/>
    <cellStyle name="40% - Accent3 4 3 4 5" xfId="10848" xr:uid="{00000000-0005-0000-0000-0000712D0000}"/>
    <cellStyle name="40% - Accent3 4 3 5" xfId="2810" xr:uid="{00000000-0005-0000-0000-0000722D0000}"/>
    <cellStyle name="40% - Accent3 4 3 5 2" xfId="11642" xr:uid="{00000000-0005-0000-0000-0000732D0000}"/>
    <cellStyle name="40% - Accent3 4 3 6" xfId="5012" xr:uid="{00000000-0005-0000-0000-0000742D0000}"/>
    <cellStyle name="40% - Accent3 4 3 6 2" xfId="13844" xr:uid="{00000000-0005-0000-0000-0000752D0000}"/>
    <cellStyle name="40% - Accent3 4 3 7" xfId="7214" xr:uid="{00000000-0005-0000-0000-0000762D0000}"/>
    <cellStyle name="40% - Accent3 4 3 7 2" xfId="16046" xr:uid="{00000000-0005-0000-0000-0000772D0000}"/>
    <cellStyle name="40% - Accent3 4 3 8" xfId="9440" xr:uid="{00000000-0005-0000-0000-0000782D0000}"/>
    <cellStyle name="40% - Accent3 4 4" xfId="726" xr:uid="{00000000-0005-0000-0000-0000792D0000}"/>
    <cellStyle name="40% - Accent3 4 4 2" xfId="1430" xr:uid="{00000000-0005-0000-0000-00007A2D0000}"/>
    <cellStyle name="40% - Accent3 4 4 2 2" xfId="3632" xr:uid="{00000000-0005-0000-0000-00007B2D0000}"/>
    <cellStyle name="40% - Accent3 4 4 2 2 2" xfId="12464" xr:uid="{00000000-0005-0000-0000-00007C2D0000}"/>
    <cellStyle name="40% - Accent3 4 4 2 3" xfId="5834" xr:uid="{00000000-0005-0000-0000-00007D2D0000}"/>
    <cellStyle name="40% - Accent3 4 4 2 3 2" xfId="14666" xr:uid="{00000000-0005-0000-0000-00007E2D0000}"/>
    <cellStyle name="40% - Accent3 4 4 2 4" xfId="8036" xr:uid="{00000000-0005-0000-0000-00007F2D0000}"/>
    <cellStyle name="40% - Accent3 4 4 2 4 2" xfId="16868" xr:uid="{00000000-0005-0000-0000-0000802D0000}"/>
    <cellStyle name="40% - Accent3 4 4 2 5" xfId="10262" xr:uid="{00000000-0005-0000-0000-0000812D0000}"/>
    <cellStyle name="40% - Accent3 4 4 3" xfId="2134" xr:uid="{00000000-0005-0000-0000-0000822D0000}"/>
    <cellStyle name="40% - Accent3 4 4 3 2" xfId="4336" xr:uid="{00000000-0005-0000-0000-0000832D0000}"/>
    <cellStyle name="40% - Accent3 4 4 3 2 2" xfId="13168" xr:uid="{00000000-0005-0000-0000-0000842D0000}"/>
    <cellStyle name="40% - Accent3 4 4 3 3" xfId="6538" xr:uid="{00000000-0005-0000-0000-0000852D0000}"/>
    <cellStyle name="40% - Accent3 4 4 3 3 2" xfId="15370" xr:uid="{00000000-0005-0000-0000-0000862D0000}"/>
    <cellStyle name="40% - Accent3 4 4 3 4" xfId="8740" xr:uid="{00000000-0005-0000-0000-0000872D0000}"/>
    <cellStyle name="40% - Accent3 4 4 3 4 2" xfId="17572" xr:uid="{00000000-0005-0000-0000-0000882D0000}"/>
    <cellStyle name="40% - Accent3 4 4 3 5" xfId="10966" xr:uid="{00000000-0005-0000-0000-0000892D0000}"/>
    <cellStyle name="40% - Accent3 4 4 4" xfId="2928" xr:uid="{00000000-0005-0000-0000-00008A2D0000}"/>
    <cellStyle name="40% - Accent3 4 4 4 2" xfId="11760" xr:uid="{00000000-0005-0000-0000-00008B2D0000}"/>
    <cellStyle name="40% - Accent3 4 4 5" xfId="5130" xr:uid="{00000000-0005-0000-0000-00008C2D0000}"/>
    <cellStyle name="40% - Accent3 4 4 5 2" xfId="13962" xr:uid="{00000000-0005-0000-0000-00008D2D0000}"/>
    <cellStyle name="40% - Accent3 4 4 6" xfId="7332" xr:uid="{00000000-0005-0000-0000-00008E2D0000}"/>
    <cellStyle name="40% - Accent3 4 4 6 2" xfId="16164" xr:uid="{00000000-0005-0000-0000-00008F2D0000}"/>
    <cellStyle name="40% - Accent3 4 4 7" xfId="9558" xr:uid="{00000000-0005-0000-0000-0000902D0000}"/>
    <cellStyle name="40% - Accent3 4 5" xfId="1078" xr:uid="{00000000-0005-0000-0000-0000912D0000}"/>
    <cellStyle name="40% - Accent3 4 5 2" xfId="3280" xr:uid="{00000000-0005-0000-0000-0000922D0000}"/>
    <cellStyle name="40% - Accent3 4 5 2 2" xfId="12112" xr:uid="{00000000-0005-0000-0000-0000932D0000}"/>
    <cellStyle name="40% - Accent3 4 5 3" xfId="5482" xr:uid="{00000000-0005-0000-0000-0000942D0000}"/>
    <cellStyle name="40% - Accent3 4 5 3 2" xfId="14314" xr:uid="{00000000-0005-0000-0000-0000952D0000}"/>
    <cellStyle name="40% - Accent3 4 5 4" xfId="7684" xr:uid="{00000000-0005-0000-0000-0000962D0000}"/>
    <cellStyle name="40% - Accent3 4 5 4 2" xfId="16516" xr:uid="{00000000-0005-0000-0000-0000972D0000}"/>
    <cellStyle name="40% - Accent3 4 5 5" xfId="9910" xr:uid="{00000000-0005-0000-0000-0000982D0000}"/>
    <cellStyle name="40% - Accent3 4 6" xfId="1782" xr:uid="{00000000-0005-0000-0000-0000992D0000}"/>
    <cellStyle name="40% - Accent3 4 6 2" xfId="3984" xr:uid="{00000000-0005-0000-0000-00009A2D0000}"/>
    <cellStyle name="40% - Accent3 4 6 2 2" xfId="12816" xr:uid="{00000000-0005-0000-0000-00009B2D0000}"/>
    <cellStyle name="40% - Accent3 4 6 3" xfId="6186" xr:uid="{00000000-0005-0000-0000-00009C2D0000}"/>
    <cellStyle name="40% - Accent3 4 6 3 2" xfId="15018" xr:uid="{00000000-0005-0000-0000-00009D2D0000}"/>
    <cellStyle name="40% - Accent3 4 6 4" xfId="8388" xr:uid="{00000000-0005-0000-0000-00009E2D0000}"/>
    <cellStyle name="40% - Accent3 4 6 4 2" xfId="17220" xr:uid="{00000000-0005-0000-0000-00009F2D0000}"/>
    <cellStyle name="40% - Accent3 4 6 5" xfId="10614" xr:uid="{00000000-0005-0000-0000-0000A02D0000}"/>
    <cellStyle name="40% - Accent3 4 7" xfId="374" xr:uid="{00000000-0005-0000-0000-0000A12D0000}"/>
    <cellStyle name="40% - Accent3 4 7 2" xfId="2576" xr:uid="{00000000-0005-0000-0000-0000A22D0000}"/>
    <cellStyle name="40% - Accent3 4 7 2 2" xfId="11408" xr:uid="{00000000-0005-0000-0000-0000A32D0000}"/>
    <cellStyle name="40% - Accent3 4 7 3" xfId="4778" xr:uid="{00000000-0005-0000-0000-0000A42D0000}"/>
    <cellStyle name="40% - Accent3 4 7 3 2" xfId="13610" xr:uid="{00000000-0005-0000-0000-0000A52D0000}"/>
    <cellStyle name="40% - Accent3 4 7 4" xfId="6980" xr:uid="{00000000-0005-0000-0000-0000A62D0000}"/>
    <cellStyle name="40% - Accent3 4 7 4 2" xfId="15812" xr:uid="{00000000-0005-0000-0000-0000A72D0000}"/>
    <cellStyle name="40% - Accent3 4 7 5" xfId="9206" xr:uid="{00000000-0005-0000-0000-0000A82D0000}"/>
    <cellStyle name="40% - Accent3 5" xfId="413" xr:uid="{00000000-0005-0000-0000-0000A92D0000}"/>
    <cellStyle name="40% - Accent3 5 10" xfId="9245" xr:uid="{00000000-0005-0000-0000-0000AA2D0000}"/>
    <cellStyle name="40% - Accent3 5 2" xfId="530" xr:uid="{00000000-0005-0000-0000-0000AB2D0000}"/>
    <cellStyle name="40% - Accent3 5 2 2" xfId="882" xr:uid="{00000000-0005-0000-0000-0000AC2D0000}"/>
    <cellStyle name="40% - Accent3 5 2 2 2" xfId="1586" xr:uid="{00000000-0005-0000-0000-0000AD2D0000}"/>
    <cellStyle name="40% - Accent3 5 2 2 2 2" xfId="3788" xr:uid="{00000000-0005-0000-0000-0000AE2D0000}"/>
    <cellStyle name="40% - Accent3 5 2 2 2 2 2" xfId="12620" xr:uid="{00000000-0005-0000-0000-0000AF2D0000}"/>
    <cellStyle name="40% - Accent3 5 2 2 2 3" xfId="5990" xr:uid="{00000000-0005-0000-0000-0000B02D0000}"/>
    <cellStyle name="40% - Accent3 5 2 2 2 3 2" xfId="14822" xr:uid="{00000000-0005-0000-0000-0000B12D0000}"/>
    <cellStyle name="40% - Accent3 5 2 2 2 4" xfId="8192" xr:uid="{00000000-0005-0000-0000-0000B22D0000}"/>
    <cellStyle name="40% - Accent3 5 2 2 2 4 2" xfId="17024" xr:uid="{00000000-0005-0000-0000-0000B32D0000}"/>
    <cellStyle name="40% - Accent3 5 2 2 2 5" xfId="10418" xr:uid="{00000000-0005-0000-0000-0000B42D0000}"/>
    <cellStyle name="40% - Accent3 5 2 2 3" xfId="2290" xr:uid="{00000000-0005-0000-0000-0000B52D0000}"/>
    <cellStyle name="40% - Accent3 5 2 2 3 2" xfId="4492" xr:uid="{00000000-0005-0000-0000-0000B62D0000}"/>
    <cellStyle name="40% - Accent3 5 2 2 3 2 2" xfId="13324" xr:uid="{00000000-0005-0000-0000-0000B72D0000}"/>
    <cellStyle name="40% - Accent3 5 2 2 3 3" xfId="6694" xr:uid="{00000000-0005-0000-0000-0000B82D0000}"/>
    <cellStyle name="40% - Accent3 5 2 2 3 3 2" xfId="15526" xr:uid="{00000000-0005-0000-0000-0000B92D0000}"/>
    <cellStyle name="40% - Accent3 5 2 2 3 4" xfId="8896" xr:uid="{00000000-0005-0000-0000-0000BA2D0000}"/>
    <cellStyle name="40% - Accent3 5 2 2 3 4 2" xfId="17728" xr:uid="{00000000-0005-0000-0000-0000BB2D0000}"/>
    <cellStyle name="40% - Accent3 5 2 2 3 5" xfId="11122" xr:uid="{00000000-0005-0000-0000-0000BC2D0000}"/>
    <cellStyle name="40% - Accent3 5 2 2 4" xfId="3084" xr:uid="{00000000-0005-0000-0000-0000BD2D0000}"/>
    <cellStyle name="40% - Accent3 5 2 2 4 2" xfId="11916" xr:uid="{00000000-0005-0000-0000-0000BE2D0000}"/>
    <cellStyle name="40% - Accent3 5 2 2 5" xfId="5286" xr:uid="{00000000-0005-0000-0000-0000BF2D0000}"/>
    <cellStyle name="40% - Accent3 5 2 2 5 2" xfId="14118" xr:uid="{00000000-0005-0000-0000-0000C02D0000}"/>
    <cellStyle name="40% - Accent3 5 2 2 6" xfId="7488" xr:uid="{00000000-0005-0000-0000-0000C12D0000}"/>
    <cellStyle name="40% - Accent3 5 2 2 6 2" xfId="16320" xr:uid="{00000000-0005-0000-0000-0000C22D0000}"/>
    <cellStyle name="40% - Accent3 5 2 2 7" xfId="9714" xr:uid="{00000000-0005-0000-0000-0000C32D0000}"/>
    <cellStyle name="40% - Accent3 5 2 3" xfId="1234" xr:uid="{00000000-0005-0000-0000-0000C42D0000}"/>
    <cellStyle name="40% - Accent3 5 2 3 2" xfId="3436" xr:uid="{00000000-0005-0000-0000-0000C52D0000}"/>
    <cellStyle name="40% - Accent3 5 2 3 2 2" xfId="12268" xr:uid="{00000000-0005-0000-0000-0000C62D0000}"/>
    <cellStyle name="40% - Accent3 5 2 3 3" xfId="5638" xr:uid="{00000000-0005-0000-0000-0000C72D0000}"/>
    <cellStyle name="40% - Accent3 5 2 3 3 2" xfId="14470" xr:uid="{00000000-0005-0000-0000-0000C82D0000}"/>
    <cellStyle name="40% - Accent3 5 2 3 4" xfId="7840" xr:uid="{00000000-0005-0000-0000-0000C92D0000}"/>
    <cellStyle name="40% - Accent3 5 2 3 4 2" xfId="16672" xr:uid="{00000000-0005-0000-0000-0000CA2D0000}"/>
    <cellStyle name="40% - Accent3 5 2 3 5" xfId="10066" xr:uid="{00000000-0005-0000-0000-0000CB2D0000}"/>
    <cellStyle name="40% - Accent3 5 2 4" xfId="1938" xr:uid="{00000000-0005-0000-0000-0000CC2D0000}"/>
    <cellStyle name="40% - Accent3 5 2 4 2" xfId="4140" xr:uid="{00000000-0005-0000-0000-0000CD2D0000}"/>
    <cellStyle name="40% - Accent3 5 2 4 2 2" xfId="12972" xr:uid="{00000000-0005-0000-0000-0000CE2D0000}"/>
    <cellStyle name="40% - Accent3 5 2 4 3" xfId="6342" xr:uid="{00000000-0005-0000-0000-0000CF2D0000}"/>
    <cellStyle name="40% - Accent3 5 2 4 3 2" xfId="15174" xr:uid="{00000000-0005-0000-0000-0000D02D0000}"/>
    <cellStyle name="40% - Accent3 5 2 4 4" xfId="8544" xr:uid="{00000000-0005-0000-0000-0000D12D0000}"/>
    <cellStyle name="40% - Accent3 5 2 4 4 2" xfId="17376" xr:uid="{00000000-0005-0000-0000-0000D22D0000}"/>
    <cellStyle name="40% - Accent3 5 2 4 5" xfId="10770" xr:uid="{00000000-0005-0000-0000-0000D32D0000}"/>
    <cellStyle name="40% - Accent3 5 2 5" xfId="2732" xr:uid="{00000000-0005-0000-0000-0000D42D0000}"/>
    <cellStyle name="40% - Accent3 5 2 5 2" xfId="11564" xr:uid="{00000000-0005-0000-0000-0000D52D0000}"/>
    <cellStyle name="40% - Accent3 5 2 6" xfId="4934" xr:uid="{00000000-0005-0000-0000-0000D62D0000}"/>
    <cellStyle name="40% - Accent3 5 2 6 2" xfId="13766" xr:uid="{00000000-0005-0000-0000-0000D72D0000}"/>
    <cellStyle name="40% - Accent3 5 2 7" xfId="7136" xr:uid="{00000000-0005-0000-0000-0000D82D0000}"/>
    <cellStyle name="40% - Accent3 5 2 7 2" xfId="15968" xr:uid="{00000000-0005-0000-0000-0000D92D0000}"/>
    <cellStyle name="40% - Accent3 5 2 8" xfId="9362" xr:uid="{00000000-0005-0000-0000-0000DA2D0000}"/>
    <cellStyle name="40% - Accent3 5 3" xfId="647" xr:uid="{00000000-0005-0000-0000-0000DB2D0000}"/>
    <cellStyle name="40% - Accent3 5 3 2" xfId="999" xr:uid="{00000000-0005-0000-0000-0000DC2D0000}"/>
    <cellStyle name="40% - Accent3 5 3 2 2" xfId="1703" xr:uid="{00000000-0005-0000-0000-0000DD2D0000}"/>
    <cellStyle name="40% - Accent3 5 3 2 2 2" xfId="3905" xr:uid="{00000000-0005-0000-0000-0000DE2D0000}"/>
    <cellStyle name="40% - Accent3 5 3 2 2 2 2" xfId="12737" xr:uid="{00000000-0005-0000-0000-0000DF2D0000}"/>
    <cellStyle name="40% - Accent3 5 3 2 2 3" xfId="6107" xr:uid="{00000000-0005-0000-0000-0000E02D0000}"/>
    <cellStyle name="40% - Accent3 5 3 2 2 3 2" xfId="14939" xr:uid="{00000000-0005-0000-0000-0000E12D0000}"/>
    <cellStyle name="40% - Accent3 5 3 2 2 4" xfId="8309" xr:uid="{00000000-0005-0000-0000-0000E22D0000}"/>
    <cellStyle name="40% - Accent3 5 3 2 2 4 2" xfId="17141" xr:uid="{00000000-0005-0000-0000-0000E32D0000}"/>
    <cellStyle name="40% - Accent3 5 3 2 2 5" xfId="10535" xr:uid="{00000000-0005-0000-0000-0000E42D0000}"/>
    <cellStyle name="40% - Accent3 5 3 2 3" xfId="2407" xr:uid="{00000000-0005-0000-0000-0000E52D0000}"/>
    <cellStyle name="40% - Accent3 5 3 2 3 2" xfId="4609" xr:uid="{00000000-0005-0000-0000-0000E62D0000}"/>
    <cellStyle name="40% - Accent3 5 3 2 3 2 2" xfId="13441" xr:uid="{00000000-0005-0000-0000-0000E72D0000}"/>
    <cellStyle name="40% - Accent3 5 3 2 3 3" xfId="6811" xr:uid="{00000000-0005-0000-0000-0000E82D0000}"/>
    <cellStyle name="40% - Accent3 5 3 2 3 3 2" xfId="15643" xr:uid="{00000000-0005-0000-0000-0000E92D0000}"/>
    <cellStyle name="40% - Accent3 5 3 2 3 4" xfId="9013" xr:uid="{00000000-0005-0000-0000-0000EA2D0000}"/>
    <cellStyle name="40% - Accent3 5 3 2 3 4 2" xfId="17845" xr:uid="{00000000-0005-0000-0000-0000EB2D0000}"/>
    <cellStyle name="40% - Accent3 5 3 2 3 5" xfId="11239" xr:uid="{00000000-0005-0000-0000-0000EC2D0000}"/>
    <cellStyle name="40% - Accent3 5 3 2 4" xfId="3201" xr:uid="{00000000-0005-0000-0000-0000ED2D0000}"/>
    <cellStyle name="40% - Accent3 5 3 2 4 2" xfId="12033" xr:uid="{00000000-0005-0000-0000-0000EE2D0000}"/>
    <cellStyle name="40% - Accent3 5 3 2 5" xfId="5403" xr:uid="{00000000-0005-0000-0000-0000EF2D0000}"/>
    <cellStyle name="40% - Accent3 5 3 2 5 2" xfId="14235" xr:uid="{00000000-0005-0000-0000-0000F02D0000}"/>
    <cellStyle name="40% - Accent3 5 3 2 6" xfId="7605" xr:uid="{00000000-0005-0000-0000-0000F12D0000}"/>
    <cellStyle name="40% - Accent3 5 3 2 6 2" xfId="16437" xr:uid="{00000000-0005-0000-0000-0000F22D0000}"/>
    <cellStyle name="40% - Accent3 5 3 2 7" xfId="9831" xr:uid="{00000000-0005-0000-0000-0000F32D0000}"/>
    <cellStyle name="40% - Accent3 5 3 3" xfId="1351" xr:uid="{00000000-0005-0000-0000-0000F42D0000}"/>
    <cellStyle name="40% - Accent3 5 3 3 2" xfId="3553" xr:uid="{00000000-0005-0000-0000-0000F52D0000}"/>
    <cellStyle name="40% - Accent3 5 3 3 2 2" xfId="12385" xr:uid="{00000000-0005-0000-0000-0000F62D0000}"/>
    <cellStyle name="40% - Accent3 5 3 3 3" xfId="5755" xr:uid="{00000000-0005-0000-0000-0000F72D0000}"/>
    <cellStyle name="40% - Accent3 5 3 3 3 2" xfId="14587" xr:uid="{00000000-0005-0000-0000-0000F82D0000}"/>
    <cellStyle name="40% - Accent3 5 3 3 4" xfId="7957" xr:uid="{00000000-0005-0000-0000-0000F92D0000}"/>
    <cellStyle name="40% - Accent3 5 3 3 4 2" xfId="16789" xr:uid="{00000000-0005-0000-0000-0000FA2D0000}"/>
    <cellStyle name="40% - Accent3 5 3 3 5" xfId="10183" xr:uid="{00000000-0005-0000-0000-0000FB2D0000}"/>
    <cellStyle name="40% - Accent3 5 3 4" xfId="2055" xr:uid="{00000000-0005-0000-0000-0000FC2D0000}"/>
    <cellStyle name="40% - Accent3 5 3 4 2" xfId="4257" xr:uid="{00000000-0005-0000-0000-0000FD2D0000}"/>
    <cellStyle name="40% - Accent3 5 3 4 2 2" xfId="13089" xr:uid="{00000000-0005-0000-0000-0000FE2D0000}"/>
    <cellStyle name="40% - Accent3 5 3 4 3" xfId="6459" xr:uid="{00000000-0005-0000-0000-0000FF2D0000}"/>
    <cellStyle name="40% - Accent3 5 3 4 3 2" xfId="15291" xr:uid="{00000000-0005-0000-0000-0000002E0000}"/>
    <cellStyle name="40% - Accent3 5 3 4 4" xfId="8661" xr:uid="{00000000-0005-0000-0000-0000012E0000}"/>
    <cellStyle name="40% - Accent3 5 3 4 4 2" xfId="17493" xr:uid="{00000000-0005-0000-0000-0000022E0000}"/>
    <cellStyle name="40% - Accent3 5 3 4 5" xfId="10887" xr:uid="{00000000-0005-0000-0000-0000032E0000}"/>
    <cellStyle name="40% - Accent3 5 3 5" xfId="2849" xr:uid="{00000000-0005-0000-0000-0000042E0000}"/>
    <cellStyle name="40% - Accent3 5 3 5 2" xfId="11681" xr:uid="{00000000-0005-0000-0000-0000052E0000}"/>
    <cellStyle name="40% - Accent3 5 3 6" xfId="5051" xr:uid="{00000000-0005-0000-0000-0000062E0000}"/>
    <cellStyle name="40% - Accent3 5 3 6 2" xfId="13883" xr:uid="{00000000-0005-0000-0000-0000072E0000}"/>
    <cellStyle name="40% - Accent3 5 3 7" xfId="7253" xr:uid="{00000000-0005-0000-0000-0000082E0000}"/>
    <cellStyle name="40% - Accent3 5 3 7 2" xfId="16085" xr:uid="{00000000-0005-0000-0000-0000092E0000}"/>
    <cellStyle name="40% - Accent3 5 3 8" xfId="9479" xr:uid="{00000000-0005-0000-0000-00000A2E0000}"/>
    <cellStyle name="40% - Accent3 5 4" xfId="765" xr:uid="{00000000-0005-0000-0000-00000B2E0000}"/>
    <cellStyle name="40% - Accent3 5 4 2" xfId="1469" xr:uid="{00000000-0005-0000-0000-00000C2E0000}"/>
    <cellStyle name="40% - Accent3 5 4 2 2" xfId="3671" xr:uid="{00000000-0005-0000-0000-00000D2E0000}"/>
    <cellStyle name="40% - Accent3 5 4 2 2 2" xfId="12503" xr:uid="{00000000-0005-0000-0000-00000E2E0000}"/>
    <cellStyle name="40% - Accent3 5 4 2 3" xfId="5873" xr:uid="{00000000-0005-0000-0000-00000F2E0000}"/>
    <cellStyle name="40% - Accent3 5 4 2 3 2" xfId="14705" xr:uid="{00000000-0005-0000-0000-0000102E0000}"/>
    <cellStyle name="40% - Accent3 5 4 2 4" xfId="8075" xr:uid="{00000000-0005-0000-0000-0000112E0000}"/>
    <cellStyle name="40% - Accent3 5 4 2 4 2" xfId="16907" xr:uid="{00000000-0005-0000-0000-0000122E0000}"/>
    <cellStyle name="40% - Accent3 5 4 2 5" xfId="10301" xr:uid="{00000000-0005-0000-0000-0000132E0000}"/>
    <cellStyle name="40% - Accent3 5 4 3" xfId="2173" xr:uid="{00000000-0005-0000-0000-0000142E0000}"/>
    <cellStyle name="40% - Accent3 5 4 3 2" xfId="4375" xr:uid="{00000000-0005-0000-0000-0000152E0000}"/>
    <cellStyle name="40% - Accent3 5 4 3 2 2" xfId="13207" xr:uid="{00000000-0005-0000-0000-0000162E0000}"/>
    <cellStyle name="40% - Accent3 5 4 3 3" xfId="6577" xr:uid="{00000000-0005-0000-0000-0000172E0000}"/>
    <cellStyle name="40% - Accent3 5 4 3 3 2" xfId="15409" xr:uid="{00000000-0005-0000-0000-0000182E0000}"/>
    <cellStyle name="40% - Accent3 5 4 3 4" xfId="8779" xr:uid="{00000000-0005-0000-0000-0000192E0000}"/>
    <cellStyle name="40% - Accent3 5 4 3 4 2" xfId="17611" xr:uid="{00000000-0005-0000-0000-00001A2E0000}"/>
    <cellStyle name="40% - Accent3 5 4 3 5" xfId="11005" xr:uid="{00000000-0005-0000-0000-00001B2E0000}"/>
    <cellStyle name="40% - Accent3 5 4 4" xfId="2967" xr:uid="{00000000-0005-0000-0000-00001C2E0000}"/>
    <cellStyle name="40% - Accent3 5 4 4 2" xfId="11799" xr:uid="{00000000-0005-0000-0000-00001D2E0000}"/>
    <cellStyle name="40% - Accent3 5 4 5" xfId="5169" xr:uid="{00000000-0005-0000-0000-00001E2E0000}"/>
    <cellStyle name="40% - Accent3 5 4 5 2" xfId="14001" xr:uid="{00000000-0005-0000-0000-00001F2E0000}"/>
    <cellStyle name="40% - Accent3 5 4 6" xfId="7371" xr:uid="{00000000-0005-0000-0000-0000202E0000}"/>
    <cellStyle name="40% - Accent3 5 4 6 2" xfId="16203" xr:uid="{00000000-0005-0000-0000-0000212E0000}"/>
    <cellStyle name="40% - Accent3 5 4 7" xfId="9597" xr:uid="{00000000-0005-0000-0000-0000222E0000}"/>
    <cellStyle name="40% - Accent3 5 5" xfId="1117" xr:uid="{00000000-0005-0000-0000-0000232E0000}"/>
    <cellStyle name="40% - Accent3 5 5 2" xfId="3319" xr:uid="{00000000-0005-0000-0000-0000242E0000}"/>
    <cellStyle name="40% - Accent3 5 5 2 2" xfId="12151" xr:uid="{00000000-0005-0000-0000-0000252E0000}"/>
    <cellStyle name="40% - Accent3 5 5 3" xfId="5521" xr:uid="{00000000-0005-0000-0000-0000262E0000}"/>
    <cellStyle name="40% - Accent3 5 5 3 2" xfId="14353" xr:uid="{00000000-0005-0000-0000-0000272E0000}"/>
    <cellStyle name="40% - Accent3 5 5 4" xfId="7723" xr:uid="{00000000-0005-0000-0000-0000282E0000}"/>
    <cellStyle name="40% - Accent3 5 5 4 2" xfId="16555" xr:uid="{00000000-0005-0000-0000-0000292E0000}"/>
    <cellStyle name="40% - Accent3 5 5 5" xfId="9949" xr:uid="{00000000-0005-0000-0000-00002A2E0000}"/>
    <cellStyle name="40% - Accent3 5 6" xfId="1821" xr:uid="{00000000-0005-0000-0000-00002B2E0000}"/>
    <cellStyle name="40% - Accent3 5 6 2" xfId="4023" xr:uid="{00000000-0005-0000-0000-00002C2E0000}"/>
    <cellStyle name="40% - Accent3 5 6 2 2" xfId="12855" xr:uid="{00000000-0005-0000-0000-00002D2E0000}"/>
    <cellStyle name="40% - Accent3 5 6 3" xfId="6225" xr:uid="{00000000-0005-0000-0000-00002E2E0000}"/>
    <cellStyle name="40% - Accent3 5 6 3 2" xfId="15057" xr:uid="{00000000-0005-0000-0000-00002F2E0000}"/>
    <cellStyle name="40% - Accent3 5 6 4" xfId="8427" xr:uid="{00000000-0005-0000-0000-0000302E0000}"/>
    <cellStyle name="40% - Accent3 5 6 4 2" xfId="17259" xr:uid="{00000000-0005-0000-0000-0000312E0000}"/>
    <cellStyle name="40% - Accent3 5 6 5" xfId="10653" xr:uid="{00000000-0005-0000-0000-0000322E0000}"/>
    <cellStyle name="40% - Accent3 5 7" xfId="2615" xr:uid="{00000000-0005-0000-0000-0000332E0000}"/>
    <cellStyle name="40% - Accent3 5 7 2" xfId="11447" xr:uid="{00000000-0005-0000-0000-0000342E0000}"/>
    <cellStyle name="40% - Accent3 5 8" xfId="4817" xr:uid="{00000000-0005-0000-0000-0000352E0000}"/>
    <cellStyle name="40% - Accent3 5 8 2" xfId="13649" xr:uid="{00000000-0005-0000-0000-0000362E0000}"/>
    <cellStyle name="40% - Accent3 5 9" xfId="7019" xr:uid="{00000000-0005-0000-0000-0000372E0000}"/>
    <cellStyle name="40% - Accent3 5 9 2" xfId="15851" xr:uid="{00000000-0005-0000-0000-0000382E0000}"/>
    <cellStyle name="40% - Accent3 6" xfId="440" xr:uid="{00000000-0005-0000-0000-0000392E0000}"/>
    <cellStyle name="40% - Accent3 6 2" xfId="778" xr:uid="{00000000-0005-0000-0000-00003A2E0000}"/>
    <cellStyle name="40% - Accent3 6 2 2" xfId="1482" xr:uid="{00000000-0005-0000-0000-00003B2E0000}"/>
    <cellStyle name="40% - Accent3 6 2 2 2" xfId="3684" xr:uid="{00000000-0005-0000-0000-00003C2E0000}"/>
    <cellStyle name="40% - Accent3 6 2 2 2 2" xfId="12516" xr:uid="{00000000-0005-0000-0000-00003D2E0000}"/>
    <cellStyle name="40% - Accent3 6 2 2 3" xfId="5886" xr:uid="{00000000-0005-0000-0000-00003E2E0000}"/>
    <cellStyle name="40% - Accent3 6 2 2 3 2" xfId="14718" xr:uid="{00000000-0005-0000-0000-00003F2E0000}"/>
    <cellStyle name="40% - Accent3 6 2 2 4" xfId="8088" xr:uid="{00000000-0005-0000-0000-0000402E0000}"/>
    <cellStyle name="40% - Accent3 6 2 2 4 2" xfId="16920" xr:uid="{00000000-0005-0000-0000-0000412E0000}"/>
    <cellStyle name="40% - Accent3 6 2 2 5" xfId="10314" xr:uid="{00000000-0005-0000-0000-0000422E0000}"/>
    <cellStyle name="40% - Accent3 6 2 3" xfId="2186" xr:uid="{00000000-0005-0000-0000-0000432E0000}"/>
    <cellStyle name="40% - Accent3 6 2 3 2" xfId="4388" xr:uid="{00000000-0005-0000-0000-0000442E0000}"/>
    <cellStyle name="40% - Accent3 6 2 3 2 2" xfId="13220" xr:uid="{00000000-0005-0000-0000-0000452E0000}"/>
    <cellStyle name="40% - Accent3 6 2 3 3" xfId="6590" xr:uid="{00000000-0005-0000-0000-0000462E0000}"/>
    <cellStyle name="40% - Accent3 6 2 3 3 2" xfId="15422" xr:uid="{00000000-0005-0000-0000-0000472E0000}"/>
    <cellStyle name="40% - Accent3 6 2 3 4" xfId="8792" xr:uid="{00000000-0005-0000-0000-0000482E0000}"/>
    <cellStyle name="40% - Accent3 6 2 3 4 2" xfId="17624" xr:uid="{00000000-0005-0000-0000-0000492E0000}"/>
    <cellStyle name="40% - Accent3 6 2 3 5" xfId="11018" xr:uid="{00000000-0005-0000-0000-00004A2E0000}"/>
    <cellStyle name="40% - Accent3 6 2 4" xfId="2980" xr:uid="{00000000-0005-0000-0000-00004B2E0000}"/>
    <cellStyle name="40% - Accent3 6 2 4 2" xfId="11812" xr:uid="{00000000-0005-0000-0000-00004C2E0000}"/>
    <cellStyle name="40% - Accent3 6 2 5" xfId="5182" xr:uid="{00000000-0005-0000-0000-00004D2E0000}"/>
    <cellStyle name="40% - Accent3 6 2 5 2" xfId="14014" xr:uid="{00000000-0005-0000-0000-00004E2E0000}"/>
    <cellStyle name="40% - Accent3 6 2 6" xfId="7384" xr:uid="{00000000-0005-0000-0000-00004F2E0000}"/>
    <cellStyle name="40% - Accent3 6 2 6 2" xfId="16216" xr:uid="{00000000-0005-0000-0000-0000502E0000}"/>
    <cellStyle name="40% - Accent3 6 2 7" xfId="9610" xr:uid="{00000000-0005-0000-0000-0000512E0000}"/>
    <cellStyle name="40% - Accent3 6 3" xfId="1144" xr:uid="{00000000-0005-0000-0000-0000522E0000}"/>
    <cellStyle name="40% - Accent3 6 3 2" xfId="3346" xr:uid="{00000000-0005-0000-0000-0000532E0000}"/>
    <cellStyle name="40% - Accent3 6 3 2 2" xfId="12178" xr:uid="{00000000-0005-0000-0000-0000542E0000}"/>
    <cellStyle name="40% - Accent3 6 3 3" xfId="5548" xr:uid="{00000000-0005-0000-0000-0000552E0000}"/>
    <cellStyle name="40% - Accent3 6 3 3 2" xfId="14380" xr:uid="{00000000-0005-0000-0000-0000562E0000}"/>
    <cellStyle name="40% - Accent3 6 3 4" xfId="7750" xr:uid="{00000000-0005-0000-0000-0000572E0000}"/>
    <cellStyle name="40% - Accent3 6 3 4 2" xfId="16582" xr:uid="{00000000-0005-0000-0000-0000582E0000}"/>
    <cellStyle name="40% - Accent3 6 3 5" xfId="9976" xr:uid="{00000000-0005-0000-0000-0000592E0000}"/>
    <cellStyle name="40% - Accent3 6 4" xfId="1834" xr:uid="{00000000-0005-0000-0000-00005A2E0000}"/>
    <cellStyle name="40% - Accent3 6 4 2" xfId="4036" xr:uid="{00000000-0005-0000-0000-00005B2E0000}"/>
    <cellStyle name="40% - Accent3 6 4 2 2" xfId="12868" xr:uid="{00000000-0005-0000-0000-00005C2E0000}"/>
    <cellStyle name="40% - Accent3 6 4 3" xfId="6238" xr:uid="{00000000-0005-0000-0000-00005D2E0000}"/>
    <cellStyle name="40% - Accent3 6 4 3 2" xfId="15070" xr:uid="{00000000-0005-0000-0000-00005E2E0000}"/>
    <cellStyle name="40% - Accent3 6 4 4" xfId="8440" xr:uid="{00000000-0005-0000-0000-00005F2E0000}"/>
    <cellStyle name="40% - Accent3 6 4 4 2" xfId="17272" xr:uid="{00000000-0005-0000-0000-0000602E0000}"/>
    <cellStyle name="40% - Accent3 6 4 5" xfId="10666" xr:uid="{00000000-0005-0000-0000-0000612E0000}"/>
    <cellStyle name="40% - Accent3 6 5" xfId="2642" xr:uid="{00000000-0005-0000-0000-0000622E0000}"/>
    <cellStyle name="40% - Accent3 6 5 2" xfId="11474" xr:uid="{00000000-0005-0000-0000-0000632E0000}"/>
    <cellStyle name="40% - Accent3 6 6" xfId="4844" xr:uid="{00000000-0005-0000-0000-0000642E0000}"/>
    <cellStyle name="40% - Accent3 6 6 2" xfId="13676" xr:uid="{00000000-0005-0000-0000-0000652E0000}"/>
    <cellStyle name="40% - Accent3 6 7" xfId="7046" xr:uid="{00000000-0005-0000-0000-0000662E0000}"/>
    <cellStyle name="40% - Accent3 6 7 2" xfId="15878" xr:uid="{00000000-0005-0000-0000-0000672E0000}"/>
    <cellStyle name="40% - Accent3 6 8" xfId="9272" xr:uid="{00000000-0005-0000-0000-0000682E0000}"/>
    <cellStyle name="40% - Accent3 7" xfId="543" xr:uid="{00000000-0005-0000-0000-0000692E0000}"/>
    <cellStyle name="40% - Accent3 7 2" xfId="895" xr:uid="{00000000-0005-0000-0000-00006A2E0000}"/>
    <cellStyle name="40% - Accent3 7 2 2" xfId="1599" xr:uid="{00000000-0005-0000-0000-00006B2E0000}"/>
    <cellStyle name="40% - Accent3 7 2 2 2" xfId="3801" xr:uid="{00000000-0005-0000-0000-00006C2E0000}"/>
    <cellStyle name="40% - Accent3 7 2 2 2 2" xfId="12633" xr:uid="{00000000-0005-0000-0000-00006D2E0000}"/>
    <cellStyle name="40% - Accent3 7 2 2 3" xfId="6003" xr:uid="{00000000-0005-0000-0000-00006E2E0000}"/>
    <cellStyle name="40% - Accent3 7 2 2 3 2" xfId="14835" xr:uid="{00000000-0005-0000-0000-00006F2E0000}"/>
    <cellStyle name="40% - Accent3 7 2 2 4" xfId="8205" xr:uid="{00000000-0005-0000-0000-0000702E0000}"/>
    <cellStyle name="40% - Accent3 7 2 2 4 2" xfId="17037" xr:uid="{00000000-0005-0000-0000-0000712E0000}"/>
    <cellStyle name="40% - Accent3 7 2 2 5" xfId="10431" xr:uid="{00000000-0005-0000-0000-0000722E0000}"/>
    <cellStyle name="40% - Accent3 7 2 3" xfId="2303" xr:uid="{00000000-0005-0000-0000-0000732E0000}"/>
    <cellStyle name="40% - Accent3 7 2 3 2" xfId="4505" xr:uid="{00000000-0005-0000-0000-0000742E0000}"/>
    <cellStyle name="40% - Accent3 7 2 3 2 2" xfId="13337" xr:uid="{00000000-0005-0000-0000-0000752E0000}"/>
    <cellStyle name="40% - Accent3 7 2 3 3" xfId="6707" xr:uid="{00000000-0005-0000-0000-0000762E0000}"/>
    <cellStyle name="40% - Accent3 7 2 3 3 2" xfId="15539" xr:uid="{00000000-0005-0000-0000-0000772E0000}"/>
    <cellStyle name="40% - Accent3 7 2 3 4" xfId="8909" xr:uid="{00000000-0005-0000-0000-0000782E0000}"/>
    <cellStyle name="40% - Accent3 7 2 3 4 2" xfId="17741" xr:uid="{00000000-0005-0000-0000-0000792E0000}"/>
    <cellStyle name="40% - Accent3 7 2 3 5" xfId="11135" xr:uid="{00000000-0005-0000-0000-00007A2E0000}"/>
    <cellStyle name="40% - Accent3 7 2 4" xfId="3097" xr:uid="{00000000-0005-0000-0000-00007B2E0000}"/>
    <cellStyle name="40% - Accent3 7 2 4 2" xfId="11929" xr:uid="{00000000-0005-0000-0000-00007C2E0000}"/>
    <cellStyle name="40% - Accent3 7 2 5" xfId="5299" xr:uid="{00000000-0005-0000-0000-00007D2E0000}"/>
    <cellStyle name="40% - Accent3 7 2 5 2" xfId="14131" xr:uid="{00000000-0005-0000-0000-00007E2E0000}"/>
    <cellStyle name="40% - Accent3 7 2 6" xfId="7501" xr:uid="{00000000-0005-0000-0000-00007F2E0000}"/>
    <cellStyle name="40% - Accent3 7 2 6 2" xfId="16333" xr:uid="{00000000-0005-0000-0000-0000802E0000}"/>
    <cellStyle name="40% - Accent3 7 2 7" xfId="9727" xr:uid="{00000000-0005-0000-0000-0000812E0000}"/>
    <cellStyle name="40% - Accent3 7 3" xfId="1247" xr:uid="{00000000-0005-0000-0000-0000822E0000}"/>
    <cellStyle name="40% - Accent3 7 3 2" xfId="3449" xr:uid="{00000000-0005-0000-0000-0000832E0000}"/>
    <cellStyle name="40% - Accent3 7 3 2 2" xfId="12281" xr:uid="{00000000-0005-0000-0000-0000842E0000}"/>
    <cellStyle name="40% - Accent3 7 3 3" xfId="5651" xr:uid="{00000000-0005-0000-0000-0000852E0000}"/>
    <cellStyle name="40% - Accent3 7 3 3 2" xfId="14483" xr:uid="{00000000-0005-0000-0000-0000862E0000}"/>
    <cellStyle name="40% - Accent3 7 3 4" xfId="7853" xr:uid="{00000000-0005-0000-0000-0000872E0000}"/>
    <cellStyle name="40% - Accent3 7 3 4 2" xfId="16685" xr:uid="{00000000-0005-0000-0000-0000882E0000}"/>
    <cellStyle name="40% - Accent3 7 3 5" xfId="10079" xr:uid="{00000000-0005-0000-0000-0000892E0000}"/>
    <cellStyle name="40% - Accent3 7 4" xfId="1951" xr:uid="{00000000-0005-0000-0000-00008A2E0000}"/>
    <cellStyle name="40% - Accent3 7 4 2" xfId="4153" xr:uid="{00000000-0005-0000-0000-00008B2E0000}"/>
    <cellStyle name="40% - Accent3 7 4 2 2" xfId="12985" xr:uid="{00000000-0005-0000-0000-00008C2E0000}"/>
    <cellStyle name="40% - Accent3 7 4 3" xfId="6355" xr:uid="{00000000-0005-0000-0000-00008D2E0000}"/>
    <cellStyle name="40% - Accent3 7 4 3 2" xfId="15187" xr:uid="{00000000-0005-0000-0000-00008E2E0000}"/>
    <cellStyle name="40% - Accent3 7 4 4" xfId="8557" xr:uid="{00000000-0005-0000-0000-00008F2E0000}"/>
    <cellStyle name="40% - Accent3 7 4 4 2" xfId="17389" xr:uid="{00000000-0005-0000-0000-0000902E0000}"/>
    <cellStyle name="40% - Accent3 7 4 5" xfId="10783" xr:uid="{00000000-0005-0000-0000-0000912E0000}"/>
    <cellStyle name="40% - Accent3 7 5" xfId="2745" xr:uid="{00000000-0005-0000-0000-0000922E0000}"/>
    <cellStyle name="40% - Accent3 7 5 2" xfId="11577" xr:uid="{00000000-0005-0000-0000-0000932E0000}"/>
    <cellStyle name="40% - Accent3 7 6" xfId="4947" xr:uid="{00000000-0005-0000-0000-0000942E0000}"/>
    <cellStyle name="40% - Accent3 7 6 2" xfId="13779" xr:uid="{00000000-0005-0000-0000-0000952E0000}"/>
    <cellStyle name="40% - Accent3 7 7" xfId="7149" xr:uid="{00000000-0005-0000-0000-0000962E0000}"/>
    <cellStyle name="40% - Accent3 7 7 2" xfId="15981" xr:uid="{00000000-0005-0000-0000-0000972E0000}"/>
    <cellStyle name="40% - Accent3 7 8" xfId="9375" xr:uid="{00000000-0005-0000-0000-0000982E0000}"/>
    <cellStyle name="40% - Accent3 8" xfId="661" xr:uid="{00000000-0005-0000-0000-0000992E0000}"/>
    <cellStyle name="40% - Accent3 8 2" xfId="1365" xr:uid="{00000000-0005-0000-0000-00009A2E0000}"/>
    <cellStyle name="40% - Accent3 8 2 2" xfId="3567" xr:uid="{00000000-0005-0000-0000-00009B2E0000}"/>
    <cellStyle name="40% - Accent3 8 2 2 2" xfId="12399" xr:uid="{00000000-0005-0000-0000-00009C2E0000}"/>
    <cellStyle name="40% - Accent3 8 2 3" xfId="5769" xr:uid="{00000000-0005-0000-0000-00009D2E0000}"/>
    <cellStyle name="40% - Accent3 8 2 3 2" xfId="14601" xr:uid="{00000000-0005-0000-0000-00009E2E0000}"/>
    <cellStyle name="40% - Accent3 8 2 4" xfId="7971" xr:uid="{00000000-0005-0000-0000-00009F2E0000}"/>
    <cellStyle name="40% - Accent3 8 2 4 2" xfId="16803" xr:uid="{00000000-0005-0000-0000-0000A02E0000}"/>
    <cellStyle name="40% - Accent3 8 2 5" xfId="10197" xr:uid="{00000000-0005-0000-0000-0000A12E0000}"/>
    <cellStyle name="40% - Accent3 8 3" xfId="2069" xr:uid="{00000000-0005-0000-0000-0000A22E0000}"/>
    <cellStyle name="40% - Accent3 8 3 2" xfId="4271" xr:uid="{00000000-0005-0000-0000-0000A32E0000}"/>
    <cellStyle name="40% - Accent3 8 3 2 2" xfId="13103" xr:uid="{00000000-0005-0000-0000-0000A42E0000}"/>
    <cellStyle name="40% - Accent3 8 3 3" xfId="6473" xr:uid="{00000000-0005-0000-0000-0000A52E0000}"/>
    <cellStyle name="40% - Accent3 8 3 3 2" xfId="15305" xr:uid="{00000000-0005-0000-0000-0000A62E0000}"/>
    <cellStyle name="40% - Accent3 8 3 4" xfId="8675" xr:uid="{00000000-0005-0000-0000-0000A72E0000}"/>
    <cellStyle name="40% - Accent3 8 3 4 2" xfId="17507" xr:uid="{00000000-0005-0000-0000-0000A82E0000}"/>
    <cellStyle name="40% - Accent3 8 3 5" xfId="10901" xr:uid="{00000000-0005-0000-0000-0000A92E0000}"/>
    <cellStyle name="40% - Accent3 8 4" xfId="2863" xr:uid="{00000000-0005-0000-0000-0000AA2E0000}"/>
    <cellStyle name="40% - Accent3 8 4 2" xfId="11695" xr:uid="{00000000-0005-0000-0000-0000AB2E0000}"/>
    <cellStyle name="40% - Accent3 8 5" xfId="5065" xr:uid="{00000000-0005-0000-0000-0000AC2E0000}"/>
    <cellStyle name="40% - Accent3 8 5 2" xfId="13897" xr:uid="{00000000-0005-0000-0000-0000AD2E0000}"/>
    <cellStyle name="40% - Accent3 8 6" xfId="7267" xr:uid="{00000000-0005-0000-0000-0000AE2E0000}"/>
    <cellStyle name="40% - Accent3 8 6 2" xfId="16099" xr:uid="{00000000-0005-0000-0000-0000AF2E0000}"/>
    <cellStyle name="40% - Accent3 8 7" xfId="9493" xr:uid="{00000000-0005-0000-0000-0000B02E0000}"/>
    <cellStyle name="40% - Accent3 9" xfId="1039" xr:uid="{00000000-0005-0000-0000-0000B12E0000}"/>
    <cellStyle name="40% - Accent3 9 2" xfId="3241" xr:uid="{00000000-0005-0000-0000-0000B22E0000}"/>
    <cellStyle name="40% - Accent3 9 2 2" xfId="12073" xr:uid="{00000000-0005-0000-0000-0000B32E0000}"/>
    <cellStyle name="40% - Accent3 9 3" xfId="5443" xr:uid="{00000000-0005-0000-0000-0000B42E0000}"/>
    <cellStyle name="40% - Accent3 9 3 2" xfId="14275" xr:uid="{00000000-0005-0000-0000-0000B52E0000}"/>
    <cellStyle name="40% - Accent3 9 4" xfId="7645" xr:uid="{00000000-0005-0000-0000-0000B62E0000}"/>
    <cellStyle name="40% - Accent3 9 4 2" xfId="16477" xr:uid="{00000000-0005-0000-0000-0000B72E0000}"/>
    <cellStyle name="40% - Accent3 9 5" xfId="9871" xr:uid="{00000000-0005-0000-0000-0000B82E0000}"/>
    <cellStyle name="40% - Accent4" xfId="55" builtinId="43" customBuiltin="1"/>
    <cellStyle name="40% - Accent4 10" xfId="1719" xr:uid="{00000000-0005-0000-0000-0000BA2E0000}"/>
    <cellStyle name="40% - Accent4 10 2" xfId="3921" xr:uid="{00000000-0005-0000-0000-0000BB2E0000}"/>
    <cellStyle name="40% - Accent4 10 2 2" xfId="12753" xr:uid="{00000000-0005-0000-0000-0000BC2E0000}"/>
    <cellStyle name="40% - Accent4 10 3" xfId="6123" xr:uid="{00000000-0005-0000-0000-0000BD2E0000}"/>
    <cellStyle name="40% - Accent4 10 3 2" xfId="14955" xr:uid="{00000000-0005-0000-0000-0000BE2E0000}"/>
    <cellStyle name="40% - Accent4 10 4" xfId="8325" xr:uid="{00000000-0005-0000-0000-0000BF2E0000}"/>
    <cellStyle name="40% - Accent4 10 4 2" xfId="17157" xr:uid="{00000000-0005-0000-0000-0000C02E0000}"/>
    <cellStyle name="40% - Accent4 10 5" xfId="10551" xr:uid="{00000000-0005-0000-0000-0000C12E0000}"/>
    <cellStyle name="40% - Accent4 11" xfId="2430" xr:uid="{00000000-0005-0000-0000-0000C22E0000}"/>
    <cellStyle name="40% - Accent4 11 2" xfId="11262" xr:uid="{00000000-0005-0000-0000-0000C32E0000}"/>
    <cellStyle name="40% - Accent4 12" xfId="4632" xr:uid="{00000000-0005-0000-0000-0000C42E0000}"/>
    <cellStyle name="40% - Accent4 12 2" xfId="13464" xr:uid="{00000000-0005-0000-0000-0000C52E0000}"/>
    <cellStyle name="40% - Accent4 13" xfId="6834" xr:uid="{00000000-0005-0000-0000-0000C62E0000}"/>
    <cellStyle name="40% - Accent4 13 2" xfId="15666" xr:uid="{00000000-0005-0000-0000-0000C72E0000}"/>
    <cellStyle name="40% - Accent4 14" xfId="9058" xr:uid="{00000000-0005-0000-0000-0000C82E0000}"/>
    <cellStyle name="40% - Accent4 2" xfId="155" xr:uid="{00000000-0005-0000-0000-0000C92E0000}"/>
    <cellStyle name="40% - Accent4 2 10" xfId="2473" xr:uid="{00000000-0005-0000-0000-0000CA2E0000}"/>
    <cellStyle name="40% - Accent4 2 10 2" xfId="11305" xr:uid="{00000000-0005-0000-0000-0000CB2E0000}"/>
    <cellStyle name="40% - Accent4 2 11" xfId="4675" xr:uid="{00000000-0005-0000-0000-0000CC2E0000}"/>
    <cellStyle name="40% - Accent4 2 11 2" xfId="13507" xr:uid="{00000000-0005-0000-0000-0000CD2E0000}"/>
    <cellStyle name="40% - Accent4 2 12" xfId="6877" xr:uid="{00000000-0005-0000-0000-0000CE2E0000}"/>
    <cellStyle name="40% - Accent4 2 12 2" xfId="15709" xr:uid="{00000000-0005-0000-0000-0000CF2E0000}"/>
    <cellStyle name="40% - Accent4 2 13" xfId="9103" xr:uid="{00000000-0005-0000-0000-0000D02E0000}"/>
    <cellStyle name="40% - Accent4 2 2" xfId="156" xr:uid="{00000000-0005-0000-0000-0000D12E0000}"/>
    <cellStyle name="40% - Accent4 2 2 10" xfId="6878" xr:uid="{00000000-0005-0000-0000-0000D22E0000}"/>
    <cellStyle name="40% - Accent4 2 2 10 2" xfId="15710" xr:uid="{00000000-0005-0000-0000-0000D32E0000}"/>
    <cellStyle name="40% - Accent4 2 2 11" xfId="9104" xr:uid="{00000000-0005-0000-0000-0000D42E0000}"/>
    <cellStyle name="40% - Accent4 2 2 2" xfId="492" xr:uid="{00000000-0005-0000-0000-0000D52E0000}"/>
    <cellStyle name="40% - Accent4 2 2 2 2" xfId="832" xr:uid="{00000000-0005-0000-0000-0000D62E0000}"/>
    <cellStyle name="40% - Accent4 2 2 2 2 2" xfId="1536" xr:uid="{00000000-0005-0000-0000-0000D72E0000}"/>
    <cellStyle name="40% - Accent4 2 2 2 2 2 2" xfId="3738" xr:uid="{00000000-0005-0000-0000-0000D82E0000}"/>
    <cellStyle name="40% - Accent4 2 2 2 2 2 2 2" xfId="12570" xr:uid="{00000000-0005-0000-0000-0000D92E0000}"/>
    <cellStyle name="40% - Accent4 2 2 2 2 2 3" xfId="5940" xr:uid="{00000000-0005-0000-0000-0000DA2E0000}"/>
    <cellStyle name="40% - Accent4 2 2 2 2 2 3 2" xfId="14772" xr:uid="{00000000-0005-0000-0000-0000DB2E0000}"/>
    <cellStyle name="40% - Accent4 2 2 2 2 2 4" xfId="8142" xr:uid="{00000000-0005-0000-0000-0000DC2E0000}"/>
    <cellStyle name="40% - Accent4 2 2 2 2 2 4 2" xfId="16974" xr:uid="{00000000-0005-0000-0000-0000DD2E0000}"/>
    <cellStyle name="40% - Accent4 2 2 2 2 2 5" xfId="10368" xr:uid="{00000000-0005-0000-0000-0000DE2E0000}"/>
    <cellStyle name="40% - Accent4 2 2 2 2 3" xfId="2240" xr:uid="{00000000-0005-0000-0000-0000DF2E0000}"/>
    <cellStyle name="40% - Accent4 2 2 2 2 3 2" xfId="4442" xr:uid="{00000000-0005-0000-0000-0000E02E0000}"/>
    <cellStyle name="40% - Accent4 2 2 2 2 3 2 2" xfId="13274" xr:uid="{00000000-0005-0000-0000-0000E12E0000}"/>
    <cellStyle name="40% - Accent4 2 2 2 2 3 3" xfId="6644" xr:uid="{00000000-0005-0000-0000-0000E22E0000}"/>
    <cellStyle name="40% - Accent4 2 2 2 2 3 3 2" xfId="15476" xr:uid="{00000000-0005-0000-0000-0000E32E0000}"/>
    <cellStyle name="40% - Accent4 2 2 2 2 3 4" xfId="8846" xr:uid="{00000000-0005-0000-0000-0000E42E0000}"/>
    <cellStyle name="40% - Accent4 2 2 2 2 3 4 2" xfId="17678" xr:uid="{00000000-0005-0000-0000-0000E52E0000}"/>
    <cellStyle name="40% - Accent4 2 2 2 2 3 5" xfId="11072" xr:uid="{00000000-0005-0000-0000-0000E62E0000}"/>
    <cellStyle name="40% - Accent4 2 2 2 2 4" xfId="3034" xr:uid="{00000000-0005-0000-0000-0000E72E0000}"/>
    <cellStyle name="40% - Accent4 2 2 2 2 4 2" xfId="11866" xr:uid="{00000000-0005-0000-0000-0000E82E0000}"/>
    <cellStyle name="40% - Accent4 2 2 2 2 5" xfId="5236" xr:uid="{00000000-0005-0000-0000-0000E92E0000}"/>
    <cellStyle name="40% - Accent4 2 2 2 2 5 2" xfId="14068" xr:uid="{00000000-0005-0000-0000-0000EA2E0000}"/>
    <cellStyle name="40% - Accent4 2 2 2 2 6" xfId="7438" xr:uid="{00000000-0005-0000-0000-0000EB2E0000}"/>
    <cellStyle name="40% - Accent4 2 2 2 2 6 2" xfId="16270" xr:uid="{00000000-0005-0000-0000-0000EC2E0000}"/>
    <cellStyle name="40% - Accent4 2 2 2 2 7" xfId="9664" xr:uid="{00000000-0005-0000-0000-0000ED2E0000}"/>
    <cellStyle name="40% - Accent4 2 2 2 3" xfId="1196" xr:uid="{00000000-0005-0000-0000-0000EE2E0000}"/>
    <cellStyle name="40% - Accent4 2 2 2 3 2" xfId="3398" xr:uid="{00000000-0005-0000-0000-0000EF2E0000}"/>
    <cellStyle name="40% - Accent4 2 2 2 3 2 2" xfId="12230" xr:uid="{00000000-0005-0000-0000-0000F02E0000}"/>
    <cellStyle name="40% - Accent4 2 2 2 3 3" xfId="5600" xr:uid="{00000000-0005-0000-0000-0000F12E0000}"/>
    <cellStyle name="40% - Accent4 2 2 2 3 3 2" xfId="14432" xr:uid="{00000000-0005-0000-0000-0000F22E0000}"/>
    <cellStyle name="40% - Accent4 2 2 2 3 4" xfId="7802" xr:uid="{00000000-0005-0000-0000-0000F32E0000}"/>
    <cellStyle name="40% - Accent4 2 2 2 3 4 2" xfId="16634" xr:uid="{00000000-0005-0000-0000-0000F42E0000}"/>
    <cellStyle name="40% - Accent4 2 2 2 3 5" xfId="10028" xr:uid="{00000000-0005-0000-0000-0000F52E0000}"/>
    <cellStyle name="40% - Accent4 2 2 2 4" xfId="1888" xr:uid="{00000000-0005-0000-0000-0000F62E0000}"/>
    <cellStyle name="40% - Accent4 2 2 2 4 2" xfId="4090" xr:uid="{00000000-0005-0000-0000-0000F72E0000}"/>
    <cellStyle name="40% - Accent4 2 2 2 4 2 2" xfId="12922" xr:uid="{00000000-0005-0000-0000-0000F82E0000}"/>
    <cellStyle name="40% - Accent4 2 2 2 4 3" xfId="6292" xr:uid="{00000000-0005-0000-0000-0000F92E0000}"/>
    <cellStyle name="40% - Accent4 2 2 2 4 3 2" xfId="15124" xr:uid="{00000000-0005-0000-0000-0000FA2E0000}"/>
    <cellStyle name="40% - Accent4 2 2 2 4 4" xfId="8494" xr:uid="{00000000-0005-0000-0000-0000FB2E0000}"/>
    <cellStyle name="40% - Accent4 2 2 2 4 4 2" xfId="17326" xr:uid="{00000000-0005-0000-0000-0000FC2E0000}"/>
    <cellStyle name="40% - Accent4 2 2 2 4 5" xfId="10720" xr:uid="{00000000-0005-0000-0000-0000FD2E0000}"/>
    <cellStyle name="40% - Accent4 2 2 2 5" xfId="2694" xr:uid="{00000000-0005-0000-0000-0000FE2E0000}"/>
    <cellStyle name="40% - Accent4 2 2 2 5 2" xfId="11526" xr:uid="{00000000-0005-0000-0000-0000FF2E0000}"/>
    <cellStyle name="40% - Accent4 2 2 2 6" xfId="4896" xr:uid="{00000000-0005-0000-0000-0000002F0000}"/>
    <cellStyle name="40% - Accent4 2 2 2 6 2" xfId="13728" xr:uid="{00000000-0005-0000-0000-0000012F0000}"/>
    <cellStyle name="40% - Accent4 2 2 2 7" xfId="7098" xr:uid="{00000000-0005-0000-0000-0000022F0000}"/>
    <cellStyle name="40% - Accent4 2 2 2 7 2" xfId="15930" xr:uid="{00000000-0005-0000-0000-0000032F0000}"/>
    <cellStyle name="40% - Accent4 2 2 2 8" xfId="9324" xr:uid="{00000000-0005-0000-0000-0000042F0000}"/>
    <cellStyle name="40% - Accent4 2 2 3" xfId="597" xr:uid="{00000000-0005-0000-0000-0000052F0000}"/>
    <cellStyle name="40% - Accent4 2 2 3 2" xfId="949" xr:uid="{00000000-0005-0000-0000-0000062F0000}"/>
    <cellStyle name="40% - Accent4 2 2 3 2 2" xfId="1653" xr:uid="{00000000-0005-0000-0000-0000072F0000}"/>
    <cellStyle name="40% - Accent4 2 2 3 2 2 2" xfId="3855" xr:uid="{00000000-0005-0000-0000-0000082F0000}"/>
    <cellStyle name="40% - Accent4 2 2 3 2 2 2 2" xfId="12687" xr:uid="{00000000-0005-0000-0000-0000092F0000}"/>
    <cellStyle name="40% - Accent4 2 2 3 2 2 3" xfId="6057" xr:uid="{00000000-0005-0000-0000-00000A2F0000}"/>
    <cellStyle name="40% - Accent4 2 2 3 2 2 3 2" xfId="14889" xr:uid="{00000000-0005-0000-0000-00000B2F0000}"/>
    <cellStyle name="40% - Accent4 2 2 3 2 2 4" xfId="8259" xr:uid="{00000000-0005-0000-0000-00000C2F0000}"/>
    <cellStyle name="40% - Accent4 2 2 3 2 2 4 2" xfId="17091" xr:uid="{00000000-0005-0000-0000-00000D2F0000}"/>
    <cellStyle name="40% - Accent4 2 2 3 2 2 5" xfId="10485" xr:uid="{00000000-0005-0000-0000-00000E2F0000}"/>
    <cellStyle name="40% - Accent4 2 2 3 2 3" xfId="2357" xr:uid="{00000000-0005-0000-0000-00000F2F0000}"/>
    <cellStyle name="40% - Accent4 2 2 3 2 3 2" xfId="4559" xr:uid="{00000000-0005-0000-0000-0000102F0000}"/>
    <cellStyle name="40% - Accent4 2 2 3 2 3 2 2" xfId="13391" xr:uid="{00000000-0005-0000-0000-0000112F0000}"/>
    <cellStyle name="40% - Accent4 2 2 3 2 3 3" xfId="6761" xr:uid="{00000000-0005-0000-0000-0000122F0000}"/>
    <cellStyle name="40% - Accent4 2 2 3 2 3 3 2" xfId="15593" xr:uid="{00000000-0005-0000-0000-0000132F0000}"/>
    <cellStyle name="40% - Accent4 2 2 3 2 3 4" xfId="8963" xr:uid="{00000000-0005-0000-0000-0000142F0000}"/>
    <cellStyle name="40% - Accent4 2 2 3 2 3 4 2" xfId="17795" xr:uid="{00000000-0005-0000-0000-0000152F0000}"/>
    <cellStyle name="40% - Accent4 2 2 3 2 3 5" xfId="11189" xr:uid="{00000000-0005-0000-0000-0000162F0000}"/>
    <cellStyle name="40% - Accent4 2 2 3 2 4" xfId="3151" xr:uid="{00000000-0005-0000-0000-0000172F0000}"/>
    <cellStyle name="40% - Accent4 2 2 3 2 4 2" xfId="11983" xr:uid="{00000000-0005-0000-0000-0000182F0000}"/>
    <cellStyle name="40% - Accent4 2 2 3 2 5" xfId="5353" xr:uid="{00000000-0005-0000-0000-0000192F0000}"/>
    <cellStyle name="40% - Accent4 2 2 3 2 5 2" xfId="14185" xr:uid="{00000000-0005-0000-0000-00001A2F0000}"/>
    <cellStyle name="40% - Accent4 2 2 3 2 6" xfId="7555" xr:uid="{00000000-0005-0000-0000-00001B2F0000}"/>
    <cellStyle name="40% - Accent4 2 2 3 2 6 2" xfId="16387" xr:uid="{00000000-0005-0000-0000-00001C2F0000}"/>
    <cellStyle name="40% - Accent4 2 2 3 2 7" xfId="9781" xr:uid="{00000000-0005-0000-0000-00001D2F0000}"/>
    <cellStyle name="40% - Accent4 2 2 3 3" xfId="1301" xr:uid="{00000000-0005-0000-0000-00001E2F0000}"/>
    <cellStyle name="40% - Accent4 2 2 3 3 2" xfId="3503" xr:uid="{00000000-0005-0000-0000-00001F2F0000}"/>
    <cellStyle name="40% - Accent4 2 2 3 3 2 2" xfId="12335" xr:uid="{00000000-0005-0000-0000-0000202F0000}"/>
    <cellStyle name="40% - Accent4 2 2 3 3 3" xfId="5705" xr:uid="{00000000-0005-0000-0000-0000212F0000}"/>
    <cellStyle name="40% - Accent4 2 2 3 3 3 2" xfId="14537" xr:uid="{00000000-0005-0000-0000-0000222F0000}"/>
    <cellStyle name="40% - Accent4 2 2 3 3 4" xfId="7907" xr:uid="{00000000-0005-0000-0000-0000232F0000}"/>
    <cellStyle name="40% - Accent4 2 2 3 3 4 2" xfId="16739" xr:uid="{00000000-0005-0000-0000-0000242F0000}"/>
    <cellStyle name="40% - Accent4 2 2 3 3 5" xfId="10133" xr:uid="{00000000-0005-0000-0000-0000252F0000}"/>
    <cellStyle name="40% - Accent4 2 2 3 4" xfId="2005" xr:uid="{00000000-0005-0000-0000-0000262F0000}"/>
    <cellStyle name="40% - Accent4 2 2 3 4 2" xfId="4207" xr:uid="{00000000-0005-0000-0000-0000272F0000}"/>
    <cellStyle name="40% - Accent4 2 2 3 4 2 2" xfId="13039" xr:uid="{00000000-0005-0000-0000-0000282F0000}"/>
    <cellStyle name="40% - Accent4 2 2 3 4 3" xfId="6409" xr:uid="{00000000-0005-0000-0000-0000292F0000}"/>
    <cellStyle name="40% - Accent4 2 2 3 4 3 2" xfId="15241" xr:uid="{00000000-0005-0000-0000-00002A2F0000}"/>
    <cellStyle name="40% - Accent4 2 2 3 4 4" xfId="8611" xr:uid="{00000000-0005-0000-0000-00002B2F0000}"/>
    <cellStyle name="40% - Accent4 2 2 3 4 4 2" xfId="17443" xr:uid="{00000000-0005-0000-0000-00002C2F0000}"/>
    <cellStyle name="40% - Accent4 2 2 3 4 5" xfId="10837" xr:uid="{00000000-0005-0000-0000-00002D2F0000}"/>
    <cellStyle name="40% - Accent4 2 2 3 5" xfId="2799" xr:uid="{00000000-0005-0000-0000-00002E2F0000}"/>
    <cellStyle name="40% - Accent4 2 2 3 5 2" xfId="11631" xr:uid="{00000000-0005-0000-0000-00002F2F0000}"/>
    <cellStyle name="40% - Accent4 2 2 3 6" xfId="5001" xr:uid="{00000000-0005-0000-0000-0000302F0000}"/>
    <cellStyle name="40% - Accent4 2 2 3 6 2" xfId="13833" xr:uid="{00000000-0005-0000-0000-0000312F0000}"/>
    <cellStyle name="40% - Accent4 2 2 3 7" xfId="7203" xr:uid="{00000000-0005-0000-0000-0000322F0000}"/>
    <cellStyle name="40% - Accent4 2 2 3 7 2" xfId="16035" xr:uid="{00000000-0005-0000-0000-0000332F0000}"/>
    <cellStyle name="40% - Accent4 2 2 3 8" xfId="9429" xr:uid="{00000000-0005-0000-0000-0000342F0000}"/>
    <cellStyle name="40% - Accent4 2 2 4" xfId="715" xr:uid="{00000000-0005-0000-0000-0000352F0000}"/>
    <cellStyle name="40% - Accent4 2 2 4 2" xfId="1419" xr:uid="{00000000-0005-0000-0000-0000362F0000}"/>
    <cellStyle name="40% - Accent4 2 2 4 2 2" xfId="3621" xr:uid="{00000000-0005-0000-0000-0000372F0000}"/>
    <cellStyle name="40% - Accent4 2 2 4 2 2 2" xfId="12453" xr:uid="{00000000-0005-0000-0000-0000382F0000}"/>
    <cellStyle name="40% - Accent4 2 2 4 2 3" xfId="5823" xr:uid="{00000000-0005-0000-0000-0000392F0000}"/>
    <cellStyle name="40% - Accent4 2 2 4 2 3 2" xfId="14655" xr:uid="{00000000-0005-0000-0000-00003A2F0000}"/>
    <cellStyle name="40% - Accent4 2 2 4 2 4" xfId="8025" xr:uid="{00000000-0005-0000-0000-00003B2F0000}"/>
    <cellStyle name="40% - Accent4 2 2 4 2 4 2" xfId="16857" xr:uid="{00000000-0005-0000-0000-00003C2F0000}"/>
    <cellStyle name="40% - Accent4 2 2 4 2 5" xfId="10251" xr:uid="{00000000-0005-0000-0000-00003D2F0000}"/>
    <cellStyle name="40% - Accent4 2 2 4 3" xfId="2123" xr:uid="{00000000-0005-0000-0000-00003E2F0000}"/>
    <cellStyle name="40% - Accent4 2 2 4 3 2" xfId="4325" xr:uid="{00000000-0005-0000-0000-00003F2F0000}"/>
    <cellStyle name="40% - Accent4 2 2 4 3 2 2" xfId="13157" xr:uid="{00000000-0005-0000-0000-0000402F0000}"/>
    <cellStyle name="40% - Accent4 2 2 4 3 3" xfId="6527" xr:uid="{00000000-0005-0000-0000-0000412F0000}"/>
    <cellStyle name="40% - Accent4 2 2 4 3 3 2" xfId="15359" xr:uid="{00000000-0005-0000-0000-0000422F0000}"/>
    <cellStyle name="40% - Accent4 2 2 4 3 4" xfId="8729" xr:uid="{00000000-0005-0000-0000-0000432F0000}"/>
    <cellStyle name="40% - Accent4 2 2 4 3 4 2" xfId="17561" xr:uid="{00000000-0005-0000-0000-0000442F0000}"/>
    <cellStyle name="40% - Accent4 2 2 4 3 5" xfId="10955" xr:uid="{00000000-0005-0000-0000-0000452F0000}"/>
    <cellStyle name="40% - Accent4 2 2 4 4" xfId="2917" xr:uid="{00000000-0005-0000-0000-0000462F0000}"/>
    <cellStyle name="40% - Accent4 2 2 4 4 2" xfId="11749" xr:uid="{00000000-0005-0000-0000-0000472F0000}"/>
    <cellStyle name="40% - Accent4 2 2 4 5" xfId="5119" xr:uid="{00000000-0005-0000-0000-0000482F0000}"/>
    <cellStyle name="40% - Accent4 2 2 4 5 2" xfId="13951" xr:uid="{00000000-0005-0000-0000-0000492F0000}"/>
    <cellStyle name="40% - Accent4 2 2 4 6" xfId="7321" xr:uid="{00000000-0005-0000-0000-00004A2F0000}"/>
    <cellStyle name="40% - Accent4 2 2 4 6 2" xfId="16153" xr:uid="{00000000-0005-0000-0000-00004B2F0000}"/>
    <cellStyle name="40% - Accent4 2 2 4 7" xfId="9547" xr:uid="{00000000-0005-0000-0000-00004C2F0000}"/>
    <cellStyle name="40% - Accent4 2 2 5" xfId="1106" xr:uid="{00000000-0005-0000-0000-00004D2F0000}"/>
    <cellStyle name="40% - Accent4 2 2 5 2" xfId="3308" xr:uid="{00000000-0005-0000-0000-00004E2F0000}"/>
    <cellStyle name="40% - Accent4 2 2 5 2 2" xfId="12140" xr:uid="{00000000-0005-0000-0000-00004F2F0000}"/>
    <cellStyle name="40% - Accent4 2 2 5 3" xfId="5510" xr:uid="{00000000-0005-0000-0000-0000502F0000}"/>
    <cellStyle name="40% - Accent4 2 2 5 3 2" xfId="14342" xr:uid="{00000000-0005-0000-0000-0000512F0000}"/>
    <cellStyle name="40% - Accent4 2 2 5 4" xfId="7712" xr:uid="{00000000-0005-0000-0000-0000522F0000}"/>
    <cellStyle name="40% - Accent4 2 2 5 4 2" xfId="16544" xr:uid="{00000000-0005-0000-0000-0000532F0000}"/>
    <cellStyle name="40% - Accent4 2 2 5 5" xfId="9938" xr:uid="{00000000-0005-0000-0000-0000542F0000}"/>
    <cellStyle name="40% - Accent4 2 2 6" xfId="1771" xr:uid="{00000000-0005-0000-0000-0000552F0000}"/>
    <cellStyle name="40% - Accent4 2 2 6 2" xfId="3973" xr:uid="{00000000-0005-0000-0000-0000562F0000}"/>
    <cellStyle name="40% - Accent4 2 2 6 2 2" xfId="12805" xr:uid="{00000000-0005-0000-0000-0000572F0000}"/>
    <cellStyle name="40% - Accent4 2 2 6 3" xfId="6175" xr:uid="{00000000-0005-0000-0000-0000582F0000}"/>
    <cellStyle name="40% - Accent4 2 2 6 3 2" xfId="15007" xr:uid="{00000000-0005-0000-0000-0000592F0000}"/>
    <cellStyle name="40% - Accent4 2 2 6 4" xfId="8377" xr:uid="{00000000-0005-0000-0000-00005A2F0000}"/>
    <cellStyle name="40% - Accent4 2 2 6 4 2" xfId="17209" xr:uid="{00000000-0005-0000-0000-00005B2F0000}"/>
    <cellStyle name="40% - Accent4 2 2 6 5" xfId="10603" xr:uid="{00000000-0005-0000-0000-00005C2F0000}"/>
    <cellStyle name="40% - Accent4 2 2 7" xfId="402" xr:uid="{00000000-0005-0000-0000-00005D2F0000}"/>
    <cellStyle name="40% - Accent4 2 2 7 2" xfId="2604" xr:uid="{00000000-0005-0000-0000-00005E2F0000}"/>
    <cellStyle name="40% - Accent4 2 2 7 2 2" xfId="11436" xr:uid="{00000000-0005-0000-0000-00005F2F0000}"/>
    <cellStyle name="40% - Accent4 2 2 7 3" xfId="4806" xr:uid="{00000000-0005-0000-0000-0000602F0000}"/>
    <cellStyle name="40% - Accent4 2 2 7 3 2" xfId="13638" xr:uid="{00000000-0005-0000-0000-0000612F0000}"/>
    <cellStyle name="40% - Accent4 2 2 7 4" xfId="7008" xr:uid="{00000000-0005-0000-0000-0000622F0000}"/>
    <cellStyle name="40% - Accent4 2 2 7 4 2" xfId="15840" xr:uid="{00000000-0005-0000-0000-0000632F0000}"/>
    <cellStyle name="40% - Accent4 2 2 7 5" xfId="9234" xr:uid="{00000000-0005-0000-0000-0000642F0000}"/>
    <cellStyle name="40% - Accent4 2 2 8" xfId="2474" xr:uid="{00000000-0005-0000-0000-0000652F0000}"/>
    <cellStyle name="40% - Accent4 2 2 8 2" xfId="11306" xr:uid="{00000000-0005-0000-0000-0000662F0000}"/>
    <cellStyle name="40% - Accent4 2 2 9" xfId="4676" xr:uid="{00000000-0005-0000-0000-0000672F0000}"/>
    <cellStyle name="40% - Accent4 2 2 9 2" xfId="13508" xr:uid="{00000000-0005-0000-0000-0000682F0000}"/>
    <cellStyle name="40% - Accent4 2 3" xfId="361" xr:uid="{00000000-0005-0000-0000-0000692F0000}"/>
    <cellStyle name="40% - Accent4 2 3 10" xfId="9194" xr:uid="{00000000-0005-0000-0000-00006A2F0000}"/>
    <cellStyle name="40% - Accent4 2 3 2" xfId="519" xr:uid="{00000000-0005-0000-0000-00006B2F0000}"/>
    <cellStyle name="40% - Accent4 2 3 2 2" xfId="871" xr:uid="{00000000-0005-0000-0000-00006C2F0000}"/>
    <cellStyle name="40% - Accent4 2 3 2 2 2" xfId="1575" xr:uid="{00000000-0005-0000-0000-00006D2F0000}"/>
    <cellStyle name="40% - Accent4 2 3 2 2 2 2" xfId="3777" xr:uid="{00000000-0005-0000-0000-00006E2F0000}"/>
    <cellStyle name="40% - Accent4 2 3 2 2 2 2 2" xfId="12609" xr:uid="{00000000-0005-0000-0000-00006F2F0000}"/>
    <cellStyle name="40% - Accent4 2 3 2 2 2 3" xfId="5979" xr:uid="{00000000-0005-0000-0000-0000702F0000}"/>
    <cellStyle name="40% - Accent4 2 3 2 2 2 3 2" xfId="14811" xr:uid="{00000000-0005-0000-0000-0000712F0000}"/>
    <cellStyle name="40% - Accent4 2 3 2 2 2 4" xfId="8181" xr:uid="{00000000-0005-0000-0000-0000722F0000}"/>
    <cellStyle name="40% - Accent4 2 3 2 2 2 4 2" xfId="17013" xr:uid="{00000000-0005-0000-0000-0000732F0000}"/>
    <cellStyle name="40% - Accent4 2 3 2 2 2 5" xfId="10407" xr:uid="{00000000-0005-0000-0000-0000742F0000}"/>
    <cellStyle name="40% - Accent4 2 3 2 2 3" xfId="2279" xr:uid="{00000000-0005-0000-0000-0000752F0000}"/>
    <cellStyle name="40% - Accent4 2 3 2 2 3 2" xfId="4481" xr:uid="{00000000-0005-0000-0000-0000762F0000}"/>
    <cellStyle name="40% - Accent4 2 3 2 2 3 2 2" xfId="13313" xr:uid="{00000000-0005-0000-0000-0000772F0000}"/>
    <cellStyle name="40% - Accent4 2 3 2 2 3 3" xfId="6683" xr:uid="{00000000-0005-0000-0000-0000782F0000}"/>
    <cellStyle name="40% - Accent4 2 3 2 2 3 3 2" xfId="15515" xr:uid="{00000000-0005-0000-0000-0000792F0000}"/>
    <cellStyle name="40% - Accent4 2 3 2 2 3 4" xfId="8885" xr:uid="{00000000-0005-0000-0000-00007A2F0000}"/>
    <cellStyle name="40% - Accent4 2 3 2 2 3 4 2" xfId="17717" xr:uid="{00000000-0005-0000-0000-00007B2F0000}"/>
    <cellStyle name="40% - Accent4 2 3 2 2 3 5" xfId="11111" xr:uid="{00000000-0005-0000-0000-00007C2F0000}"/>
    <cellStyle name="40% - Accent4 2 3 2 2 4" xfId="3073" xr:uid="{00000000-0005-0000-0000-00007D2F0000}"/>
    <cellStyle name="40% - Accent4 2 3 2 2 4 2" xfId="11905" xr:uid="{00000000-0005-0000-0000-00007E2F0000}"/>
    <cellStyle name="40% - Accent4 2 3 2 2 5" xfId="5275" xr:uid="{00000000-0005-0000-0000-00007F2F0000}"/>
    <cellStyle name="40% - Accent4 2 3 2 2 5 2" xfId="14107" xr:uid="{00000000-0005-0000-0000-0000802F0000}"/>
    <cellStyle name="40% - Accent4 2 3 2 2 6" xfId="7477" xr:uid="{00000000-0005-0000-0000-0000812F0000}"/>
    <cellStyle name="40% - Accent4 2 3 2 2 6 2" xfId="16309" xr:uid="{00000000-0005-0000-0000-0000822F0000}"/>
    <cellStyle name="40% - Accent4 2 3 2 2 7" xfId="9703" xr:uid="{00000000-0005-0000-0000-0000832F0000}"/>
    <cellStyle name="40% - Accent4 2 3 2 3" xfId="1223" xr:uid="{00000000-0005-0000-0000-0000842F0000}"/>
    <cellStyle name="40% - Accent4 2 3 2 3 2" xfId="3425" xr:uid="{00000000-0005-0000-0000-0000852F0000}"/>
    <cellStyle name="40% - Accent4 2 3 2 3 2 2" xfId="12257" xr:uid="{00000000-0005-0000-0000-0000862F0000}"/>
    <cellStyle name="40% - Accent4 2 3 2 3 3" xfId="5627" xr:uid="{00000000-0005-0000-0000-0000872F0000}"/>
    <cellStyle name="40% - Accent4 2 3 2 3 3 2" xfId="14459" xr:uid="{00000000-0005-0000-0000-0000882F0000}"/>
    <cellStyle name="40% - Accent4 2 3 2 3 4" xfId="7829" xr:uid="{00000000-0005-0000-0000-0000892F0000}"/>
    <cellStyle name="40% - Accent4 2 3 2 3 4 2" xfId="16661" xr:uid="{00000000-0005-0000-0000-00008A2F0000}"/>
    <cellStyle name="40% - Accent4 2 3 2 3 5" xfId="10055" xr:uid="{00000000-0005-0000-0000-00008B2F0000}"/>
    <cellStyle name="40% - Accent4 2 3 2 4" xfId="1927" xr:uid="{00000000-0005-0000-0000-00008C2F0000}"/>
    <cellStyle name="40% - Accent4 2 3 2 4 2" xfId="4129" xr:uid="{00000000-0005-0000-0000-00008D2F0000}"/>
    <cellStyle name="40% - Accent4 2 3 2 4 2 2" xfId="12961" xr:uid="{00000000-0005-0000-0000-00008E2F0000}"/>
    <cellStyle name="40% - Accent4 2 3 2 4 3" xfId="6331" xr:uid="{00000000-0005-0000-0000-00008F2F0000}"/>
    <cellStyle name="40% - Accent4 2 3 2 4 3 2" xfId="15163" xr:uid="{00000000-0005-0000-0000-0000902F0000}"/>
    <cellStyle name="40% - Accent4 2 3 2 4 4" xfId="8533" xr:uid="{00000000-0005-0000-0000-0000912F0000}"/>
    <cellStyle name="40% - Accent4 2 3 2 4 4 2" xfId="17365" xr:uid="{00000000-0005-0000-0000-0000922F0000}"/>
    <cellStyle name="40% - Accent4 2 3 2 4 5" xfId="10759" xr:uid="{00000000-0005-0000-0000-0000932F0000}"/>
    <cellStyle name="40% - Accent4 2 3 2 5" xfId="2721" xr:uid="{00000000-0005-0000-0000-0000942F0000}"/>
    <cellStyle name="40% - Accent4 2 3 2 5 2" xfId="11553" xr:uid="{00000000-0005-0000-0000-0000952F0000}"/>
    <cellStyle name="40% - Accent4 2 3 2 6" xfId="4923" xr:uid="{00000000-0005-0000-0000-0000962F0000}"/>
    <cellStyle name="40% - Accent4 2 3 2 6 2" xfId="13755" xr:uid="{00000000-0005-0000-0000-0000972F0000}"/>
    <cellStyle name="40% - Accent4 2 3 2 7" xfId="7125" xr:uid="{00000000-0005-0000-0000-0000982F0000}"/>
    <cellStyle name="40% - Accent4 2 3 2 7 2" xfId="15957" xr:uid="{00000000-0005-0000-0000-0000992F0000}"/>
    <cellStyle name="40% - Accent4 2 3 2 8" xfId="9351" xr:uid="{00000000-0005-0000-0000-00009A2F0000}"/>
    <cellStyle name="40% - Accent4 2 3 3" xfId="636" xr:uid="{00000000-0005-0000-0000-00009B2F0000}"/>
    <cellStyle name="40% - Accent4 2 3 3 2" xfId="988" xr:uid="{00000000-0005-0000-0000-00009C2F0000}"/>
    <cellStyle name="40% - Accent4 2 3 3 2 2" xfId="1692" xr:uid="{00000000-0005-0000-0000-00009D2F0000}"/>
    <cellStyle name="40% - Accent4 2 3 3 2 2 2" xfId="3894" xr:uid="{00000000-0005-0000-0000-00009E2F0000}"/>
    <cellStyle name="40% - Accent4 2 3 3 2 2 2 2" xfId="12726" xr:uid="{00000000-0005-0000-0000-00009F2F0000}"/>
    <cellStyle name="40% - Accent4 2 3 3 2 2 3" xfId="6096" xr:uid="{00000000-0005-0000-0000-0000A02F0000}"/>
    <cellStyle name="40% - Accent4 2 3 3 2 2 3 2" xfId="14928" xr:uid="{00000000-0005-0000-0000-0000A12F0000}"/>
    <cellStyle name="40% - Accent4 2 3 3 2 2 4" xfId="8298" xr:uid="{00000000-0005-0000-0000-0000A22F0000}"/>
    <cellStyle name="40% - Accent4 2 3 3 2 2 4 2" xfId="17130" xr:uid="{00000000-0005-0000-0000-0000A32F0000}"/>
    <cellStyle name="40% - Accent4 2 3 3 2 2 5" xfId="10524" xr:uid="{00000000-0005-0000-0000-0000A42F0000}"/>
    <cellStyle name="40% - Accent4 2 3 3 2 3" xfId="2396" xr:uid="{00000000-0005-0000-0000-0000A52F0000}"/>
    <cellStyle name="40% - Accent4 2 3 3 2 3 2" xfId="4598" xr:uid="{00000000-0005-0000-0000-0000A62F0000}"/>
    <cellStyle name="40% - Accent4 2 3 3 2 3 2 2" xfId="13430" xr:uid="{00000000-0005-0000-0000-0000A72F0000}"/>
    <cellStyle name="40% - Accent4 2 3 3 2 3 3" xfId="6800" xr:uid="{00000000-0005-0000-0000-0000A82F0000}"/>
    <cellStyle name="40% - Accent4 2 3 3 2 3 3 2" xfId="15632" xr:uid="{00000000-0005-0000-0000-0000A92F0000}"/>
    <cellStyle name="40% - Accent4 2 3 3 2 3 4" xfId="9002" xr:uid="{00000000-0005-0000-0000-0000AA2F0000}"/>
    <cellStyle name="40% - Accent4 2 3 3 2 3 4 2" xfId="17834" xr:uid="{00000000-0005-0000-0000-0000AB2F0000}"/>
    <cellStyle name="40% - Accent4 2 3 3 2 3 5" xfId="11228" xr:uid="{00000000-0005-0000-0000-0000AC2F0000}"/>
    <cellStyle name="40% - Accent4 2 3 3 2 4" xfId="3190" xr:uid="{00000000-0005-0000-0000-0000AD2F0000}"/>
    <cellStyle name="40% - Accent4 2 3 3 2 4 2" xfId="12022" xr:uid="{00000000-0005-0000-0000-0000AE2F0000}"/>
    <cellStyle name="40% - Accent4 2 3 3 2 5" xfId="5392" xr:uid="{00000000-0005-0000-0000-0000AF2F0000}"/>
    <cellStyle name="40% - Accent4 2 3 3 2 5 2" xfId="14224" xr:uid="{00000000-0005-0000-0000-0000B02F0000}"/>
    <cellStyle name="40% - Accent4 2 3 3 2 6" xfId="7594" xr:uid="{00000000-0005-0000-0000-0000B12F0000}"/>
    <cellStyle name="40% - Accent4 2 3 3 2 6 2" xfId="16426" xr:uid="{00000000-0005-0000-0000-0000B22F0000}"/>
    <cellStyle name="40% - Accent4 2 3 3 2 7" xfId="9820" xr:uid="{00000000-0005-0000-0000-0000B32F0000}"/>
    <cellStyle name="40% - Accent4 2 3 3 3" xfId="1340" xr:uid="{00000000-0005-0000-0000-0000B42F0000}"/>
    <cellStyle name="40% - Accent4 2 3 3 3 2" xfId="3542" xr:uid="{00000000-0005-0000-0000-0000B52F0000}"/>
    <cellStyle name="40% - Accent4 2 3 3 3 2 2" xfId="12374" xr:uid="{00000000-0005-0000-0000-0000B62F0000}"/>
    <cellStyle name="40% - Accent4 2 3 3 3 3" xfId="5744" xr:uid="{00000000-0005-0000-0000-0000B72F0000}"/>
    <cellStyle name="40% - Accent4 2 3 3 3 3 2" xfId="14576" xr:uid="{00000000-0005-0000-0000-0000B82F0000}"/>
    <cellStyle name="40% - Accent4 2 3 3 3 4" xfId="7946" xr:uid="{00000000-0005-0000-0000-0000B92F0000}"/>
    <cellStyle name="40% - Accent4 2 3 3 3 4 2" xfId="16778" xr:uid="{00000000-0005-0000-0000-0000BA2F0000}"/>
    <cellStyle name="40% - Accent4 2 3 3 3 5" xfId="10172" xr:uid="{00000000-0005-0000-0000-0000BB2F0000}"/>
    <cellStyle name="40% - Accent4 2 3 3 4" xfId="2044" xr:uid="{00000000-0005-0000-0000-0000BC2F0000}"/>
    <cellStyle name="40% - Accent4 2 3 3 4 2" xfId="4246" xr:uid="{00000000-0005-0000-0000-0000BD2F0000}"/>
    <cellStyle name="40% - Accent4 2 3 3 4 2 2" xfId="13078" xr:uid="{00000000-0005-0000-0000-0000BE2F0000}"/>
    <cellStyle name="40% - Accent4 2 3 3 4 3" xfId="6448" xr:uid="{00000000-0005-0000-0000-0000BF2F0000}"/>
    <cellStyle name="40% - Accent4 2 3 3 4 3 2" xfId="15280" xr:uid="{00000000-0005-0000-0000-0000C02F0000}"/>
    <cellStyle name="40% - Accent4 2 3 3 4 4" xfId="8650" xr:uid="{00000000-0005-0000-0000-0000C12F0000}"/>
    <cellStyle name="40% - Accent4 2 3 3 4 4 2" xfId="17482" xr:uid="{00000000-0005-0000-0000-0000C22F0000}"/>
    <cellStyle name="40% - Accent4 2 3 3 4 5" xfId="10876" xr:uid="{00000000-0005-0000-0000-0000C32F0000}"/>
    <cellStyle name="40% - Accent4 2 3 3 5" xfId="2838" xr:uid="{00000000-0005-0000-0000-0000C42F0000}"/>
    <cellStyle name="40% - Accent4 2 3 3 5 2" xfId="11670" xr:uid="{00000000-0005-0000-0000-0000C52F0000}"/>
    <cellStyle name="40% - Accent4 2 3 3 6" xfId="5040" xr:uid="{00000000-0005-0000-0000-0000C62F0000}"/>
    <cellStyle name="40% - Accent4 2 3 3 6 2" xfId="13872" xr:uid="{00000000-0005-0000-0000-0000C72F0000}"/>
    <cellStyle name="40% - Accent4 2 3 3 7" xfId="7242" xr:uid="{00000000-0005-0000-0000-0000C82F0000}"/>
    <cellStyle name="40% - Accent4 2 3 3 7 2" xfId="16074" xr:uid="{00000000-0005-0000-0000-0000C92F0000}"/>
    <cellStyle name="40% - Accent4 2 3 3 8" xfId="9468" xr:uid="{00000000-0005-0000-0000-0000CA2F0000}"/>
    <cellStyle name="40% - Accent4 2 3 4" xfId="754" xr:uid="{00000000-0005-0000-0000-0000CB2F0000}"/>
    <cellStyle name="40% - Accent4 2 3 4 2" xfId="1458" xr:uid="{00000000-0005-0000-0000-0000CC2F0000}"/>
    <cellStyle name="40% - Accent4 2 3 4 2 2" xfId="3660" xr:uid="{00000000-0005-0000-0000-0000CD2F0000}"/>
    <cellStyle name="40% - Accent4 2 3 4 2 2 2" xfId="12492" xr:uid="{00000000-0005-0000-0000-0000CE2F0000}"/>
    <cellStyle name="40% - Accent4 2 3 4 2 3" xfId="5862" xr:uid="{00000000-0005-0000-0000-0000CF2F0000}"/>
    <cellStyle name="40% - Accent4 2 3 4 2 3 2" xfId="14694" xr:uid="{00000000-0005-0000-0000-0000D02F0000}"/>
    <cellStyle name="40% - Accent4 2 3 4 2 4" xfId="8064" xr:uid="{00000000-0005-0000-0000-0000D12F0000}"/>
    <cellStyle name="40% - Accent4 2 3 4 2 4 2" xfId="16896" xr:uid="{00000000-0005-0000-0000-0000D22F0000}"/>
    <cellStyle name="40% - Accent4 2 3 4 2 5" xfId="10290" xr:uid="{00000000-0005-0000-0000-0000D32F0000}"/>
    <cellStyle name="40% - Accent4 2 3 4 3" xfId="2162" xr:uid="{00000000-0005-0000-0000-0000D42F0000}"/>
    <cellStyle name="40% - Accent4 2 3 4 3 2" xfId="4364" xr:uid="{00000000-0005-0000-0000-0000D52F0000}"/>
    <cellStyle name="40% - Accent4 2 3 4 3 2 2" xfId="13196" xr:uid="{00000000-0005-0000-0000-0000D62F0000}"/>
    <cellStyle name="40% - Accent4 2 3 4 3 3" xfId="6566" xr:uid="{00000000-0005-0000-0000-0000D72F0000}"/>
    <cellStyle name="40% - Accent4 2 3 4 3 3 2" xfId="15398" xr:uid="{00000000-0005-0000-0000-0000D82F0000}"/>
    <cellStyle name="40% - Accent4 2 3 4 3 4" xfId="8768" xr:uid="{00000000-0005-0000-0000-0000D92F0000}"/>
    <cellStyle name="40% - Accent4 2 3 4 3 4 2" xfId="17600" xr:uid="{00000000-0005-0000-0000-0000DA2F0000}"/>
    <cellStyle name="40% - Accent4 2 3 4 3 5" xfId="10994" xr:uid="{00000000-0005-0000-0000-0000DB2F0000}"/>
    <cellStyle name="40% - Accent4 2 3 4 4" xfId="2956" xr:uid="{00000000-0005-0000-0000-0000DC2F0000}"/>
    <cellStyle name="40% - Accent4 2 3 4 4 2" xfId="11788" xr:uid="{00000000-0005-0000-0000-0000DD2F0000}"/>
    <cellStyle name="40% - Accent4 2 3 4 5" xfId="5158" xr:uid="{00000000-0005-0000-0000-0000DE2F0000}"/>
    <cellStyle name="40% - Accent4 2 3 4 5 2" xfId="13990" xr:uid="{00000000-0005-0000-0000-0000DF2F0000}"/>
    <cellStyle name="40% - Accent4 2 3 4 6" xfId="7360" xr:uid="{00000000-0005-0000-0000-0000E02F0000}"/>
    <cellStyle name="40% - Accent4 2 3 4 6 2" xfId="16192" xr:uid="{00000000-0005-0000-0000-0000E12F0000}"/>
    <cellStyle name="40% - Accent4 2 3 4 7" xfId="9586" xr:uid="{00000000-0005-0000-0000-0000E22F0000}"/>
    <cellStyle name="40% - Accent4 2 3 5" xfId="1066" xr:uid="{00000000-0005-0000-0000-0000E32F0000}"/>
    <cellStyle name="40% - Accent4 2 3 5 2" xfId="3268" xr:uid="{00000000-0005-0000-0000-0000E42F0000}"/>
    <cellStyle name="40% - Accent4 2 3 5 2 2" xfId="12100" xr:uid="{00000000-0005-0000-0000-0000E52F0000}"/>
    <cellStyle name="40% - Accent4 2 3 5 3" xfId="5470" xr:uid="{00000000-0005-0000-0000-0000E62F0000}"/>
    <cellStyle name="40% - Accent4 2 3 5 3 2" xfId="14302" xr:uid="{00000000-0005-0000-0000-0000E72F0000}"/>
    <cellStyle name="40% - Accent4 2 3 5 4" xfId="7672" xr:uid="{00000000-0005-0000-0000-0000E82F0000}"/>
    <cellStyle name="40% - Accent4 2 3 5 4 2" xfId="16504" xr:uid="{00000000-0005-0000-0000-0000E92F0000}"/>
    <cellStyle name="40% - Accent4 2 3 5 5" xfId="9898" xr:uid="{00000000-0005-0000-0000-0000EA2F0000}"/>
    <cellStyle name="40% - Accent4 2 3 6" xfId="1810" xr:uid="{00000000-0005-0000-0000-0000EB2F0000}"/>
    <cellStyle name="40% - Accent4 2 3 6 2" xfId="4012" xr:uid="{00000000-0005-0000-0000-0000EC2F0000}"/>
    <cellStyle name="40% - Accent4 2 3 6 2 2" xfId="12844" xr:uid="{00000000-0005-0000-0000-0000ED2F0000}"/>
    <cellStyle name="40% - Accent4 2 3 6 3" xfId="6214" xr:uid="{00000000-0005-0000-0000-0000EE2F0000}"/>
    <cellStyle name="40% - Accent4 2 3 6 3 2" xfId="15046" xr:uid="{00000000-0005-0000-0000-0000EF2F0000}"/>
    <cellStyle name="40% - Accent4 2 3 6 4" xfId="8416" xr:uid="{00000000-0005-0000-0000-0000F02F0000}"/>
    <cellStyle name="40% - Accent4 2 3 6 4 2" xfId="17248" xr:uid="{00000000-0005-0000-0000-0000F12F0000}"/>
    <cellStyle name="40% - Accent4 2 3 6 5" xfId="10642" xr:uid="{00000000-0005-0000-0000-0000F22F0000}"/>
    <cellStyle name="40% - Accent4 2 3 7" xfId="2564" xr:uid="{00000000-0005-0000-0000-0000F32F0000}"/>
    <cellStyle name="40% - Accent4 2 3 7 2" xfId="11396" xr:uid="{00000000-0005-0000-0000-0000F42F0000}"/>
    <cellStyle name="40% - Accent4 2 3 8" xfId="4766" xr:uid="{00000000-0005-0000-0000-0000F52F0000}"/>
    <cellStyle name="40% - Accent4 2 3 8 2" xfId="13598" xr:uid="{00000000-0005-0000-0000-0000F62F0000}"/>
    <cellStyle name="40% - Accent4 2 3 9" xfId="6968" xr:uid="{00000000-0005-0000-0000-0000F72F0000}"/>
    <cellStyle name="40% - Accent4 2 3 9 2" xfId="15800" xr:uid="{00000000-0005-0000-0000-0000F82F0000}"/>
    <cellStyle name="40% - Accent4 2 4" xfId="466" xr:uid="{00000000-0005-0000-0000-0000F92F0000}"/>
    <cellStyle name="40% - Accent4 2 4 2" xfId="805" xr:uid="{00000000-0005-0000-0000-0000FA2F0000}"/>
    <cellStyle name="40% - Accent4 2 4 2 2" xfId="1509" xr:uid="{00000000-0005-0000-0000-0000FB2F0000}"/>
    <cellStyle name="40% - Accent4 2 4 2 2 2" xfId="3711" xr:uid="{00000000-0005-0000-0000-0000FC2F0000}"/>
    <cellStyle name="40% - Accent4 2 4 2 2 2 2" xfId="12543" xr:uid="{00000000-0005-0000-0000-0000FD2F0000}"/>
    <cellStyle name="40% - Accent4 2 4 2 2 3" xfId="5913" xr:uid="{00000000-0005-0000-0000-0000FE2F0000}"/>
    <cellStyle name="40% - Accent4 2 4 2 2 3 2" xfId="14745" xr:uid="{00000000-0005-0000-0000-0000FF2F0000}"/>
    <cellStyle name="40% - Accent4 2 4 2 2 4" xfId="8115" xr:uid="{00000000-0005-0000-0000-000000300000}"/>
    <cellStyle name="40% - Accent4 2 4 2 2 4 2" xfId="16947" xr:uid="{00000000-0005-0000-0000-000001300000}"/>
    <cellStyle name="40% - Accent4 2 4 2 2 5" xfId="10341" xr:uid="{00000000-0005-0000-0000-000002300000}"/>
    <cellStyle name="40% - Accent4 2 4 2 3" xfId="2213" xr:uid="{00000000-0005-0000-0000-000003300000}"/>
    <cellStyle name="40% - Accent4 2 4 2 3 2" xfId="4415" xr:uid="{00000000-0005-0000-0000-000004300000}"/>
    <cellStyle name="40% - Accent4 2 4 2 3 2 2" xfId="13247" xr:uid="{00000000-0005-0000-0000-000005300000}"/>
    <cellStyle name="40% - Accent4 2 4 2 3 3" xfId="6617" xr:uid="{00000000-0005-0000-0000-000006300000}"/>
    <cellStyle name="40% - Accent4 2 4 2 3 3 2" xfId="15449" xr:uid="{00000000-0005-0000-0000-000007300000}"/>
    <cellStyle name="40% - Accent4 2 4 2 3 4" xfId="8819" xr:uid="{00000000-0005-0000-0000-000008300000}"/>
    <cellStyle name="40% - Accent4 2 4 2 3 4 2" xfId="17651" xr:uid="{00000000-0005-0000-0000-000009300000}"/>
    <cellStyle name="40% - Accent4 2 4 2 3 5" xfId="11045" xr:uid="{00000000-0005-0000-0000-00000A300000}"/>
    <cellStyle name="40% - Accent4 2 4 2 4" xfId="3007" xr:uid="{00000000-0005-0000-0000-00000B300000}"/>
    <cellStyle name="40% - Accent4 2 4 2 4 2" xfId="11839" xr:uid="{00000000-0005-0000-0000-00000C300000}"/>
    <cellStyle name="40% - Accent4 2 4 2 5" xfId="5209" xr:uid="{00000000-0005-0000-0000-00000D300000}"/>
    <cellStyle name="40% - Accent4 2 4 2 5 2" xfId="14041" xr:uid="{00000000-0005-0000-0000-00000E300000}"/>
    <cellStyle name="40% - Accent4 2 4 2 6" xfId="7411" xr:uid="{00000000-0005-0000-0000-00000F300000}"/>
    <cellStyle name="40% - Accent4 2 4 2 6 2" xfId="16243" xr:uid="{00000000-0005-0000-0000-000010300000}"/>
    <cellStyle name="40% - Accent4 2 4 2 7" xfId="9637" xr:uid="{00000000-0005-0000-0000-000011300000}"/>
    <cellStyle name="40% - Accent4 2 4 3" xfId="1170" xr:uid="{00000000-0005-0000-0000-000012300000}"/>
    <cellStyle name="40% - Accent4 2 4 3 2" xfId="3372" xr:uid="{00000000-0005-0000-0000-000013300000}"/>
    <cellStyle name="40% - Accent4 2 4 3 2 2" xfId="12204" xr:uid="{00000000-0005-0000-0000-000014300000}"/>
    <cellStyle name="40% - Accent4 2 4 3 3" xfId="5574" xr:uid="{00000000-0005-0000-0000-000015300000}"/>
    <cellStyle name="40% - Accent4 2 4 3 3 2" xfId="14406" xr:uid="{00000000-0005-0000-0000-000016300000}"/>
    <cellStyle name="40% - Accent4 2 4 3 4" xfId="7776" xr:uid="{00000000-0005-0000-0000-000017300000}"/>
    <cellStyle name="40% - Accent4 2 4 3 4 2" xfId="16608" xr:uid="{00000000-0005-0000-0000-000018300000}"/>
    <cellStyle name="40% - Accent4 2 4 3 5" xfId="10002" xr:uid="{00000000-0005-0000-0000-000019300000}"/>
    <cellStyle name="40% - Accent4 2 4 4" xfId="1861" xr:uid="{00000000-0005-0000-0000-00001A300000}"/>
    <cellStyle name="40% - Accent4 2 4 4 2" xfId="4063" xr:uid="{00000000-0005-0000-0000-00001B300000}"/>
    <cellStyle name="40% - Accent4 2 4 4 2 2" xfId="12895" xr:uid="{00000000-0005-0000-0000-00001C300000}"/>
    <cellStyle name="40% - Accent4 2 4 4 3" xfId="6265" xr:uid="{00000000-0005-0000-0000-00001D300000}"/>
    <cellStyle name="40% - Accent4 2 4 4 3 2" xfId="15097" xr:uid="{00000000-0005-0000-0000-00001E300000}"/>
    <cellStyle name="40% - Accent4 2 4 4 4" xfId="8467" xr:uid="{00000000-0005-0000-0000-00001F300000}"/>
    <cellStyle name="40% - Accent4 2 4 4 4 2" xfId="17299" xr:uid="{00000000-0005-0000-0000-000020300000}"/>
    <cellStyle name="40% - Accent4 2 4 4 5" xfId="10693" xr:uid="{00000000-0005-0000-0000-000021300000}"/>
    <cellStyle name="40% - Accent4 2 4 5" xfId="2668" xr:uid="{00000000-0005-0000-0000-000022300000}"/>
    <cellStyle name="40% - Accent4 2 4 5 2" xfId="11500" xr:uid="{00000000-0005-0000-0000-000023300000}"/>
    <cellStyle name="40% - Accent4 2 4 6" xfId="4870" xr:uid="{00000000-0005-0000-0000-000024300000}"/>
    <cellStyle name="40% - Accent4 2 4 6 2" xfId="13702" xr:uid="{00000000-0005-0000-0000-000025300000}"/>
    <cellStyle name="40% - Accent4 2 4 7" xfId="7072" xr:uid="{00000000-0005-0000-0000-000026300000}"/>
    <cellStyle name="40% - Accent4 2 4 7 2" xfId="15904" xr:uid="{00000000-0005-0000-0000-000027300000}"/>
    <cellStyle name="40% - Accent4 2 4 8" xfId="9298" xr:uid="{00000000-0005-0000-0000-000028300000}"/>
    <cellStyle name="40% - Accent4 2 5" xfId="570" xr:uid="{00000000-0005-0000-0000-000029300000}"/>
    <cellStyle name="40% - Accent4 2 5 2" xfId="922" xr:uid="{00000000-0005-0000-0000-00002A300000}"/>
    <cellStyle name="40% - Accent4 2 5 2 2" xfId="1626" xr:uid="{00000000-0005-0000-0000-00002B300000}"/>
    <cellStyle name="40% - Accent4 2 5 2 2 2" xfId="3828" xr:uid="{00000000-0005-0000-0000-00002C300000}"/>
    <cellStyle name="40% - Accent4 2 5 2 2 2 2" xfId="12660" xr:uid="{00000000-0005-0000-0000-00002D300000}"/>
    <cellStyle name="40% - Accent4 2 5 2 2 3" xfId="6030" xr:uid="{00000000-0005-0000-0000-00002E300000}"/>
    <cellStyle name="40% - Accent4 2 5 2 2 3 2" xfId="14862" xr:uid="{00000000-0005-0000-0000-00002F300000}"/>
    <cellStyle name="40% - Accent4 2 5 2 2 4" xfId="8232" xr:uid="{00000000-0005-0000-0000-000030300000}"/>
    <cellStyle name="40% - Accent4 2 5 2 2 4 2" xfId="17064" xr:uid="{00000000-0005-0000-0000-000031300000}"/>
    <cellStyle name="40% - Accent4 2 5 2 2 5" xfId="10458" xr:uid="{00000000-0005-0000-0000-000032300000}"/>
    <cellStyle name="40% - Accent4 2 5 2 3" xfId="2330" xr:uid="{00000000-0005-0000-0000-000033300000}"/>
    <cellStyle name="40% - Accent4 2 5 2 3 2" xfId="4532" xr:uid="{00000000-0005-0000-0000-000034300000}"/>
    <cellStyle name="40% - Accent4 2 5 2 3 2 2" xfId="13364" xr:uid="{00000000-0005-0000-0000-000035300000}"/>
    <cellStyle name="40% - Accent4 2 5 2 3 3" xfId="6734" xr:uid="{00000000-0005-0000-0000-000036300000}"/>
    <cellStyle name="40% - Accent4 2 5 2 3 3 2" xfId="15566" xr:uid="{00000000-0005-0000-0000-000037300000}"/>
    <cellStyle name="40% - Accent4 2 5 2 3 4" xfId="8936" xr:uid="{00000000-0005-0000-0000-000038300000}"/>
    <cellStyle name="40% - Accent4 2 5 2 3 4 2" xfId="17768" xr:uid="{00000000-0005-0000-0000-000039300000}"/>
    <cellStyle name="40% - Accent4 2 5 2 3 5" xfId="11162" xr:uid="{00000000-0005-0000-0000-00003A300000}"/>
    <cellStyle name="40% - Accent4 2 5 2 4" xfId="3124" xr:uid="{00000000-0005-0000-0000-00003B300000}"/>
    <cellStyle name="40% - Accent4 2 5 2 4 2" xfId="11956" xr:uid="{00000000-0005-0000-0000-00003C300000}"/>
    <cellStyle name="40% - Accent4 2 5 2 5" xfId="5326" xr:uid="{00000000-0005-0000-0000-00003D300000}"/>
    <cellStyle name="40% - Accent4 2 5 2 5 2" xfId="14158" xr:uid="{00000000-0005-0000-0000-00003E300000}"/>
    <cellStyle name="40% - Accent4 2 5 2 6" xfId="7528" xr:uid="{00000000-0005-0000-0000-00003F300000}"/>
    <cellStyle name="40% - Accent4 2 5 2 6 2" xfId="16360" xr:uid="{00000000-0005-0000-0000-000040300000}"/>
    <cellStyle name="40% - Accent4 2 5 2 7" xfId="9754" xr:uid="{00000000-0005-0000-0000-000041300000}"/>
    <cellStyle name="40% - Accent4 2 5 3" xfId="1274" xr:uid="{00000000-0005-0000-0000-000042300000}"/>
    <cellStyle name="40% - Accent4 2 5 3 2" xfId="3476" xr:uid="{00000000-0005-0000-0000-000043300000}"/>
    <cellStyle name="40% - Accent4 2 5 3 2 2" xfId="12308" xr:uid="{00000000-0005-0000-0000-000044300000}"/>
    <cellStyle name="40% - Accent4 2 5 3 3" xfId="5678" xr:uid="{00000000-0005-0000-0000-000045300000}"/>
    <cellStyle name="40% - Accent4 2 5 3 3 2" xfId="14510" xr:uid="{00000000-0005-0000-0000-000046300000}"/>
    <cellStyle name="40% - Accent4 2 5 3 4" xfId="7880" xr:uid="{00000000-0005-0000-0000-000047300000}"/>
    <cellStyle name="40% - Accent4 2 5 3 4 2" xfId="16712" xr:uid="{00000000-0005-0000-0000-000048300000}"/>
    <cellStyle name="40% - Accent4 2 5 3 5" xfId="10106" xr:uid="{00000000-0005-0000-0000-000049300000}"/>
    <cellStyle name="40% - Accent4 2 5 4" xfId="1978" xr:uid="{00000000-0005-0000-0000-00004A300000}"/>
    <cellStyle name="40% - Accent4 2 5 4 2" xfId="4180" xr:uid="{00000000-0005-0000-0000-00004B300000}"/>
    <cellStyle name="40% - Accent4 2 5 4 2 2" xfId="13012" xr:uid="{00000000-0005-0000-0000-00004C300000}"/>
    <cellStyle name="40% - Accent4 2 5 4 3" xfId="6382" xr:uid="{00000000-0005-0000-0000-00004D300000}"/>
    <cellStyle name="40% - Accent4 2 5 4 3 2" xfId="15214" xr:uid="{00000000-0005-0000-0000-00004E300000}"/>
    <cellStyle name="40% - Accent4 2 5 4 4" xfId="8584" xr:uid="{00000000-0005-0000-0000-00004F300000}"/>
    <cellStyle name="40% - Accent4 2 5 4 4 2" xfId="17416" xr:uid="{00000000-0005-0000-0000-000050300000}"/>
    <cellStyle name="40% - Accent4 2 5 4 5" xfId="10810" xr:uid="{00000000-0005-0000-0000-000051300000}"/>
    <cellStyle name="40% - Accent4 2 5 5" xfId="2772" xr:uid="{00000000-0005-0000-0000-000052300000}"/>
    <cellStyle name="40% - Accent4 2 5 5 2" xfId="11604" xr:uid="{00000000-0005-0000-0000-000053300000}"/>
    <cellStyle name="40% - Accent4 2 5 6" xfId="4974" xr:uid="{00000000-0005-0000-0000-000054300000}"/>
    <cellStyle name="40% - Accent4 2 5 6 2" xfId="13806" xr:uid="{00000000-0005-0000-0000-000055300000}"/>
    <cellStyle name="40% - Accent4 2 5 7" xfId="7176" xr:uid="{00000000-0005-0000-0000-000056300000}"/>
    <cellStyle name="40% - Accent4 2 5 7 2" xfId="16008" xr:uid="{00000000-0005-0000-0000-000057300000}"/>
    <cellStyle name="40% - Accent4 2 5 8" xfId="9402" xr:uid="{00000000-0005-0000-0000-000058300000}"/>
    <cellStyle name="40% - Accent4 2 6" xfId="688" xr:uid="{00000000-0005-0000-0000-000059300000}"/>
    <cellStyle name="40% - Accent4 2 6 2" xfId="1392" xr:uid="{00000000-0005-0000-0000-00005A300000}"/>
    <cellStyle name="40% - Accent4 2 6 2 2" xfId="3594" xr:uid="{00000000-0005-0000-0000-00005B300000}"/>
    <cellStyle name="40% - Accent4 2 6 2 2 2" xfId="12426" xr:uid="{00000000-0005-0000-0000-00005C300000}"/>
    <cellStyle name="40% - Accent4 2 6 2 3" xfId="5796" xr:uid="{00000000-0005-0000-0000-00005D300000}"/>
    <cellStyle name="40% - Accent4 2 6 2 3 2" xfId="14628" xr:uid="{00000000-0005-0000-0000-00005E300000}"/>
    <cellStyle name="40% - Accent4 2 6 2 4" xfId="7998" xr:uid="{00000000-0005-0000-0000-00005F300000}"/>
    <cellStyle name="40% - Accent4 2 6 2 4 2" xfId="16830" xr:uid="{00000000-0005-0000-0000-000060300000}"/>
    <cellStyle name="40% - Accent4 2 6 2 5" xfId="10224" xr:uid="{00000000-0005-0000-0000-000061300000}"/>
    <cellStyle name="40% - Accent4 2 6 3" xfId="2096" xr:uid="{00000000-0005-0000-0000-000062300000}"/>
    <cellStyle name="40% - Accent4 2 6 3 2" xfId="4298" xr:uid="{00000000-0005-0000-0000-000063300000}"/>
    <cellStyle name="40% - Accent4 2 6 3 2 2" xfId="13130" xr:uid="{00000000-0005-0000-0000-000064300000}"/>
    <cellStyle name="40% - Accent4 2 6 3 3" xfId="6500" xr:uid="{00000000-0005-0000-0000-000065300000}"/>
    <cellStyle name="40% - Accent4 2 6 3 3 2" xfId="15332" xr:uid="{00000000-0005-0000-0000-000066300000}"/>
    <cellStyle name="40% - Accent4 2 6 3 4" xfId="8702" xr:uid="{00000000-0005-0000-0000-000067300000}"/>
    <cellStyle name="40% - Accent4 2 6 3 4 2" xfId="17534" xr:uid="{00000000-0005-0000-0000-000068300000}"/>
    <cellStyle name="40% - Accent4 2 6 3 5" xfId="10928" xr:uid="{00000000-0005-0000-0000-000069300000}"/>
    <cellStyle name="40% - Accent4 2 6 4" xfId="2890" xr:uid="{00000000-0005-0000-0000-00006A300000}"/>
    <cellStyle name="40% - Accent4 2 6 4 2" xfId="11722" xr:uid="{00000000-0005-0000-0000-00006B300000}"/>
    <cellStyle name="40% - Accent4 2 6 5" xfId="5092" xr:uid="{00000000-0005-0000-0000-00006C300000}"/>
    <cellStyle name="40% - Accent4 2 6 5 2" xfId="13924" xr:uid="{00000000-0005-0000-0000-00006D300000}"/>
    <cellStyle name="40% - Accent4 2 6 6" xfId="7294" xr:uid="{00000000-0005-0000-0000-00006E300000}"/>
    <cellStyle name="40% - Accent4 2 6 6 2" xfId="16126" xr:uid="{00000000-0005-0000-0000-00006F300000}"/>
    <cellStyle name="40% - Accent4 2 6 7" xfId="9520" xr:uid="{00000000-0005-0000-0000-000070300000}"/>
    <cellStyle name="40% - Accent4 2 7" xfId="1028" xr:uid="{00000000-0005-0000-0000-000071300000}"/>
    <cellStyle name="40% - Accent4 2 7 2" xfId="3230" xr:uid="{00000000-0005-0000-0000-000072300000}"/>
    <cellStyle name="40% - Accent4 2 7 2 2" xfId="12062" xr:uid="{00000000-0005-0000-0000-000073300000}"/>
    <cellStyle name="40% - Accent4 2 7 3" xfId="5432" xr:uid="{00000000-0005-0000-0000-000074300000}"/>
    <cellStyle name="40% - Accent4 2 7 3 2" xfId="14264" xr:uid="{00000000-0005-0000-0000-000075300000}"/>
    <cellStyle name="40% - Accent4 2 7 4" xfId="7634" xr:uid="{00000000-0005-0000-0000-000076300000}"/>
    <cellStyle name="40% - Accent4 2 7 4 2" xfId="16466" xr:uid="{00000000-0005-0000-0000-000077300000}"/>
    <cellStyle name="40% - Accent4 2 7 5" xfId="9860" xr:uid="{00000000-0005-0000-0000-000078300000}"/>
    <cellStyle name="40% - Accent4 2 8" xfId="1744" xr:uid="{00000000-0005-0000-0000-000079300000}"/>
    <cellStyle name="40% - Accent4 2 8 2" xfId="3946" xr:uid="{00000000-0005-0000-0000-00007A300000}"/>
    <cellStyle name="40% - Accent4 2 8 2 2" xfId="12778" xr:uid="{00000000-0005-0000-0000-00007B300000}"/>
    <cellStyle name="40% - Accent4 2 8 3" xfId="6148" xr:uid="{00000000-0005-0000-0000-00007C300000}"/>
    <cellStyle name="40% - Accent4 2 8 3 2" xfId="14980" xr:uid="{00000000-0005-0000-0000-00007D300000}"/>
    <cellStyle name="40% - Accent4 2 8 4" xfId="8350" xr:uid="{00000000-0005-0000-0000-00007E300000}"/>
    <cellStyle name="40% - Accent4 2 8 4 2" xfId="17182" xr:uid="{00000000-0005-0000-0000-00007F300000}"/>
    <cellStyle name="40% - Accent4 2 8 5" xfId="10576" xr:uid="{00000000-0005-0000-0000-000080300000}"/>
    <cellStyle name="40% - Accent4 2 9" xfId="332" xr:uid="{00000000-0005-0000-0000-000081300000}"/>
    <cellStyle name="40% - Accent4 2 9 2" xfId="2538" xr:uid="{00000000-0005-0000-0000-000082300000}"/>
    <cellStyle name="40% - Accent4 2 9 2 2" xfId="11370" xr:uid="{00000000-0005-0000-0000-000083300000}"/>
    <cellStyle name="40% - Accent4 2 9 3" xfId="4740" xr:uid="{00000000-0005-0000-0000-000084300000}"/>
    <cellStyle name="40% - Accent4 2 9 3 2" xfId="13572" xr:uid="{00000000-0005-0000-0000-000085300000}"/>
    <cellStyle name="40% - Accent4 2 9 4" xfId="6942" xr:uid="{00000000-0005-0000-0000-000086300000}"/>
    <cellStyle name="40% - Accent4 2 9 4 2" xfId="15774" xr:uid="{00000000-0005-0000-0000-000087300000}"/>
    <cellStyle name="40% - Accent4 2 9 5" xfId="9168" xr:uid="{00000000-0005-0000-0000-000088300000}"/>
    <cellStyle name="40% - Accent4 3" xfId="157" xr:uid="{00000000-0005-0000-0000-000089300000}"/>
    <cellStyle name="40% - Accent4 3 10" xfId="2475" xr:uid="{00000000-0005-0000-0000-00008A300000}"/>
    <cellStyle name="40% - Accent4 3 10 2" xfId="11307" xr:uid="{00000000-0005-0000-0000-00008B300000}"/>
    <cellStyle name="40% - Accent4 3 11" xfId="4677" xr:uid="{00000000-0005-0000-0000-00008C300000}"/>
    <cellStyle name="40% - Accent4 3 11 2" xfId="13509" xr:uid="{00000000-0005-0000-0000-00008D300000}"/>
    <cellStyle name="40% - Accent4 3 12" xfId="6879" xr:uid="{00000000-0005-0000-0000-00008E300000}"/>
    <cellStyle name="40% - Accent4 3 12 2" xfId="15711" xr:uid="{00000000-0005-0000-0000-00008F300000}"/>
    <cellStyle name="40% - Accent4 3 13" xfId="9105" xr:uid="{00000000-0005-0000-0000-000090300000}"/>
    <cellStyle name="40% - Accent4 3 2" xfId="158" xr:uid="{00000000-0005-0000-0000-000091300000}"/>
    <cellStyle name="40% - Accent4 3 2 10" xfId="6880" xr:uid="{00000000-0005-0000-0000-000092300000}"/>
    <cellStyle name="40% - Accent4 3 2 10 2" xfId="15712" xr:uid="{00000000-0005-0000-0000-000093300000}"/>
    <cellStyle name="40% - Accent4 3 2 11" xfId="9106" xr:uid="{00000000-0005-0000-0000-000094300000}"/>
    <cellStyle name="40% - Accent4 3 2 2" xfId="480" xr:uid="{00000000-0005-0000-0000-000095300000}"/>
    <cellStyle name="40% - Accent4 3 2 2 2" xfId="819" xr:uid="{00000000-0005-0000-0000-000096300000}"/>
    <cellStyle name="40% - Accent4 3 2 2 2 2" xfId="1523" xr:uid="{00000000-0005-0000-0000-000097300000}"/>
    <cellStyle name="40% - Accent4 3 2 2 2 2 2" xfId="3725" xr:uid="{00000000-0005-0000-0000-000098300000}"/>
    <cellStyle name="40% - Accent4 3 2 2 2 2 2 2" xfId="12557" xr:uid="{00000000-0005-0000-0000-000099300000}"/>
    <cellStyle name="40% - Accent4 3 2 2 2 2 3" xfId="5927" xr:uid="{00000000-0005-0000-0000-00009A300000}"/>
    <cellStyle name="40% - Accent4 3 2 2 2 2 3 2" xfId="14759" xr:uid="{00000000-0005-0000-0000-00009B300000}"/>
    <cellStyle name="40% - Accent4 3 2 2 2 2 4" xfId="8129" xr:uid="{00000000-0005-0000-0000-00009C300000}"/>
    <cellStyle name="40% - Accent4 3 2 2 2 2 4 2" xfId="16961" xr:uid="{00000000-0005-0000-0000-00009D300000}"/>
    <cellStyle name="40% - Accent4 3 2 2 2 2 5" xfId="10355" xr:uid="{00000000-0005-0000-0000-00009E300000}"/>
    <cellStyle name="40% - Accent4 3 2 2 2 3" xfId="2227" xr:uid="{00000000-0005-0000-0000-00009F300000}"/>
    <cellStyle name="40% - Accent4 3 2 2 2 3 2" xfId="4429" xr:uid="{00000000-0005-0000-0000-0000A0300000}"/>
    <cellStyle name="40% - Accent4 3 2 2 2 3 2 2" xfId="13261" xr:uid="{00000000-0005-0000-0000-0000A1300000}"/>
    <cellStyle name="40% - Accent4 3 2 2 2 3 3" xfId="6631" xr:uid="{00000000-0005-0000-0000-0000A2300000}"/>
    <cellStyle name="40% - Accent4 3 2 2 2 3 3 2" xfId="15463" xr:uid="{00000000-0005-0000-0000-0000A3300000}"/>
    <cellStyle name="40% - Accent4 3 2 2 2 3 4" xfId="8833" xr:uid="{00000000-0005-0000-0000-0000A4300000}"/>
    <cellStyle name="40% - Accent4 3 2 2 2 3 4 2" xfId="17665" xr:uid="{00000000-0005-0000-0000-0000A5300000}"/>
    <cellStyle name="40% - Accent4 3 2 2 2 3 5" xfId="11059" xr:uid="{00000000-0005-0000-0000-0000A6300000}"/>
    <cellStyle name="40% - Accent4 3 2 2 2 4" xfId="3021" xr:uid="{00000000-0005-0000-0000-0000A7300000}"/>
    <cellStyle name="40% - Accent4 3 2 2 2 4 2" xfId="11853" xr:uid="{00000000-0005-0000-0000-0000A8300000}"/>
    <cellStyle name="40% - Accent4 3 2 2 2 5" xfId="5223" xr:uid="{00000000-0005-0000-0000-0000A9300000}"/>
    <cellStyle name="40% - Accent4 3 2 2 2 5 2" xfId="14055" xr:uid="{00000000-0005-0000-0000-0000AA300000}"/>
    <cellStyle name="40% - Accent4 3 2 2 2 6" xfId="7425" xr:uid="{00000000-0005-0000-0000-0000AB300000}"/>
    <cellStyle name="40% - Accent4 3 2 2 2 6 2" xfId="16257" xr:uid="{00000000-0005-0000-0000-0000AC300000}"/>
    <cellStyle name="40% - Accent4 3 2 2 2 7" xfId="9651" xr:uid="{00000000-0005-0000-0000-0000AD300000}"/>
    <cellStyle name="40% - Accent4 3 2 2 3" xfId="1184" xr:uid="{00000000-0005-0000-0000-0000AE300000}"/>
    <cellStyle name="40% - Accent4 3 2 2 3 2" xfId="3386" xr:uid="{00000000-0005-0000-0000-0000AF300000}"/>
    <cellStyle name="40% - Accent4 3 2 2 3 2 2" xfId="12218" xr:uid="{00000000-0005-0000-0000-0000B0300000}"/>
    <cellStyle name="40% - Accent4 3 2 2 3 3" xfId="5588" xr:uid="{00000000-0005-0000-0000-0000B1300000}"/>
    <cellStyle name="40% - Accent4 3 2 2 3 3 2" xfId="14420" xr:uid="{00000000-0005-0000-0000-0000B2300000}"/>
    <cellStyle name="40% - Accent4 3 2 2 3 4" xfId="7790" xr:uid="{00000000-0005-0000-0000-0000B3300000}"/>
    <cellStyle name="40% - Accent4 3 2 2 3 4 2" xfId="16622" xr:uid="{00000000-0005-0000-0000-0000B4300000}"/>
    <cellStyle name="40% - Accent4 3 2 2 3 5" xfId="10016" xr:uid="{00000000-0005-0000-0000-0000B5300000}"/>
    <cellStyle name="40% - Accent4 3 2 2 4" xfId="1875" xr:uid="{00000000-0005-0000-0000-0000B6300000}"/>
    <cellStyle name="40% - Accent4 3 2 2 4 2" xfId="4077" xr:uid="{00000000-0005-0000-0000-0000B7300000}"/>
    <cellStyle name="40% - Accent4 3 2 2 4 2 2" xfId="12909" xr:uid="{00000000-0005-0000-0000-0000B8300000}"/>
    <cellStyle name="40% - Accent4 3 2 2 4 3" xfId="6279" xr:uid="{00000000-0005-0000-0000-0000B9300000}"/>
    <cellStyle name="40% - Accent4 3 2 2 4 3 2" xfId="15111" xr:uid="{00000000-0005-0000-0000-0000BA300000}"/>
    <cellStyle name="40% - Accent4 3 2 2 4 4" xfId="8481" xr:uid="{00000000-0005-0000-0000-0000BB300000}"/>
    <cellStyle name="40% - Accent4 3 2 2 4 4 2" xfId="17313" xr:uid="{00000000-0005-0000-0000-0000BC300000}"/>
    <cellStyle name="40% - Accent4 3 2 2 4 5" xfId="10707" xr:uid="{00000000-0005-0000-0000-0000BD300000}"/>
    <cellStyle name="40% - Accent4 3 2 2 5" xfId="2682" xr:uid="{00000000-0005-0000-0000-0000BE300000}"/>
    <cellStyle name="40% - Accent4 3 2 2 5 2" xfId="11514" xr:uid="{00000000-0005-0000-0000-0000BF300000}"/>
    <cellStyle name="40% - Accent4 3 2 2 6" xfId="4884" xr:uid="{00000000-0005-0000-0000-0000C0300000}"/>
    <cellStyle name="40% - Accent4 3 2 2 6 2" xfId="13716" xr:uid="{00000000-0005-0000-0000-0000C1300000}"/>
    <cellStyle name="40% - Accent4 3 2 2 7" xfId="7086" xr:uid="{00000000-0005-0000-0000-0000C2300000}"/>
    <cellStyle name="40% - Accent4 3 2 2 7 2" xfId="15918" xr:uid="{00000000-0005-0000-0000-0000C3300000}"/>
    <cellStyle name="40% - Accent4 3 2 2 8" xfId="9312" xr:uid="{00000000-0005-0000-0000-0000C4300000}"/>
    <cellStyle name="40% - Accent4 3 2 3" xfId="584" xr:uid="{00000000-0005-0000-0000-0000C5300000}"/>
    <cellStyle name="40% - Accent4 3 2 3 2" xfId="936" xr:uid="{00000000-0005-0000-0000-0000C6300000}"/>
    <cellStyle name="40% - Accent4 3 2 3 2 2" xfId="1640" xr:uid="{00000000-0005-0000-0000-0000C7300000}"/>
    <cellStyle name="40% - Accent4 3 2 3 2 2 2" xfId="3842" xr:uid="{00000000-0005-0000-0000-0000C8300000}"/>
    <cellStyle name="40% - Accent4 3 2 3 2 2 2 2" xfId="12674" xr:uid="{00000000-0005-0000-0000-0000C9300000}"/>
    <cellStyle name="40% - Accent4 3 2 3 2 2 3" xfId="6044" xr:uid="{00000000-0005-0000-0000-0000CA300000}"/>
    <cellStyle name="40% - Accent4 3 2 3 2 2 3 2" xfId="14876" xr:uid="{00000000-0005-0000-0000-0000CB300000}"/>
    <cellStyle name="40% - Accent4 3 2 3 2 2 4" xfId="8246" xr:uid="{00000000-0005-0000-0000-0000CC300000}"/>
    <cellStyle name="40% - Accent4 3 2 3 2 2 4 2" xfId="17078" xr:uid="{00000000-0005-0000-0000-0000CD300000}"/>
    <cellStyle name="40% - Accent4 3 2 3 2 2 5" xfId="10472" xr:uid="{00000000-0005-0000-0000-0000CE300000}"/>
    <cellStyle name="40% - Accent4 3 2 3 2 3" xfId="2344" xr:uid="{00000000-0005-0000-0000-0000CF300000}"/>
    <cellStyle name="40% - Accent4 3 2 3 2 3 2" xfId="4546" xr:uid="{00000000-0005-0000-0000-0000D0300000}"/>
    <cellStyle name="40% - Accent4 3 2 3 2 3 2 2" xfId="13378" xr:uid="{00000000-0005-0000-0000-0000D1300000}"/>
    <cellStyle name="40% - Accent4 3 2 3 2 3 3" xfId="6748" xr:uid="{00000000-0005-0000-0000-0000D2300000}"/>
    <cellStyle name="40% - Accent4 3 2 3 2 3 3 2" xfId="15580" xr:uid="{00000000-0005-0000-0000-0000D3300000}"/>
    <cellStyle name="40% - Accent4 3 2 3 2 3 4" xfId="8950" xr:uid="{00000000-0005-0000-0000-0000D4300000}"/>
    <cellStyle name="40% - Accent4 3 2 3 2 3 4 2" xfId="17782" xr:uid="{00000000-0005-0000-0000-0000D5300000}"/>
    <cellStyle name="40% - Accent4 3 2 3 2 3 5" xfId="11176" xr:uid="{00000000-0005-0000-0000-0000D6300000}"/>
    <cellStyle name="40% - Accent4 3 2 3 2 4" xfId="3138" xr:uid="{00000000-0005-0000-0000-0000D7300000}"/>
    <cellStyle name="40% - Accent4 3 2 3 2 4 2" xfId="11970" xr:uid="{00000000-0005-0000-0000-0000D8300000}"/>
    <cellStyle name="40% - Accent4 3 2 3 2 5" xfId="5340" xr:uid="{00000000-0005-0000-0000-0000D9300000}"/>
    <cellStyle name="40% - Accent4 3 2 3 2 5 2" xfId="14172" xr:uid="{00000000-0005-0000-0000-0000DA300000}"/>
    <cellStyle name="40% - Accent4 3 2 3 2 6" xfId="7542" xr:uid="{00000000-0005-0000-0000-0000DB300000}"/>
    <cellStyle name="40% - Accent4 3 2 3 2 6 2" xfId="16374" xr:uid="{00000000-0005-0000-0000-0000DC300000}"/>
    <cellStyle name="40% - Accent4 3 2 3 2 7" xfId="9768" xr:uid="{00000000-0005-0000-0000-0000DD300000}"/>
    <cellStyle name="40% - Accent4 3 2 3 3" xfId="1288" xr:uid="{00000000-0005-0000-0000-0000DE300000}"/>
    <cellStyle name="40% - Accent4 3 2 3 3 2" xfId="3490" xr:uid="{00000000-0005-0000-0000-0000DF300000}"/>
    <cellStyle name="40% - Accent4 3 2 3 3 2 2" xfId="12322" xr:uid="{00000000-0005-0000-0000-0000E0300000}"/>
    <cellStyle name="40% - Accent4 3 2 3 3 3" xfId="5692" xr:uid="{00000000-0005-0000-0000-0000E1300000}"/>
    <cellStyle name="40% - Accent4 3 2 3 3 3 2" xfId="14524" xr:uid="{00000000-0005-0000-0000-0000E2300000}"/>
    <cellStyle name="40% - Accent4 3 2 3 3 4" xfId="7894" xr:uid="{00000000-0005-0000-0000-0000E3300000}"/>
    <cellStyle name="40% - Accent4 3 2 3 3 4 2" xfId="16726" xr:uid="{00000000-0005-0000-0000-0000E4300000}"/>
    <cellStyle name="40% - Accent4 3 2 3 3 5" xfId="10120" xr:uid="{00000000-0005-0000-0000-0000E5300000}"/>
    <cellStyle name="40% - Accent4 3 2 3 4" xfId="1992" xr:uid="{00000000-0005-0000-0000-0000E6300000}"/>
    <cellStyle name="40% - Accent4 3 2 3 4 2" xfId="4194" xr:uid="{00000000-0005-0000-0000-0000E7300000}"/>
    <cellStyle name="40% - Accent4 3 2 3 4 2 2" xfId="13026" xr:uid="{00000000-0005-0000-0000-0000E8300000}"/>
    <cellStyle name="40% - Accent4 3 2 3 4 3" xfId="6396" xr:uid="{00000000-0005-0000-0000-0000E9300000}"/>
    <cellStyle name="40% - Accent4 3 2 3 4 3 2" xfId="15228" xr:uid="{00000000-0005-0000-0000-0000EA300000}"/>
    <cellStyle name="40% - Accent4 3 2 3 4 4" xfId="8598" xr:uid="{00000000-0005-0000-0000-0000EB300000}"/>
    <cellStyle name="40% - Accent4 3 2 3 4 4 2" xfId="17430" xr:uid="{00000000-0005-0000-0000-0000EC300000}"/>
    <cellStyle name="40% - Accent4 3 2 3 4 5" xfId="10824" xr:uid="{00000000-0005-0000-0000-0000ED300000}"/>
    <cellStyle name="40% - Accent4 3 2 3 5" xfId="2786" xr:uid="{00000000-0005-0000-0000-0000EE300000}"/>
    <cellStyle name="40% - Accent4 3 2 3 5 2" xfId="11618" xr:uid="{00000000-0005-0000-0000-0000EF300000}"/>
    <cellStyle name="40% - Accent4 3 2 3 6" xfId="4988" xr:uid="{00000000-0005-0000-0000-0000F0300000}"/>
    <cellStyle name="40% - Accent4 3 2 3 6 2" xfId="13820" xr:uid="{00000000-0005-0000-0000-0000F1300000}"/>
    <cellStyle name="40% - Accent4 3 2 3 7" xfId="7190" xr:uid="{00000000-0005-0000-0000-0000F2300000}"/>
    <cellStyle name="40% - Accent4 3 2 3 7 2" xfId="16022" xr:uid="{00000000-0005-0000-0000-0000F3300000}"/>
    <cellStyle name="40% - Accent4 3 2 3 8" xfId="9416" xr:uid="{00000000-0005-0000-0000-0000F4300000}"/>
    <cellStyle name="40% - Accent4 3 2 4" xfId="702" xr:uid="{00000000-0005-0000-0000-0000F5300000}"/>
    <cellStyle name="40% - Accent4 3 2 4 2" xfId="1406" xr:uid="{00000000-0005-0000-0000-0000F6300000}"/>
    <cellStyle name="40% - Accent4 3 2 4 2 2" xfId="3608" xr:uid="{00000000-0005-0000-0000-0000F7300000}"/>
    <cellStyle name="40% - Accent4 3 2 4 2 2 2" xfId="12440" xr:uid="{00000000-0005-0000-0000-0000F8300000}"/>
    <cellStyle name="40% - Accent4 3 2 4 2 3" xfId="5810" xr:uid="{00000000-0005-0000-0000-0000F9300000}"/>
    <cellStyle name="40% - Accent4 3 2 4 2 3 2" xfId="14642" xr:uid="{00000000-0005-0000-0000-0000FA300000}"/>
    <cellStyle name="40% - Accent4 3 2 4 2 4" xfId="8012" xr:uid="{00000000-0005-0000-0000-0000FB300000}"/>
    <cellStyle name="40% - Accent4 3 2 4 2 4 2" xfId="16844" xr:uid="{00000000-0005-0000-0000-0000FC300000}"/>
    <cellStyle name="40% - Accent4 3 2 4 2 5" xfId="10238" xr:uid="{00000000-0005-0000-0000-0000FD300000}"/>
    <cellStyle name="40% - Accent4 3 2 4 3" xfId="2110" xr:uid="{00000000-0005-0000-0000-0000FE300000}"/>
    <cellStyle name="40% - Accent4 3 2 4 3 2" xfId="4312" xr:uid="{00000000-0005-0000-0000-0000FF300000}"/>
    <cellStyle name="40% - Accent4 3 2 4 3 2 2" xfId="13144" xr:uid="{00000000-0005-0000-0000-000000310000}"/>
    <cellStyle name="40% - Accent4 3 2 4 3 3" xfId="6514" xr:uid="{00000000-0005-0000-0000-000001310000}"/>
    <cellStyle name="40% - Accent4 3 2 4 3 3 2" xfId="15346" xr:uid="{00000000-0005-0000-0000-000002310000}"/>
    <cellStyle name="40% - Accent4 3 2 4 3 4" xfId="8716" xr:uid="{00000000-0005-0000-0000-000003310000}"/>
    <cellStyle name="40% - Accent4 3 2 4 3 4 2" xfId="17548" xr:uid="{00000000-0005-0000-0000-000004310000}"/>
    <cellStyle name="40% - Accent4 3 2 4 3 5" xfId="10942" xr:uid="{00000000-0005-0000-0000-000005310000}"/>
    <cellStyle name="40% - Accent4 3 2 4 4" xfId="2904" xr:uid="{00000000-0005-0000-0000-000006310000}"/>
    <cellStyle name="40% - Accent4 3 2 4 4 2" xfId="11736" xr:uid="{00000000-0005-0000-0000-000007310000}"/>
    <cellStyle name="40% - Accent4 3 2 4 5" xfId="5106" xr:uid="{00000000-0005-0000-0000-000008310000}"/>
    <cellStyle name="40% - Accent4 3 2 4 5 2" xfId="13938" xr:uid="{00000000-0005-0000-0000-000009310000}"/>
    <cellStyle name="40% - Accent4 3 2 4 6" xfId="7308" xr:uid="{00000000-0005-0000-0000-00000A310000}"/>
    <cellStyle name="40% - Accent4 3 2 4 6 2" xfId="16140" xr:uid="{00000000-0005-0000-0000-00000B310000}"/>
    <cellStyle name="40% - Accent4 3 2 4 7" xfId="9534" xr:uid="{00000000-0005-0000-0000-00000C310000}"/>
    <cellStyle name="40% - Accent4 3 2 5" xfId="1093" xr:uid="{00000000-0005-0000-0000-00000D310000}"/>
    <cellStyle name="40% - Accent4 3 2 5 2" xfId="3295" xr:uid="{00000000-0005-0000-0000-00000E310000}"/>
    <cellStyle name="40% - Accent4 3 2 5 2 2" xfId="12127" xr:uid="{00000000-0005-0000-0000-00000F310000}"/>
    <cellStyle name="40% - Accent4 3 2 5 3" xfId="5497" xr:uid="{00000000-0005-0000-0000-000010310000}"/>
    <cellStyle name="40% - Accent4 3 2 5 3 2" xfId="14329" xr:uid="{00000000-0005-0000-0000-000011310000}"/>
    <cellStyle name="40% - Accent4 3 2 5 4" xfId="7699" xr:uid="{00000000-0005-0000-0000-000012310000}"/>
    <cellStyle name="40% - Accent4 3 2 5 4 2" xfId="16531" xr:uid="{00000000-0005-0000-0000-000013310000}"/>
    <cellStyle name="40% - Accent4 3 2 5 5" xfId="9925" xr:uid="{00000000-0005-0000-0000-000014310000}"/>
    <cellStyle name="40% - Accent4 3 2 6" xfId="1758" xr:uid="{00000000-0005-0000-0000-000015310000}"/>
    <cellStyle name="40% - Accent4 3 2 6 2" xfId="3960" xr:uid="{00000000-0005-0000-0000-000016310000}"/>
    <cellStyle name="40% - Accent4 3 2 6 2 2" xfId="12792" xr:uid="{00000000-0005-0000-0000-000017310000}"/>
    <cellStyle name="40% - Accent4 3 2 6 3" xfId="6162" xr:uid="{00000000-0005-0000-0000-000018310000}"/>
    <cellStyle name="40% - Accent4 3 2 6 3 2" xfId="14994" xr:uid="{00000000-0005-0000-0000-000019310000}"/>
    <cellStyle name="40% - Accent4 3 2 6 4" xfId="8364" xr:uid="{00000000-0005-0000-0000-00001A310000}"/>
    <cellStyle name="40% - Accent4 3 2 6 4 2" xfId="17196" xr:uid="{00000000-0005-0000-0000-00001B310000}"/>
    <cellStyle name="40% - Accent4 3 2 6 5" xfId="10590" xr:uid="{00000000-0005-0000-0000-00001C310000}"/>
    <cellStyle name="40% - Accent4 3 2 7" xfId="389" xr:uid="{00000000-0005-0000-0000-00001D310000}"/>
    <cellStyle name="40% - Accent4 3 2 7 2" xfId="2591" xr:uid="{00000000-0005-0000-0000-00001E310000}"/>
    <cellStyle name="40% - Accent4 3 2 7 2 2" xfId="11423" xr:uid="{00000000-0005-0000-0000-00001F310000}"/>
    <cellStyle name="40% - Accent4 3 2 7 3" xfId="4793" xr:uid="{00000000-0005-0000-0000-000020310000}"/>
    <cellStyle name="40% - Accent4 3 2 7 3 2" xfId="13625" xr:uid="{00000000-0005-0000-0000-000021310000}"/>
    <cellStyle name="40% - Accent4 3 2 7 4" xfId="6995" xr:uid="{00000000-0005-0000-0000-000022310000}"/>
    <cellStyle name="40% - Accent4 3 2 7 4 2" xfId="15827" xr:uid="{00000000-0005-0000-0000-000023310000}"/>
    <cellStyle name="40% - Accent4 3 2 7 5" xfId="9221" xr:uid="{00000000-0005-0000-0000-000024310000}"/>
    <cellStyle name="40% - Accent4 3 2 8" xfId="2476" xr:uid="{00000000-0005-0000-0000-000025310000}"/>
    <cellStyle name="40% - Accent4 3 2 8 2" xfId="11308" xr:uid="{00000000-0005-0000-0000-000026310000}"/>
    <cellStyle name="40% - Accent4 3 2 9" xfId="4678" xr:uid="{00000000-0005-0000-0000-000027310000}"/>
    <cellStyle name="40% - Accent4 3 2 9 2" xfId="13510" xr:uid="{00000000-0005-0000-0000-000028310000}"/>
    <cellStyle name="40% - Accent4 3 3" xfId="346" xr:uid="{00000000-0005-0000-0000-000029310000}"/>
    <cellStyle name="40% - Accent4 3 3 10" xfId="9181" xr:uid="{00000000-0005-0000-0000-00002A310000}"/>
    <cellStyle name="40% - Accent4 3 3 2" xfId="506" xr:uid="{00000000-0005-0000-0000-00002B310000}"/>
    <cellStyle name="40% - Accent4 3 3 2 2" xfId="858" xr:uid="{00000000-0005-0000-0000-00002C310000}"/>
    <cellStyle name="40% - Accent4 3 3 2 2 2" xfId="1562" xr:uid="{00000000-0005-0000-0000-00002D310000}"/>
    <cellStyle name="40% - Accent4 3 3 2 2 2 2" xfId="3764" xr:uid="{00000000-0005-0000-0000-00002E310000}"/>
    <cellStyle name="40% - Accent4 3 3 2 2 2 2 2" xfId="12596" xr:uid="{00000000-0005-0000-0000-00002F310000}"/>
    <cellStyle name="40% - Accent4 3 3 2 2 2 3" xfId="5966" xr:uid="{00000000-0005-0000-0000-000030310000}"/>
    <cellStyle name="40% - Accent4 3 3 2 2 2 3 2" xfId="14798" xr:uid="{00000000-0005-0000-0000-000031310000}"/>
    <cellStyle name="40% - Accent4 3 3 2 2 2 4" xfId="8168" xr:uid="{00000000-0005-0000-0000-000032310000}"/>
    <cellStyle name="40% - Accent4 3 3 2 2 2 4 2" xfId="17000" xr:uid="{00000000-0005-0000-0000-000033310000}"/>
    <cellStyle name="40% - Accent4 3 3 2 2 2 5" xfId="10394" xr:uid="{00000000-0005-0000-0000-000034310000}"/>
    <cellStyle name="40% - Accent4 3 3 2 2 3" xfId="2266" xr:uid="{00000000-0005-0000-0000-000035310000}"/>
    <cellStyle name="40% - Accent4 3 3 2 2 3 2" xfId="4468" xr:uid="{00000000-0005-0000-0000-000036310000}"/>
    <cellStyle name="40% - Accent4 3 3 2 2 3 2 2" xfId="13300" xr:uid="{00000000-0005-0000-0000-000037310000}"/>
    <cellStyle name="40% - Accent4 3 3 2 2 3 3" xfId="6670" xr:uid="{00000000-0005-0000-0000-000038310000}"/>
    <cellStyle name="40% - Accent4 3 3 2 2 3 3 2" xfId="15502" xr:uid="{00000000-0005-0000-0000-000039310000}"/>
    <cellStyle name="40% - Accent4 3 3 2 2 3 4" xfId="8872" xr:uid="{00000000-0005-0000-0000-00003A310000}"/>
    <cellStyle name="40% - Accent4 3 3 2 2 3 4 2" xfId="17704" xr:uid="{00000000-0005-0000-0000-00003B310000}"/>
    <cellStyle name="40% - Accent4 3 3 2 2 3 5" xfId="11098" xr:uid="{00000000-0005-0000-0000-00003C310000}"/>
    <cellStyle name="40% - Accent4 3 3 2 2 4" xfId="3060" xr:uid="{00000000-0005-0000-0000-00003D310000}"/>
    <cellStyle name="40% - Accent4 3 3 2 2 4 2" xfId="11892" xr:uid="{00000000-0005-0000-0000-00003E310000}"/>
    <cellStyle name="40% - Accent4 3 3 2 2 5" xfId="5262" xr:uid="{00000000-0005-0000-0000-00003F310000}"/>
    <cellStyle name="40% - Accent4 3 3 2 2 5 2" xfId="14094" xr:uid="{00000000-0005-0000-0000-000040310000}"/>
    <cellStyle name="40% - Accent4 3 3 2 2 6" xfId="7464" xr:uid="{00000000-0005-0000-0000-000041310000}"/>
    <cellStyle name="40% - Accent4 3 3 2 2 6 2" xfId="16296" xr:uid="{00000000-0005-0000-0000-000042310000}"/>
    <cellStyle name="40% - Accent4 3 3 2 2 7" xfId="9690" xr:uid="{00000000-0005-0000-0000-000043310000}"/>
    <cellStyle name="40% - Accent4 3 3 2 3" xfId="1210" xr:uid="{00000000-0005-0000-0000-000044310000}"/>
    <cellStyle name="40% - Accent4 3 3 2 3 2" xfId="3412" xr:uid="{00000000-0005-0000-0000-000045310000}"/>
    <cellStyle name="40% - Accent4 3 3 2 3 2 2" xfId="12244" xr:uid="{00000000-0005-0000-0000-000046310000}"/>
    <cellStyle name="40% - Accent4 3 3 2 3 3" xfId="5614" xr:uid="{00000000-0005-0000-0000-000047310000}"/>
    <cellStyle name="40% - Accent4 3 3 2 3 3 2" xfId="14446" xr:uid="{00000000-0005-0000-0000-000048310000}"/>
    <cellStyle name="40% - Accent4 3 3 2 3 4" xfId="7816" xr:uid="{00000000-0005-0000-0000-000049310000}"/>
    <cellStyle name="40% - Accent4 3 3 2 3 4 2" xfId="16648" xr:uid="{00000000-0005-0000-0000-00004A310000}"/>
    <cellStyle name="40% - Accent4 3 3 2 3 5" xfId="10042" xr:uid="{00000000-0005-0000-0000-00004B310000}"/>
    <cellStyle name="40% - Accent4 3 3 2 4" xfId="1914" xr:uid="{00000000-0005-0000-0000-00004C310000}"/>
    <cellStyle name="40% - Accent4 3 3 2 4 2" xfId="4116" xr:uid="{00000000-0005-0000-0000-00004D310000}"/>
    <cellStyle name="40% - Accent4 3 3 2 4 2 2" xfId="12948" xr:uid="{00000000-0005-0000-0000-00004E310000}"/>
    <cellStyle name="40% - Accent4 3 3 2 4 3" xfId="6318" xr:uid="{00000000-0005-0000-0000-00004F310000}"/>
    <cellStyle name="40% - Accent4 3 3 2 4 3 2" xfId="15150" xr:uid="{00000000-0005-0000-0000-000050310000}"/>
    <cellStyle name="40% - Accent4 3 3 2 4 4" xfId="8520" xr:uid="{00000000-0005-0000-0000-000051310000}"/>
    <cellStyle name="40% - Accent4 3 3 2 4 4 2" xfId="17352" xr:uid="{00000000-0005-0000-0000-000052310000}"/>
    <cellStyle name="40% - Accent4 3 3 2 4 5" xfId="10746" xr:uid="{00000000-0005-0000-0000-000053310000}"/>
    <cellStyle name="40% - Accent4 3 3 2 5" xfId="2708" xr:uid="{00000000-0005-0000-0000-000054310000}"/>
    <cellStyle name="40% - Accent4 3 3 2 5 2" xfId="11540" xr:uid="{00000000-0005-0000-0000-000055310000}"/>
    <cellStyle name="40% - Accent4 3 3 2 6" xfId="4910" xr:uid="{00000000-0005-0000-0000-000056310000}"/>
    <cellStyle name="40% - Accent4 3 3 2 6 2" xfId="13742" xr:uid="{00000000-0005-0000-0000-000057310000}"/>
    <cellStyle name="40% - Accent4 3 3 2 7" xfId="7112" xr:uid="{00000000-0005-0000-0000-000058310000}"/>
    <cellStyle name="40% - Accent4 3 3 2 7 2" xfId="15944" xr:uid="{00000000-0005-0000-0000-000059310000}"/>
    <cellStyle name="40% - Accent4 3 3 2 8" xfId="9338" xr:uid="{00000000-0005-0000-0000-00005A310000}"/>
    <cellStyle name="40% - Accent4 3 3 3" xfId="623" xr:uid="{00000000-0005-0000-0000-00005B310000}"/>
    <cellStyle name="40% - Accent4 3 3 3 2" xfId="975" xr:uid="{00000000-0005-0000-0000-00005C310000}"/>
    <cellStyle name="40% - Accent4 3 3 3 2 2" xfId="1679" xr:uid="{00000000-0005-0000-0000-00005D310000}"/>
    <cellStyle name="40% - Accent4 3 3 3 2 2 2" xfId="3881" xr:uid="{00000000-0005-0000-0000-00005E310000}"/>
    <cellStyle name="40% - Accent4 3 3 3 2 2 2 2" xfId="12713" xr:uid="{00000000-0005-0000-0000-00005F310000}"/>
    <cellStyle name="40% - Accent4 3 3 3 2 2 3" xfId="6083" xr:uid="{00000000-0005-0000-0000-000060310000}"/>
    <cellStyle name="40% - Accent4 3 3 3 2 2 3 2" xfId="14915" xr:uid="{00000000-0005-0000-0000-000061310000}"/>
    <cellStyle name="40% - Accent4 3 3 3 2 2 4" xfId="8285" xr:uid="{00000000-0005-0000-0000-000062310000}"/>
    <cellStyle name="40% - Accent4 3 3 3 2 2 4 2" xfId="17117" xr:uid="{00000000-0005-0000-0000-000063310000}"/>
    <cellStyle name="40% - Accent4 3 3 3 2 2 5" xfId="10511" xr:uid="{00000000-0005-0000-0000-000064310000}"/>
    <cellStyle name="40% - Accent4 3 3 3 2 3" xfId="2383" xr:uid="{00000000-0005-0000-0000-000065310000}"/>
    <cellStyle name="40% - Accent4 3 3 3 2 3 2" xfId="4585" xr:uid="{00000000-0005-0000-0000-000066310000}"/>
    <cellStyle name="40% - Accent4 3 3 3 2 3 2 2" xfId="13417" xr:uid="{00000000-0005-0000-0000-000067310000}"/>
    <cellStyle name="40% - Accent4 3 3 3 2 3 3" xfId="6787" xr:uid="{00000000-0005-0000-0000-000068310000}"/>
    <cellStyle name="40% - Accent4 3 3 3 2 3 3 2" xfId="15619" xr:uid="{00000000-0005-0000-0000-000069310000}"/>
    <cellStyle name="40% - Accent4 3 3 3 2 3 4" xfId="8989" xr:uid="{00000000-0005-0000-0000-00006A310000}"/>
    <cellStyle name="40% - Accent4 3 3 3 2 3 4 2" xfId="17821" xr:uid="{00000000-0005-0000-0000-00006B310000}"/>
    <cellStyle name="40% - Accent4 3 3 3 2 3 5" xfId="11215" xr:uid="{00000000-0005-0000-0000-00006C310000}"/>
    <cellStyle name="40% - Accent4 3 3 3 2 4" xfId="3177" xr:uid="{00000000-0005-0000-0000-00006D310000}"/>
    <cellStyle name="40% - Accent4 3 3 3 2 4 2" xfId="12009" xr:uid="{00000000-0005-0000-0000-00006E310000}"/>
    <cellStyle name="40% - Accent4 3 3 3 2 5" xfId="5379" xr:uid="{00000000-0005-0000-0000-00006F310000}"/>
    <cellStyle name="40% - Accent4 3 3 3 2 5 2" xfId="14211" xr:uid="{00000000-0005-0000-0000-000070310000}"/>
    <cellStyle name="40% - Accent4 3 3 3 2 6" xfId="7581" xr:uid="{00000000-0005-0000-0000-000071310000}"/>
    <cellStyle name="40% - Accent4 3 3 3 2 6 2" xfId="16413" xr:uid="{00000000-0005-0000-0000-000072310000}"/>
    <cellStyle name="40% - Accent4 3 3 3 2 7" xfId="9807" xr:uid="{00000000-0005-0000-0000-000073310000}"/>
    <cellStyle name="40% - Accent4 3 3 3 3" xfId="1327" xr:uid="{00000000-0005-0000-0000-000074310000}"/>
    <cellStyle name="40% - Accent4 3 3 3 3 2" xfId="3529" xr:uid="{00000000-0005-0000-0000-000075310000}"/>
    <cellStyle name="40% - Accent4 3 3 3 3 2 2" xfId="12361" xr:uid="{00000000-0005-0000-0000-000076310000}"/>
    <cellStyle name="40% - Accent4 3 3 3 3 3" xfId="5731" xr:uid="{00000000-0005-0000-0000-000077310000}"/>
    <cellStyle name="40% - Accent4 3 3 3 3 3 2" xfId="14563" xr:uid="{00000000-0005-0000-0000-000078310000}"/>
    <cellStyle name="40% - Accent4 3 3 3 3 4" xfId="7933" xr:uid="{00000000-0005-0000-0000-000079310000}"/>
    <cellStyle name="40% - Accent4 3 3 3 3 4 2" xfId="16765" xr:uid="{00000000-0005-0000-0000-00007A310000}"/>
    <cellStyle name="40% - Accent4 3 3 3 3 5" xfId="10159" xr:uid="{00000000-0005-0000-0000-00007B310000}"/>
    <cellStyle name="40% - Accent4 3 3 3 4" xfId="2031" xr:uid="{00000000-0005-0000-0000-00007C310000}"/>
    <cellStyle name="40% - Accent4 3 3 3 4 2" xfId="4233" xr:uid="{00000000-0005-0000-0000-00007D310000}"/>
    <cellStyle name="40% - Accent4 3 3 3 4 2 2" xfId="13065" xr:uid="{00000000-0005-0000-0000-00007E310000}"/>
    <cellStyle name="40% - Accent4 3 3 3 4 3" xfId="6435" xr:uid="{00000000-0005-0000-0000-00007F310000}"/>
    <cellStyle name="40% - Accent4 3 3 3 4 3 2" xfId="15267" xr:uid="{00000000-0005-0000-0000-000080310000}"/>
    <cellStyle name="40% - Accent4 3 3 3 4 4" xfId="8637" xr:uid="{00000000-0005-0000-0000-000081310000}"/>
    <cellStyle name="40% - Accent4 3 3 3 4 4 2" xfId="17469" xr:uid="{00000000-0005-0000-0000-000082310000}"/>
    <cellStyle name="40% - Accent4 3 3 3 4 5" xfId="10863" xr:uid="{00000000-0005-0000-0000-000083310000}"/>
    <cellStyle name="40% - Accent4 3 3 3 5" xfId="2825" xr:uid="{00000000-0005-0000-0000-000084310000}"/>
    <cellStyle name="40% - Accent4 3 3 3 5 2" xfId="11657" xr:uid="{00000000-0005-0000-0000-000085310000}"/>
    <cellStyle name="40% - Accent4 3 3 3 6" xfId="5027" xr:uid="{00000000-0005-0000-0000-000086310000}"/>
    <cellStyle name="40% - Accent4 3 3 3 6 2" xfId="13859" xr:uid="{00000000-0005-0000-0000-000087310000}"/>
    <cellStyle name="40% - Accent4 3 3 3 7" xfId="7229" xr:uid="{00000000-0005-0000-0000-000088310000}"/>
    <cellStyle name="40% - Accent4 3 3 3 7 2" xfId="16061" xr:uid="{00000000-0005-0000-0000-000089310000}"/>
    <cellStyle name="40% - Accent4 3 3 3 8" xfId="9455" xr:uid="{00000000-0005-0000-0000-00008A310000}"/>
    <cellStyle name="40% - Accent4 3 3 4" xfId="741" xr:uid="{00000000-0005-0000-0000-00008B310000}"/>
    <cellStyle name="40% - Accent4 3 3 4 2" xfId="1445" xr:uid="{00000000-0005-0000-0000-00008C310000}"/>
    <cellStyle name="40% - Accent4 3 3 4 2 2" xfId="3647" xr:uid="{00000000-0005-0000-0000-00008D310000}"/>
    <cellStyle name="40% - Accent4 3 3 4 2 2 2" xfId="12479" xr:uid="{00000000-0005-0000-0000-00008E310000}"/>
    <cellStyle name="40% - Accent4 3 3 4 2 3" xfId="5849" xr:uid="{00000000-0005-0000-0000-00008F310000}"/>
    <cellStyle name="40% - Accent4 3 3 4 2 3 2" xfId="14681" xr:uid="{00000000-0005-0000-0000-000090310000}"/>
    <cellStyle name="40% - Accent4 3 3 4 2 4" xfId="8051" xr:uid="{00000000-0005-0000-0000-000091310000}"/>
    <cellStyle name="40% - Accent4 3 3 4 2 4 2" xfId="16883" xr:uid="{00000000-0005-0000-0000-000092310000}"/>
    <cellStyle name="40% - Accent4 3 3 4 2 5" xfId="10277" xr:uid="{00000000-0005-0000-0000-000093310000}"/>
    <cellStyle name="40% - Accent4 3 3 4 3" xfId="2149" xr:uid="{00000000-0005-0000-0000-000094310000}"/>
    <cellStyle name="40% - Accent4 3 3 4 3 2" xfId="4351" xr:uid="{00000000-0005-0000-0000-000095310000}"/>
    <cellStyle name="40% - Accent4 3 3 4 3 2 2" xfId="13183" xr:uid="{00000000-0005-0000-0000-000096310000}"/>
    <cellStyle name="40% - Accent4 3 3 4 3 3" xfId="6553" xr:uid="{00000000-0005-0000-0000-000097310000}"/>
    <cellStyle name="40% - Accent4 3 3 4 3 3 2" xfId="15385" xr:uid="{00000000-0005-0000-0000-000098310000}"/>
    <cellStyle name="40% - Accent4 3 3 4 3 4" xfId="8755" xr:uid="{00000000-0005-0000-0000-000099310000}"/>
    <cellStyle name="40% - Accent4 3 3 4 3 4 2" xfId="17587" xr:uid="{00000000-0005-0000-0000-00009A310000}"/>
    <cellStyle name="40% - Accent4 3 3 4 3 5" xfId="10981" xr:uid="{00000000-0005-0000-0000-00009B310000}"/>
    <cellStyle name="40% - Accent4 3 3 4 4" xfId="2943" xr:uid="{00000000-0005-0000-0000-00009C310000}"/>
    <cellStyle name="40% - Accent4 3 3 4 4 2" xfId="11775" xr:uid="{00000000-0005-0000-0000-00009D310000}"/>
    <cellStyle name="40% - Accent4 3 3 4 5" xfId="5145" xr:uid="{00000000-0005-0000-0000-00009E310000}"/>
    <cellStyle name="40% - Accent4 3 3 4 5 2" xfId="13977" xr:uid="{00000000-0005-0000-0000-00009F310000}"/>
    <cellStyle name="40% - Accent4 3 3 4 6" xfId="7347" xr:uid="{00000000-0005-0000-0000-0000A0310000}"/>
    <cellStyle name="40% - Accent4 3 3 4 6 2" xfId="16179" xr:uid="{00000000-0005-0000-0000-0000A1310000}"/>
    <cellStyle name="40% - Accent4 3 3 4 7" xfId="9573" xr:uid="{00000000-0005-0000-0000-0000A2310000}"/>
    <cellStyle name="40% - Accent4 3 3 5" xfId="1053" xr:uid="{00000000-0005-0000-0000-0000A3310000}"/>
    <cellStyle name="40% - Accent4 3 3 5 2" xfId="3255" xr:uid="{00000000-0005-0000-0000-0000A4310000}"/>
    <cellStyle name="40% - Accent4 3 3 5 2 2" xfId="12087" xr:uid="{00000000-0005-0000-0000-0000A5310000}"/>
    <cellStyle name="40% - Accent4 3 3 5 3" xfId="5457" xr:uid="{00000000-0005-0000-0000-0000A6310000}"/>
    <cellStyle name="40% - Accent4 3 3 5 3 2" xfId="14289" xr:uid="{00000000-0005-0000-0000-0000A7310000}"/>
    <cellStyle name="40% - Accent4 3 3 5 4" xfId="7659" xr:uid="{00000000-0005-0000-0000-0000A8310000}"/>
    <cellStyle name="40% - Accent4 3 3 5 4 2" xfId="16491" xr:uid="{00000000-0005-0000-0000-0000A9310000}"/>
    <cellStyle name="40% - Accent4 3 3 5 5" xfId="9885" xr:uid="{00000000-0005-0000-0000-0000AA310000}"/>
    <cellStyle name="40% - Accent4 3 3 6" xfId="1797" xr:uid="{00000000-0005-0000-0000-0000AB310000}"/>
    <cellStyle name="40% - Accent4 3 3 6 2" xfId="3999" xr:uid="{00000000-0005-0000-0000-0000AC310000}"/>
    <cellStyle name="40% - Accent4 3 3 6 2 2" xfId="12831" xr:uid="{00000000-0005-0000-0000-0000AD310000}"/>
    <cellStyle name="40% - Accent4 3 3 6 3" xfId="6201" xr:uid="{00000000-0005-0000-0000-0000AE310000}"/>
    <cellStyle name="40% - Accent4 3 3 6 3 2" xfId="15033" xr:uid="{00000000-0005-0000-0000-0000AF310000}"/>
    <cellStyle name="40% - Accent4 3 3 6 4" xfId="8403" xr:uid="{00000000-0005-0000-0000-0000B0310000}"/>
    <cellStyle name="40% - Accent4 3 3 6 4 2" xfId="17235" xr:uid="{00000000-0005-0000-0000-0000B1310000}"/>
    <cellStyle name="40% - Accent4 3 3 6 5" xfId="10629" xr:uid="{00000000-0005-0000-0000-0000B2310000}"/>
    <cellStyle name="40% - Accent4 3 3 7" xfId="2551" xr:uid="{00000000-0005-0000-0000-0000B3310000}"/>
    <cellStyle name="40% - Accent4 3 3 7 2" xfId="11383" xr:uid="{00000000-0005-0000-0000-0000B4310000}"/>
    <cellStyle name="40% - Accent4 3 3 8" xfId="4753" xr:uid="{00000000-0005-0000-0000-0000B5310000}"/>
    <cellStyle name="40% - Accent4 3 3 8 2" xfId="13585" xr:uid="{00000000-0005-0000-0000-0000B6310000}"/>
    <cellStyle name="40% - Accent4 3 3 9" xfId="6955" xr:uid="{00000000-0005-0000-0000-0000B7310000}"/>
    <cellStyle name="40% - Accent4 3 3 9 2" xfId="15787" xr:uid="{00000000-0005-0000-0000-0000B8310000}"/>
    <cellStyle name="40% - Accent4 3 4" xfId="454" xr:uid="{00000000-0005-0000-0000-0000B9310000}"/>
    <cellStyle name="40% - Accent4 3 4 2" xfId="792" xr:uid="{00000000-0005-0000-0000-0000BA310000}"/>
    <cellStyle name="40% - Accent4 3 4 2 2" xfId="1496" xr:uid="{00000000-0005-0000-0000-0000BB310000}"/>
    <cellStyle name="40% - Accent4 3 4 2 2 2" xfId="3698" xr:uid="{00000000-0005-0000-0000-0000BC310000}"/>
    <cellStyle name="40% - Accent4 3 4 2 2 2 2" xfId="12530" xr:uid="{00000000-0005-0000-0000-0000BD310000}"/>
    <cellStyle name="40% - Accent4 3 4 2 2 3" xfId="5900" xr:uid="{00000000-0005-0000-0000-0000BE310000}"/>
    <cellStyle name="40% - Accent4 3 4 2 2 3 2" xfId="14732" xr:uid="{00000000-0005-0000-0000-0000BF310000}"/>
    <cellStyle name="40% - Accent4 3 4 2 2 4" xfId="8102" xr:uid="{00000000-0005-0000-0000-0000C0310000}"/>
    <cellStyle name="40% - Accent4 3 4 2 2 4 2" xfId="16934" xr:uid="{00000000-0005-0000-0000-0000C1310000}"/>
    <cellStyle name="40% - Accent4 3 4 2 2 5" xfId="10328" xr:uid="{00000000-0005-0000-0000-0000C2310000}"/>
    <cellStyle name="40% - Accent4 3 4 2 3" xfId="2200" xr:uid="{00000000-0005-0000-0000-0000C3310000}"/>
    <cellStyle name="40% - Accent4 3 4 2 3 2" xfId="4402" xr:uid="{00000000-0005-0000-0000-0000C4310000}"/>
    <cellStyle name="40% - Accent4 3 4 2 3 2 2" xfId="13234" xr:uid="{00000000-0005-0000-0000-0000C5310000}"/>
    <cellStyle name="40% - Accent4 3 4 2 3 3" xfId="6604" xr:uid="{00000000-0005-0000-0000-0000C6310000}"/>
    <cellStyle name="40% - Accent4 3 4 2 3 3 2" xfId="15436" xr:uid="{00000000-0005-0000-0000-0000C7310000}"/>
    <cellStyle name="40% - Accent4 3 4 2 3 4" xfId="8806" xr:uid="{00000000-0005-0000-0000-0000C8310000}"/>
    <cellStyle name="40% - Accent4 3 4 2 3 4 2" xfId="17638" xr:uid="{00000000-0005-0000-0000-0000C9310000}"/>
    <cellStyle name="40% - Accent4 3 4 2 3 5" xfId="11032" xr:uid="{00000000-0005-0000-0000-0000CA310000}"/>
    <cellStyle name="40% - Accent4 3 4 2 4" xfId="2994" xr:uid="{00000000-0005-0000-0000-0000CB310000}"/>
    <cellStyle name="40% - Accent4 3 4 2 4 2" xfId="11826" xr:uid="{00000000-0005-0000-0000-0000CC310000}"/>
    <cellStyle name="40% - Accent4 3 4 2 5" xfId="5196" xr:uid="{00000000-0005-0000-0000-0000CD310000}"/>
    <cellStyle name="40% - Accent4 3 4 2 5 2" xfId="14028" xr:uid="{00000000-0005-0000-0000-0000CE310000}"/>
    <cellStyle name="40% - Accent4 3 4 2 6" xfId="7398" xr:uid="{00000000-0005-0000-0000-0000CF310000}"/>
    <cellStyle name="40% - Accent4 3 4 2 6 2" xfId="16230" xr:uid="{00000000-0005-0000-0000-0000D0310000}"/>
    <cellStyle name="40% - Accent4 3 4 2 7" xfId="9624" xr:uid="{00000000-0005-0000-0000-0000D1310000}"/>
    <cellStyle name="40% - Accent4 3 4 3" xfId="1158" xr:uid="{00000000-0005-0000-0000-0000D2310000}"/>
    <cellStyle name="40% - Accent4 3 4 3 2" xfId="3360" xr:uid="{00000000-0005-0000-0000-0000D3310000}"/>
    <cellStyle name="40% - Accent4 3 4 3 2 2" xfId="12192" xr:uid="{00000000-0005-0000-0000-0000D4310000}"/>
    <cellStyle name="40% - Accent4 3 4 3 3" xfId="5562" xr:uid="{00000000-0005-0000-0000-0000D5310000}"/>
    <cellStyle name="40% - Accent4 3 4 3 3 2" xfId="14394" xr:uid="{00000000-0005-0000-0000-0000D6310000}"/>
    <cellStyle name="40% - Accent4 3 4 3 4" xfId="7764" xr:uid="{00000000-0005-0000-0000-0000D7310000}"/>
    <cellStyle name="40% - Accent4 3 4 3 4 2" xfId="16596" xr:uid="{00000000-0005-0000-0000-0000D8310000}"/>
    <cellStyle name="40% - Accent4 3 4 3 5" xfId="9990" xr:uid="{00000000-0005-0000-0000-0000D9310000}"/>
    <cellStyle name="40% - Accent4 3 4 4" xfId="1848" xr:uid="{00000000-0005-0000-0000-0000DA310000}"/>
    <cellStyle name="40% - Accent4 3 4 4 2" xfId="4050" xr:uid="{00000000-0005-0000-0000-0000DB310000}"/>
    <cellStyle name="40% - Accent4 3 4 4 2 2" xfId="12882" xr:uid="{00000000-0005-0000-0000-0000DC310000}"/>
    <cellStyle name="40% - Accent4 3 4 4 3" xfId="6252" xr:uid="{00000000-0005-0000-0000-0000DD310000}"/>
    <cellStyle name="40% - Accent4 3 4 4 3 2" xfId="15084" xr:uid="{00000000-0005-0000-0000-0000DE310000}"/>
    <cellStyle name="40% - Accent4 3 4 4 4" xfId="8454" xr:uid="{00000000-0005-0000-0000-0000DF310000}"/>
    <cellStyle name="40% - Accent4 3 4 4 4 2" xfId="17286" xr:uid="{00000000-0005-0000-0000-0000E0310000}"/>
    <cellStyle name="40% - Accent4 3 4 4 5" xfId="10680" xr:uid="{00000000-0005-0000-0000-0000E1310000}"/>
    <cellStyle name="40% - Accent4 3 4 5" xfId="2656" xr:uid="{00000000-0005-0000-0000-0000E2310000}"/>
    <cellStyle name="40% - Accent4 3 4 5 2" xfId="11488" xr:uid="{00000000-0005-0000-0000-0000E3310000}"/>
    <cellStyle name="40% - Accent4 3 4 6" xfId="4858" xr:uid="{00000000-0005-0000-0000-0000E4310000}"/>
    <cellStyle name="40% - Accent4 3 4 6 2" xfId="13690" xr:uid="{00000000-0005-0000-0000-0000E5310000}"/>
    <cellStyle name="40% - Accent4 3 4 7" xfId="7060" xr:uid="{00000000-0005-0000-0000-0000E6310000}"/>
    <cellStyle name="40% - Accent4 3 4 7 2" xfId="15892" xr:uid="{00000000-0005-0000-0000-0000E7310000}"/>
    <cellStyle name="40% - Accent4 3 4 8" xfId="9286" xr:uid="{00000000-0005-0000-0000-0000E8310000}"/>
    <cellStyle name="40% - Accent4 3 5" xfId="557" xr:uid="{00000000-0005-0000-0000-0000E9310000}"/>
    <cellStyle name="40% - Accent4 3 5 2" xfId="909" xr:uid="{00000000-0005-0000-0000-0000EA310000}"/>
    <cellStyle name="40% - Accent4 3 5 2 2" xfId="1613" xr:uid="{00000000-0005-0000-0000-0000EB310000}"/>
    <cellStyle name="40% - Accent4 3 5 2 2 2" xfId="3815" xr:uid="{00000000-0005-0000-0000-0000EC310000}"/>
    <cellStyle name="40% - Accent4 3 5 2 2 2 2" xfId="12647" xr:uid="{00000000-0005-0000-0000-0000ED310000}"/>
    <cellStyle name="40% - Accent4 3 5 2 2 3" xfId="6017" xr:uid="{00000000-0005-0000-0000-0000EE310000}"/>
    <cellStyle name="40% - Accent4 3 5 2 2 3 2" xfId="14849" xr:uid="{00000000-0005-0000-0000-0000EF310000}"/>
    <cellStyle name="40% - Accent4 3 5 2 2 4" xfId="8219" xr:uid="{00000000-0005-0000-0000-0000F0310000}"/>
    <cellStyle name="40% - Accent4 3 5 2 2 4 2" xfId="17051" xr:uid="{00000000-0005-0000-0000-0000F1310000}"/>
    <cellStyle name="40% - Accent4 3 5 2 2 5" xfId="10445" xr:uid="{00000000-0005-0000-0000-0000F2310000}"/>
    <cellStyle name="40% - Accent4 3 5 2 3" xfId="2317" xr:uid="{00000000-0005-0000-0000-0000F3310000}"/>
    <cellStyle name="40% - Accent4 3 5 2 3 2" xfId="4519" xr:uid="{00000000-0005-0000-0000-0000F4310000}"/>
    <cellStyle name="40% - Accent4 3 5 2 3 2 2" xfId="13351" xr:uid="{00000000-0005-0000-0000-0000F5310000}"/>
    <cellStyle name="40% - Accent4 3 5 2 3 3" xfId="6721" xr:uid="{00000000-0005-0000-0000-0000F6310000}"/>
    <cellStyle name="40% - Accent4 3 5 2 3 3 2" xfId="15553" xr:uid="{00000000-0005-0000-0000-0000F7310000}"/>
    <cellStyle name="40% - Accent4 3 5 2 3 4" xfId="8923" xr:uid="{00000000-0005-0000-0000-0000F8310000}"/>
    <cellStyle name="40% - Accent4 3 5 2 3 4 2" xfId="17755" xr:uid="{00000000-0005-0000-0000-0000F9310000}"/>
    <cellStyle name="40% - Accent4 3 5 2 3 5" xfId="11149" xr:uid="{00000000-0005-0000-0000-0000FA310000}"/>
    <cellStyle name="40% - Accent4 3 5 2 4" xfId="3111" xr:uid="{00000000-0005-0000-0000-0000FB310000}"/>
    <cellStyle name="40% - Accent4 3 5 2 4 2" xfId="11943" xr:uid="{00000000-0005-0000-0000-0000FC310000}"/>
    <cellStyle name="40% - Accent4 3 5 2 5" xfId="5313" xr:uid="{00000000-0005-0000-0000-0000FD310000}"/>
    <cellStyle name="40% - Accent4 3 5 2 5 2" xfId="14145" xr:uid="{00000000-0005-0000-0000-0000FE310000}"/>
    <cellStyle name="40% - Accent4 3 5 2 6" xfId="7515" xr:uid="{00000000-0005-0000-0000-0000FF310000}"/>
    <cellStyle name="40% - Accent4 3 5 2 6 2" xfId="16347" xr:uid="{00000000-0005-0000-0000-000000320000}"/>
    <cellStyle name="40% - Accent4 3 5 2 7" xfId="9741" xr:uid="{00000000-0005-0000-0000-000001320000}"/>
    <cellStyle name="40% - Accent4 3 5 3" xfId="1261" xr:uid="{00000000-0005-0000-0000-000002320000}"/>
    <cellStyle name="40% - Accent4 3 5 3 2" xfId="3463" xr:uid="{00000000-0005-0000-0000-000003320000}"/>
    <cellStyle name="40% - Accent4 3 5 3 2 2" xfId="12295" xr:uid="{00000000-0005-0000-0000-000004320000}"/>
    <cellStyle name="40% - Accent4 3 5 3 3" xfId="5665" xr:uid="{00000000-0005-0000-0000-000005320000}"/>
    <cellStyle name="40% - Accent4 3 5 3 3 2" xfId="14497" xr:uid="{00000000-0005-0000-0000-000006320000}"/>
    <cellStyle name="40% - Accent4 3 5 3 4" xfId="7867" xr:uid="{00000000-0005-0000-0000-000007320000}"/>
    <cellStyle name="40% - Accent4 3 5 3 4 2" xfId="16699" xr:uid="{00000000-0005-0000-0000-000008320000}"/>
    <cellStyle name="40% - Accent4 3 5 3 5" xfId="10093" xr:uid="{00000000-0005-0000-0000-000009320000}"/>
    <cellStyle name="40% - Accent4 3 5 4" xfId="1965" xr:uid="{00000000-0005-0000-0000-00000A320000}"/>
    <cellStyle name="40% - Accent4 3 5 4 2" xfId="4167" xr:uid="{00000000-0005-0000-0000-00000B320000}"/>
    <cellStyle name="40% - Accent4 3 5 4 2 2" xfId="12999" xr:uid="{00000000-0005-0000-0000-00000C320000}"/>
    <cellStyle name="40% - Accent4 3 5 4 3" xfId="6369" xr:uid="{00000000-0005-0000-0000-00000D320000}"/>
    <cellStyle name="40% - Accent4 3 5 4 3 2" xfId="15201" xr:uid="{00000000-0005-0000-0000-00000E320000}"/>
    <cellStyle name="40% - Accent4 3 5 4 4" xfId="8571" xr:uid="{00000000-0005-0000-0000-00000F320000}"/>
    <cellStyle name="40% - Accent4 3 5 4 4 2" xfId="17403" xr:uid="{00000000-0005-0000-0000-000010320000}"/>
    <cellStyle name="40% - Accent4 3 5 4 5" xfId="10797" xr:uid="{00000000-0005-0000-0000-000011320000}"/>
    <cellStyle name="40% - Accent4 3 5 5" xfId="2759" xr:uid="{00000000-0005-0000-0000-000012320000}"/>
    <cellStyle name="40% - Accent4 3 5 5 2" xfId="11591" xr:uid="{00000000-0005-0000-0000-000013320000}"/>
    <cellStyle name="40% - Accent4 3 5 6" xfId="4961" xr:uid="{00000000-0005-0000-0000-000014320000}"/>
    <cellStyle name="40% - Accent4 3 5 6 2" xfId="13793" xr:uid="{00000000-0005-0000-0000-000015320000}"/>
    <cellStyle name="40% - Accent4 3 5 7" xfId="7163" xr:uid="{00000000-0005-0000-0000-000016320000}"/>
    <cellStyle name="40% - Accent4 3 5 7 2" xfId="15995" xr:uid="{00000000-0005-0000-0000-000017320000}"/>
    <cellStyle name="40% - Accent4 3 5 8" xfId="9389" xr:uid="{00000000-0005-0000-0000-000018320000}"/>
    <cellStyle name="40% - Accent4 3 6" xfId="675" xr:uid="{00000000-0005-0000-0000-000019320000}"/>
    <cellStyle name="40% - Accent4 3 6 2" xfId="1379" xr:uid="{00000000-0005-0000-0000-00001A320000}"/>
    <cellStyle name="40% - Accent4 3 6 2 2" xfId="3581" xr:uid="{00000000-0005-0000-0000-00001B320000}"/>
    <cellStyle name="40% - Accent4 3 6 2 2 2" xfId="12413" xr:uid="{00000000-0005-0000-0000-00001C320000}"/>
    <cellStyle name="40% - Accent4 3 6 2 3" xfId="5783" xr:uid="{00000000-0005-0000-0000-00001D320000}"/>
    <cellStyle name="40% - Accent4 3 6 2 3 2" xfId="14615" xr:uid="{00000000-0005-0000-0000-00001E320000}"/>
    <cellStyle name="40% - Accent4 3 6 2 4" xfId="7985" xr:uid="{00000000-0005-0000-0000-00001F320000}"/>
    <cellStyle name="40% - Accent4 3 6 2 4 2" xfId="16817" xr:uid="{00000000-0005-0000-0000-000020320000}"/>
    <cellStyle name="40% - Accent4 3 6 2 5" xfId="10211" xr:uid="{00000000-0005-0000-0000-000021320000}"/>
    <cellStyle name="40% - Accent4 3 6 3" xfId="2083" xr:uid="{00000000-0005-0000-0000-000022320000}"/>
    <cellStyle name="40% - Accent4 3 6 3 2" xfId="4285" xr:uid="{00000000-0005-0000-0000-000023320000}"/>
    <cellStyle name="40% - Accent4 3 6 3 2 2" xfId="13117" xr:uid="{00000000-0005-0000-0000-000024320000}"/>
    <cellStyle name="40% - Accent4 3 6 3 3" xfId="6487" xr:uid="{00000000-0005-0000-0000-000025320000}"/>
    <cellStyle name="40% - Accent4 3 6 3 3 2" xfId="15319" xr:uid="{00000000-0005-0000-0000-000026320000}"/>
    <cellStyle name="40% - Accent4 3 6 3 4" xfId="8689" xr:uid="{00000000-0005-0000-0000-000027320000}"/>
    <cellStyle name="40% - Accent4 3 6 3 4 2" xfId="17521" xr:uid="{00000000-0005-0000-0000-000028320000}"/>
    <cellStyle name="40% - Accent4 3 6 3 5" xfId="10915" xr:uid="{00000000-0005-0000-0000-000029320000}"/>
    <cellStyle name="40% - Accent4 3 6 4" xfId="2877" xr:uid="{00000000-0005-0000-0000-00002A320000}"/>
    <cellStyle name="40% - Accent4 3 6 4 2" xfId="11709" xr:uid="{00000000-0005-0000-0000-00002B320000}"/>
    <cellStyle name="40% - Accent4 3 6 5" xfId="5079" xr:uid="{00000000-0005-0000-0000-00002C320000}"/>
    <cellStyle name="40% - Accent4 3 6 5 2" xfId="13911" xr:uid="{00000000-0005-0000-0000-00002D320000}"/>
    <cellStyle name="40% - Accent4 3 6 6" xfId="7281" xr:uid="{00000000-0005-0000-0000-00002E320000}"/>
    <cellStyle name="40% - Accent4 3 6 6 2" xfId="16113" xr:uid="{00000000-0005-0000-0000-00002F320000}"/>
    <cellStyle name="40% - Accent4 3 6 7" xfId="9507" xr:uid="{00000000-0005-0000-0000-000030320000}"/>
    <cellStyle name="40% - Accent4 3 7" xfId="1015" xr:uid="{00000000-0005-0000-0000-000031320000}"/>
    <cellStyle name="40% - Accent4 3 7 2" xfId="3217" xr:uid="{00000000-0005-0000-0000-000032320000}"/>
    <cellStyle name="40% - Accent4 3 7 2 2" xfId="12049" xr:uid="{00000000-0005-0000-0000-000033320000}"/>
    <cellStyle name="40% - Accent4 3 7 3" xfId="5419" xr:uid="{00000000-0005-0000-0000-000034320000}"/>
    <cellStyle name="40% - Accent4 3 7 3 2" xfId="14251" xr:uid="{00000000-0005-0000-0000-000035320000}"/>
    <cellStyle name="40% - Accent4 3 7 4" xfId="7621" xr:uid="{00000000-0005-0000-0000-000036320000}"/>
    <cellStyle name="40% - Accent4 3 7 4 2" xfId="16453" xr:uid="{00000000-0005-0000-0000-000037320000}"/>
    <cellStyle name="40% - Accent4 3 7 5" xfId="9847" xr:uid="{00000000-0005-0000-0000-000038320000}"/>
    <cellStyle name="40% - Accent4 3 8" xfId="1731" xr:uid="{00000000-0005-0000-0000-000039320000}"/>
    <cellStyle name="40% - Accent4 3 8 2" xfId="3933" xr:uid="{00000000-0005-0000-0000-00003A320000}"/>
    <cellStyle name="40% - Accent4 3 8 2 2" xfId="12765" xr:uid="{00000000-0005-0000-0000-00003B320000}"/>
    <cellStyle name="40% - Accent4 3 8 3" xfId="6135" xr:uid="{00000000-0005-0000-0000-00003C320000}"/>
    <cellStyle name="40% - Accent4 3 8 3 2" xfId="14967" xr:uid="{00000000-0005-0000-0000-00003D320000}"/>
    <cellStyle name="40% - Accent4 3 8 4" xfId="8337" xr:uid="{00000000-0005-0000-0000-00003E320000}"/>
    <cellStyle name="40% - Accent4 3 8 4 2" xfId="17169" xr:uid="{00000000-0005-0000-0000-00003F320000}"/>
    <cellStyle name="40% - Accent4 3 8 5" xfId="10563" xr:uid="{00000000-0005-0000-0000-000040320000}"/>
    <cellStyle name="40% - Accent4 3 9" xfId="319" xr:uid="{00000000-0005-0000-0000-000041320000}"/>
    <cellStyle name="40% - Accent4 3 9 2" xfId="2525" xr:uid="{00000000-0005-0000-0000-000042320000}"/>
    <cellStyle name="40% - Accent4 3 9 2 2" xfId="11357" xr:uid="{00000000-0005-0000-0000-000043320000}"/>
    <cellStyle name="40% - Accent4 3 9 3" xfId="4727" xr:uid="{00000000-0005-0000-0000-000044320000}"/>
    <cellStyle name="40% - Accent4 3 9 3 2" xfId="13559" xr:uid="{00000000-0005-0000-0000-000045320000}"/>
    <cellStyle name="40% - Accent4 3 9 4" xfId="6929" xr:uid="{00000000-0005-0000-0000-000046320000}"/>
    <cellStyle name="40% - Accent4 3 9 4 2" xfId="15761" xr:uid="{00000000-0005-0000-0000-000047320000}"/>
    <cellStyle name="40% - Accent4 3 9 5" xfId="9155" xr:uid="{00000000-0005-0000-0000-000048320000}"/>
    <cellStyle name="40% - Accent4 4" xfId="159" xr:uid="{00000000-0005-0000-0000-000049320000}"/>
    <cellStyle name="40% - Accent4 4 2" xfId="428" xr:uid="{00000000-0005-0000-0000-00004A320000}"/>
    <cellStyle name="40% - Accent4 4 2 2" xfId="845" xr:uid="{00000000-0005-0000-0000-00004B320000}"/>
    <cellStyle name="40% - Accent4 4 2 2 2" xfId="1549" xr:uid="{00000000-0005-0000-0000-00004C320000}"/>
    <cellStyle name="40% - Accent4 4 2 2 2 2" xfId="3751" xr:uid="{00000000-0005-0000-0000-00004D320000}"/>
    <cellStyle name="40% - Accent4 4 2 2 2 2 2" xfId="12583" xr:uid="{00000000-0005-0000-0000-00004E320000}"/>
    <cellStyle name="40% - Accent4 4 2 2 2 3" xfId="5953" xr:uid="{00000000-0005-0000-0000-00004F320000}"/>
    <cellStyle name="40% - Accent4 4 2 2 2 3 2" xfId="14785" xr:uid="{00000000-0005-0000-0000-000050320000}"/>
    <cellStyle name="40% - Accent4 4 2 2 2 4" xfId="8155" xr:uid="{00000000-0005-0000-0000-000051320000}"/>
    <cellStyle name="40% - Accent4 4 2 2 2 4 2" xfId="16987" xr:uid="{00000000-0005-0000-0000-000052320000}"/>
    <cellStyle name="40% - Accent4 4 2 2 2 5" xfId="10381" xr:uid="{00000000-0005-0000-0000-000053320000}"/>
    <cellStyle name="40% - Accent4 4 2 2 3" xfId="2253" xr:uid="{00000000-0005-0000-0000-000054320000}"/>
    <cellStyle name="40% - Accent4 4 2 2 3 2" xfId="4455" xr:uid="{00000000-0005-0000-0000-000055320000}"/>
    <cellStyle name="40% - Accent4 4 2 2 3 2 2" xfId="13287" xr:uid="{00000000-0005-0000-0000-000056320000}"/>
    <cellStyle name="40% - Accent4 4 2 2 3 3" xfId="6657" xr:uid="{00000000-0005-0000-0000-000057320000}"/>
    <cellStyle name="40% - Accent4 4 2 2 3 3 2" xfId="15489" xr:uid="{00000000-0005-0000-0000-000058320000}"/>
    <cellStyle name="40% - Accent4 4 2 2 3 4" xfId="8859" xr:uid="{00000000-0005-0000-0000-000059320000}"/>
    <cellStyle name="40% - Accent4 4 2 2 3 4 2" xfId="17691" xr:uid="{00000000-0005-0000-0000-00005A320000}"/>
    <cellStyle name="40% - Accent4 4 2 2 3 5" xfId="11085" xr:uid="{00000000-0005-0000-0000-00005B320000}"/>
    <cellStyle name="40% - Accent4 4 2 2 4" xfId="3047" xr:uid="{00000000-0005-0000-0000-00005C320000}"/>
    <cellStyle name="40% - Accent4 4 2 2 4 2" xfId="11879" xr:uid="{00000000-0005-0000-0000-00005D320000}"/>
    <cellStyle name="40% - Accent4 4 2 2 5" xfId="5249" xr:uid="{00000000-0005-0000-0000-00005E320000}"/>
    <cellStyle name="40% - Accent4 4 2 2 5 2" xfId="14081" xr:uid="{00000000-0005-0000-0000-00005F320000}"/>
    <cellStyle name="40% - Accent4 4 2 2 6" xfId="7451" xr:uid="{00000000-0005-0000-0000-000060320000}"/>
    <cellStyle name="40% - Accent4 4 2 2 6 2" xfId="16283" xr:uid="{00000000-0005-0000-0000-000061320000}"/>
    <cellStyle name="40% - Accent4 4 2 2 7" xfId="9677" xr:uid="{00000000-0005-0000-0000-000062320000}"/>
    <cellStyle name="40% - Accent4 4 2 3" xfId="1132" xr:uid="{00000000-0005-0000-0000-000063320000}"/>
    <cellStyle name="40% - Accent4 4 2 3 2" xfId="3334" xr:uid="{00000000-0005-0000-0000-000064320000}"/>
    <cellStyle name="40% - Accent4 4 2 3 2 2" xfId="12166" xr:uid="{00000000-0005-0000-0000-000065320000}"/>
    <cellStyle name="40% - Accent4 4 2 3 3" xfId="5536" xr:uid="{00000000-0005-0000-0000-000066320000}"/>
    <cellStyle name="40% - Accent4 4 2 3 3 2" xfId="14368" xr:uid="{00000000-0005-0000-0000-000067320000}"/>
    <cellStyle name="40% - Accent4 4 2 3 4" xfId="7738" xr:uid="{00000000-0005-0000-0000-000068320000}"/>
    <cellStyle name="40% - Accent4 4 2 3 4 2" xfId="16570" xr:uid="{00000000-0005-0000-0000-000069320000}"/>
    <cellStyle name="40% - Accent4 4 2 3 5" xfId="9964" xr:uid="{00000000-0005-0000-0000-00006A320000}"/>
    <cellStyle name="40% - Accent4 4 2 4" xfId="1901" xr:uid="{00000000-0005-0000-0000-00006B320000}"/>
    <cellStyle name="40% - Accent4 4 2 4 2" xfId="4103" xr:uid="{00000000-0005-0000-0000-00006C320000}"/>
    <cellStyle name="40% - Accent4 4 2 4 2 2" xfId="12935" xr:uid="{00000000-0005-0000-0000-00006D320000}"/>
    <cellStyle name="40% - Accent4 4 2 4 3" xfId="6305" xr:uid="{00000000-0005-0000-0000-00006E320000}"/>
    <cellStyle name="40% - Accent4 4 2 4 3 2" xfId="15137" xr:uid="{00000000-0005-0000-0000-00006F320000}"/>
    <cellStyle name="40% - Accent4 4 2 4 4" xfId="8507" xr:uid="{00000000-0005-0000-0000-000070320000}"/>
    <cellStyle name="40% - Accent4 4 2 4 4 2" xfId="17339" xr:uid="{00000000-0005-0000-0000-000071320000}"/>
    <cellStyle name="40% - Accent4 4 2 4 5" xfId="10733" xr:uid="{00000000-0005-0000-0000-000072320000}"/>
    <cellStyle name="40% - Accent4 4 2 5" xfId="2630" xr:uid="{00000000-0005-0000-0000-000073320000}"/>
    <cellStyle name="40% - Accent4 4 2 5 2" xfId="11462" xr:uid="{00000000-0005-0000-0000-000074320000}"/>
    <cellStyle name="40% - Accent4 4 2 6" xfId="4832" xr:uid="{00000000-0005-0000-0000-000075320000}"/>
    <cellStyle name="40% - Accent4 4 2 6 2" xfId="13664" xr:uid="{00000000-0005-0000-0000-000076320000}"/>
    <cellStyle name="40% - Accent4 4 2 7" xfId="7034" xr:uid="{00000000-0005-0000-0000-000077320000}"/>
    <cellStyle name="40% - Accent4 4 2 7 2" xfId="15866" xr:uid="{00000000-0005-0000-0000-000078320000}"/>
    <cellStyle name="40% - Accent4 4 2 8" xfId="9260" xr:uid="{00000000-0005-0000-0000-000079320000}"/>
    <cellStyle name="40% - Accent4 4 3" xfId="610" xr:uid="{00000000-0005-0000-0000-00007A320000}"/>
    <cellStyle name="40% - Accent4 4 3 2" xfId="962" xr:uid="{00000000-0005-0000-0000-00007B320000}"/>
    <cellStyle name="40% - Accent4 4 3 2 2" xfId="1666" xr:uid="{00000000-0005-0000-0000-00007C320000}"/>
    <cellStyle name="40% - Accent4 4 3 2 2 2" xfId="3868" xr:uid="{00000000-0005-0000-0000-00007D320000}"/>
    <cellStyle name="40% - Accent4 4 3 2 2 2 2" xfId="12700" xr:uid="{00000000-0005-0000-0000-00007E320000}"/>
    <cellStyle name="40% - Accent4 4 3 2 2 3" xfId="6070" xr:uid="{00000000-0005-0000-0000-00007F320000}"/>
    <cellStyle name="40% - Accent4 4 3 2 2 3 2" xfId="14902" xr:uid="{00000000-0005-0000-0000-000080320000}"/>
    <cellStyle name="40% - Accent4 4 3 2 2 4" xfId="8272" xr:uid="{00000000-0005-0000-0000-000081320000}"/>
    <cellStyle name="40% - Accent4 4 3 2 2 4 2" xfId="17104" xr:uid="{00000000-0005-0000-0000-000082320000}"/>
    <cellStyle name="40% - Accent4 4 3 2 2 5" xfId="10498" xr:uid="{00000000-0005-0000-0000-000083320000}"/>
    <cellStyle name="40% - Accent4 4 3 2 3" xfId="2370" xr:uid="{00000000-0005-0000-0000-000084320000}"/>
    <cellStyle name="40% - Accent4 4 3 2 3 2" xfId="4572" xr:uid="{00000000-0005-0000-0000-000085320000}"/>
    <cellStyle name="40% - Accent4 4 3 2 3 2 2" xfId="13404" xr:uid="{00000000-0005-0000-0000-000086320000}"/>
    <cellStyle name="40% - Accent4 4 3 2 3 3" xfId="6774" xr:uid="{00000000-0005-0000-0000-000087320000}"/>
    <cellStyle name="40% - Accent4 4 3 2 3 3 2" xfId="15606" xr:uid="{00000000-0005-0000-0000-000088320000}"/>
    <cellStyle name="40% - Accent4 4 3 2 3 4" xfId="8976" xr:uid="{00000000-0005-0000-0000-000089320000}"/>
    <cellStyle name="40% - Accent4 4 3 2 3 4 2" xfId="17808" xr:uid="{00000000-0005-0000-0000-00008A320000}"/>
    <cellStyle name="40% - Accent4 4 3 2 3 5" xfId="11202" xr:uid="{00000000-0005-0000-0000-00008B320000}"/>
    <cellStyle name="40% - Accent4 4 3 2 4" xfId="3164" xr:uid="{00000000-0005-0000-0000-00008C320000}"/>
    <cellStyle name="40% - Accent4 4 3 2 4 2" xfId="11996" xr:uid="{00000000-0005-0000-0000-00008D320000}"/>
    <cellStyle name="40% - Accent4 4 3 2 5" xfId="5366" xr:uid="{00000000-0005-0000-0000-00008E320000}"/>
    <cellStyle name="40% - Accent4 4 3 2 5 2" xfId="14198" xr:uid="{00000000-0005-0000-0000-00008F320000}"/>
    <cellStyle name="40% - Accent4 4 3 2 6" xfId="7568" xr:uid="{00000000-0005-0000-0000-000090320000}"/>
    <cellStyle name="40% - Accent4 4 3 2 6 2" xfId="16400" xr:uid="{00000000-0005-0000-0000-000091320000}"/>
    <cellStyle name="40% - Accent4 4 3 2 7" xfId="9794" xr:uid="{00000000-0005-0000-0000-000092320000}"/>
    <cellStyle name="40% - Accent4 4 3 3" xfId="1314" xr:uid="{00000000-0005-0000-0000-000093320000}"/>
    <cellStyle name="40% - Accent4 4 3 3 2" xfId="3516" xr:uid="{00000000-0005-0000-0000-000094320000}"/>
    <cellStyle name="40% - Accent4 4 3 3 2 2" xfId="12348" xr:uid="{00000000-0005-0000-0000-000095320000}"/>
    <cellStyle name="40% - Accent4 4 3 3 3" xfId="5718" xr:uid="{00000000-0005-0000-0000-000096320000}"/>
    <cellStyle name="40% - Accent4 4 3 3 3 2" xfId="14550" xr:uid="{00000000-0005-0000-0000-000097320000}"/>
    <cellStyle name="40% - Accent4 4 3 3 4" xfId="7920" xr:uid="{00000000-0005-0000-0000-000098320000}"/>
    <cellStyle name="40% - Accent4 4 3 3 4 2" xfId="16752" xr:uid="{00000000-0005-0000-0000-000099320000}"/>
    <cellStyle name="40% - Accent4 4 3 3 5" xfId="10146" xr:uid="{00000000-0005-0000-0000-00009A320000}"/>
    <cellStyle name="40% - Accent4 4 3 4" xfId="2018" xr:uid="{00000000-0005-0000-0000-00009B320000}"/>
    <cellStyle name="40% - Accent4 4 3 4 2" xfId="4220" xr:uid="{00000000-0005-0000-0000-00009C320000}"/>
    <cellStyle name="40% - Accent4 4 3 4 2 2" xfId="13052" xr:uid="{00000000-0005-0000-0000-00009D320000}"/>
    <cellStyle name="40% - Accent4 4 3 4 3" xfId="6422" xr:uid="{00000000-0005-0000-0000-00009E320000}"/>
    <cellStyle name="40% - Accent4 4 3 4 3 2" xfId="15254" xr:uid="{00000000-0005-0000-0000-00009F320000}"/>
    <cellStyle name="40% - Accent4 4 3 4 4" xfId="8624" xr:uid="{00000000-0005-0000-0000-0000A0320000}"/>
    <cellStyle name="40% - Accent4 4 3 4 4 2" xfId="17456" xr:uid="{00000000-0005-0000-0000-0000A1320000}"/>
    <cellStyle name="40% - Accent4 4 3 4 5" xfId="10850" xr:uid="{00000000-0005-0000-0000-0000A2320000}"/>
    <cellStyle name="40% - Accent4 4 3 5" xfId="2812" xr:uid="{00000000-0005-0000-0000-0000A3320000}"/>
    <cellStyle name="40% - Accent4 4 3 5 2" xfId="11644" xr:uid="{00000000-0005-0000-0000-0000A4320000}"/>
    <cellStyle name="40% - Accent4 4 3 6" xfId="5014" xr:uid="{00000000-0005-0000-0000-0000A5320000}"/>
    <cellStyle name="40% - Accent4 4 3 6 2" xfId="13846" xr:uid="{00000000-0005-0000-0000-0000A6320000}"/>
    <cellStyle name="40% - Accent4 4 3 7" xfId="7216" xr:uid="{00000000-0005-0000-0000-0000A7320000}"/>
    <cellStyle name="40% - Accent4 4 3 7 2" xfId="16048" xr:uid="{00000000-0005-0000-0000-0000A8320000}"/>
    <cellStyle name="40% - Accent4 4 3 8" xfId="9442" xr:uid="{00000000-0005-0000-0000-0000A9320000}"/>
    <cellStyle name="40% - Accent4 4 4" xfId="728" xr:uid="{00000000-0005-0000-0000-0000AA320000}"/>
    <cellStyle name="40% - Accent4 4 4 2" xfId="1432" xr:uid="{00000000-0005-0000-0000-0000AB320000}"/>
    <cellStyle name="40% - Accent4 4 4 2 2" xfId="3634" xr:uid="{00000000-0005-0000-0000-0000AC320000}"/>
    <cellStyle name="40% - Accent4 4 4 2 2 2" xfId="12466" xr:uid="{00000000-0005-0000-0000-0000AD320000}"/>
    <cellStyle name="40% - Accent4 4 4 2 3" xfId="5836" xr:uid="{00000000-0005-0000-0000-0000AE320000}"/>
    <cellStyle name="40% - Accent4 4 4 2 3 2" xfId="14668" xr:uid="{00000000-0005-0000-0000-0000AF320000}"/>
    <cellStyle name="40% - Accent4 4 4 2 4" xfId="8038" xr:uid="{00000000-0005-0000-0000-0000B0320000}"/>
    <cellStyle name="40% - Accent4 4 4 2 4 2" xfId="16870" xr:uid="{00000000-0005-0000-0000-0000B1320000}"/>
    <cellStyle name="40% - Accent4 4 4 2 5" xfId="10264" xr:uid="{00000000-0005-0000-0000-0000B2320000}"/>
    <cellStyle name="40% - Accent4 4 4 3" xfId="2136" xr:uid="{00000000-0005-0000-0000-0000B3320000}"/>
    <cellStyle name="40% - Accent4 4 4 3 2" xfId="4338" xr:uid="{00000000-0005-0000-0000-0000B4320000}"/>
    <cellStyle name="40% - Accent4 4 4 3 2 2" xfId="13170" xr:uid="{00000000-0005-0000-0000-0000B5320000}"/>
    <cellStyle name="40% - Accent4 4 4 3 3" xfId="6540" xr:uid="{00000000-0005-0000-0000-0000B6320000}"/>
    <cellStyle name="40% - Accent4 4 4 3 3 2" xfId="15372" xr:uid="{00000000-0005-0000-0000-0000B7320000}"/>
    <cellStyle name="40% - Accent4 4 4 3 4" xfId="8742" xr:uid="{00000000-0005-0000-0000-0000B8320000}"/>
    <cellStyle name="40% - Accent4 4 4 3 4 2" xfId="17574" xr:uid="{00000000-0005-0000-0000-0000B9320000}"/>
    <cellStyle name="40% - Accent4 4 4 3 5" xfId="10968" xr:uid="{00000000-0005-0000-0000-0000BA320000}"/>
    <cellStyle name="40% - Accent4 4 4 4" xfId="2930" xr:uid="{00000000-0005-0000-0000-0000BB320000}"/>
    <cellStyle name="40% - Accent4 4 4 4 2" xfId="11762" xr:uid="{00000000-0005-0000-0000-0000BC320000}"/>
    <cellStyle name="40% - Accent4 4 4 5" xfId="5132" xr:uid="{00000000-0005-0000-0000-0000BD320000}"/>
    <cellStyle name="40% - Accent4 4 4 5 2" xfId="13964" xr:uid="{00000000-0005-0000-0000-0000BE320000}"/>
    <cellStyle name="40% - Accent4 4 4 6" xfId="7334" xr:uid="{00000000-0005-0000-0000-0000BF320000}"/>
    <cellStyle name="40% - Accent4 4 4 6 2" xfId="16166" xr:uid="{00000000-0005-0000-0000-0000C0320000}"/>
    <cellStyle name="40% - Accent4 4 4 7" xfId="9560" xr:uid="{00000000-0005-0000-0000-0000C1320000}"/>
    <cellStyle name="40% - Accent4 4 5" xfId="1080" xr:uid="{00000000-0005-0000-0000-0000C2320000}"/>
    <cellStyle name="40% - Accent4 4 5 2" xfId="3282" xr:uid="{00000000-0005-0000-0000-0000C3320000}"/>
    <cellStyle name="40% - Accent4 4 5 2 2" xfId="12114" xr:uid="{00000000-0005-0000-0000-0000C4320000}"/>
    <cellStyle name="40% - Accent4 4 5 3" xfId="5484" xr:uid="{00000000-0005-0000-0000-0000C5320000}"/>
    <cellStyle name="40% - Accent4 4 5 3 2" xfId="14316" xr:uid="{00000000-0005-0000-0000-0000C6320000}"/>
    <cellStyle name="40% - Accent4 4 5 4" xfId="7686" xr:uid="{00000000-0005-0000-0000-0000C7320000}"/>
    <cellStyle name="40% - Accent4 4 5 4 2" xfId="16518" xr:uid="{00000000-0005-0000-0000-0000C8320000}"/>
    <cellStyle name="40% - Accent4 4 5 5" xfId="9912" xr:uid="{00000000-0005-0000-0000-0000C9320000}"/>
    <cellStyle name="40% - Accent4 4 6" xfId="1784" xr:uid="{00000000-0005-0000-0000-0000CA320000}"/>
    <cellStyle name="40% - Accent4 4 6 2" xfId="3986" xr:uid="{00000000-0005-0000-0000-0000CB320000}"/>
    <cellStyle name="40% - Accent4 4 6 2 2" xfId="12818" xr:uid="{00000000-0005-0000-0000-0000CC320000}"/>
    <cellStyle name="40% - Accent4 4 6 3" xfId="6188" xr:uid="{00000000-0005-0000-0000-0000CD320000}"/>
    <cellStyle name="40% - Accent4 4 6 3 2" xfId="15020" xr:uid="{00000000-0005-0000-0000-0000CE320000}"/>
    <cellStyle name="40% - Accent4 4 6 4" xfId="8390" xr:uid="{00000000-0005-0000-0000-0000CF320000}"/>
    <cellStyle name="40% - Accent4 4 6 4 2" xfId="17222" xr:uid="{00000000-0005-0000-0000-0000D0320000}"/>
    <cellStyle name="40% - Accent4 4 6 5" xfId="10616" xr:uid="{00000000-0005-0000-0000-0000D1320000}"/>
    <cellStyle name="40% - Accent4 4 7" xfId="376" xr:uid="{00000000-0005-0000-0000-0000D2320000}"/>
    <cellStyle name="40% - Accent4 4 7 2" xfId="2578" xr:uid="{00000000-0005-0000-0000-0000D3320000}"/>
    <cellStyle name="40% - Accent4 4 7 2 2" xfId="11410" xr:uid="{00000000-0005-0000-0000-0000D4320000}"/>
    <cellStyle name="40% - Accent4 4 7 3" xfId="4780" xr:uid="{00000000-0005-0000-0000-0000D5320000}"/>
    <cellStyle name="40% - Accent4 4 7 3 2" xfId="13612" xr:uid="{00000000-0005-0000-0000-0000D6320000}"/>
    <cellStyle name="40% - Accent4 4 7 4" xfId="6982" xr:uid="{00000000-0005-0000-0000-0000D7320000}"/>
    <cellStyle name="40% - Accent4 4 7 4 2" xfId="15814" xr:uid="{00000000-0005-0000-0000-0000D8320000}"/>
    <cellStyle name="40% - Accent4 4 7 5" xfId="9208" xr:uid="{00000000-0005-0000-0000-0000D9320000}"/>
    <cellStyle name="40% - Accent4 5" xfId="415" xr:uid="{00000000-0005-0000-0000-0000DA320000}"/>
    <cellStyle name="40% - Accent4 5 10" xfId="9247" xr:uid="{00000000-0005-0000-0000-0000DB320000}"/>
    <cellStyle name="40% - Accent4 5 2" xfId="532" xr:uid="{00000000-0005-0000-0000-0000DC320000}"/>
    <cellStyle name="40% - Accent4 5 2 2" xfId="884" xr:uid="{00000000-0005-0000-0000-0000DD320000}"/>
    <cellStyle name="40% - Accent4 5 2 2 2" xfId="1588" xr:uid="{00000000-0005-0000-0000-0000DE320000}"/>
    <cellStyle name="40% - Accent4 5 2 2 2 2" xfId="3790" xr:uid="{00000000-0005-0000-0000-0000DF320000}"/>
    <cellStyle name="40% - Accent4 5 2 2 2 2 2" xfId="12622" xr:uid="{00000000-0005-0000-0000-0000E0320000}"/>
    <cellStyle name="40% - Accent4 5 2 2 2 3" xfId="5992" xr:uid="{00000000-0005-0000-0000-0000E1320000}"/>
    <cellStyle name="40% - Accent4 5 2 2 2 3 2" xfId="14824" xr:uid="{00000000-0005-0000-0000-0000E2320000}"/>
    <cellStyle name="40% - Accent4 5 2 2 2 4" xfId="8194" xr:uid="{00000000-0005-0000-0000-0000E3320000}"/>
    <cellStyle name="40% - Accent4 5 2 2 2 4 2" xfId="17026" xr:uid="{00000000-0005-0000-0000-0000E4320000}"/>
    <cellStyle name="40% - Accent4 5 2 2 2 5" xfId="10420" xr:uid="{00000000-0005-0000-0000-0000E5320000}"/>
    <cellStyle name="40% - Accent4 5 2 2 3" xfId="2292" xr:uid="{00000000-0005-0000-0000-0000E6320000}"/>
    <cellStyle name="40% - Accent4 5 2 2 3 2" xfId="4494" xr:uid="{00000000-0005-0000-0000-0000E7320000}"/>
    <cellStyle name="40% - Accent4 5 2 2 3 2 2" xfId="13326" xr:uid="{00000000-0005-0000-0000-0000E8320000}"/>
    <cellStyle name="40% - Accent4 5 2 2 3 3" xfId="6696" xr:uid="{00000000-0005-0000-0000-0000E9320000}"/>
    <cellStyle name="40% - Accent4 5 2 2 3 3 2" xfId="15528" xr:uid="{00000000-0005-0000-0000-0000EA320000}"/>
    <cellStyle name="40% - Accent4 5 2 2 3 4" xfId="8898" xr:uid="{00000000-0005-0000-0000-0000EB320000}"/>
    <cellStyle name="40% - Accent4 5 2 2 3 4 2" xfId="17730" xr:uid="{00000000-0005-0000-0000-0000EC320000}"/>
    <cellStyle name="40% - Accent4 5 2 2 3 5" xfId="11124" xr:uid="{00000000-0005-0000-0000-0000ED320000}"/>
    <cellStyle name="40% - Accent4 5 2 2 4" xfId="3086" xr:uid="{00000000-0005-0000-0000-0000EE320000}"/>
    <cellStyle name="40% - Accent4 5 2 2 4 2" xfId="11918" xr:uid="{00000000-0005-0000-0000-0000EF320000}"/>
    <cellStyle name="40% - Accent4 5 2 2 5" xfId="5288" xr:uid="{00000000-0005-0000-0000-0000F0320000}"/>
    <cellStyle name="40% - Accent4 5 2 2 5 2" xfId="14120" xr:uid="{00000000-0005-0000-0000-0000F1320000}"/>
    <cellStyle name="40% - Accent4 5 2 2 6" xfId="7490" xr:uid="{00000000-0005-0000-0000-0000F2320000}"/>
    <cellStyle name="40% - Accent4 5 2 2 6 2" xfId="16322" xr:uid="{00000000-0005-0000-0000-0000F3320000}"/>
    <cellStyle name="40% - Accent4 5 2 2 7" xfId="9716" xr:uid="{00000000-0005-0000-0000-0000F4320000}"/>
    <cellStyle name="40% - Accent4 5 2 3" xfId="1236" xr:uid="{00000000-0005-0000-0000-0000F5320000}"/>
    <cellStyle name="40% - Accent4 5 2 3 2" xfId="3438" xr:uid="{00000000-0005-0000-0000-0000F6320000}"/>
    <cellStyle name="40% - Accent4 5 2 3 2 2" xfId="12270" xr:uid="{00000000-0005-0000-0000-0000F7320000}"/>
    <cellStyle name="40% - Accent4 5 2 3 3" xfId="5640" xr:uid="{00000000-0005-0000-0000-0000F8320000}"/>
    <cellStyle name="40% - Accent4 5 2 3 3 2" xfId="14472" xr:uid="{00000000-0005-0000-0000-0000F9320000}"/>
    <cellStyle name="40% - Accent4 5 2 3 4" xfId="7842" xr:uid="{00000000-0005-0000-0000-0000FA320000}"/>
    <cellStyle name="40% - Accent4 5 2 3 4 2" xfId="16674" xr:uid="{00000000-0005-0000-0000-0000FB320000}"/>
    <cellStyle name="40% - Accent4 5 2 3 5" xfId="10068" xr:uid="{00000000-0005-0000-0000-0000FC320000}"/>
    <cellStyle name="40% - Accent4 5 2 4" xfId="1940" xr:uid="{00000000-0005-0000-0000-0000FD320000}"/>
    <cellStyle name="40% - Accent4 5 2 4 2" xfId="4142" xr:uid="{00000000-0005-0000-0000-0000FE320000}"/>
    <cellStyle name="40% - Accent4 5 2 4 2 2" xfId="12974" xr:uid="{00000000-0005-0000-0000-0000FF320000}"/>
    <cellStyle name="40% - Accent4 5 2 4 3" xfId="6344" xr:uid="{00000000-0005-0000-0000-000000330000}"/>
    <cellStyle name="40% - Accent4 5 2 4 3 2" xfId="15176" xr:uid="{00000000-0005-0000-0000-000001330000}"/>
    <cellStyle name="40% - Accent4 5 2 4 4" xfId="8546" xr:uid="{00000000-0005-0000-0000-000002330000}"/>
    <cellStyle name="40% - Accent4 5 2 4 4 2" xfId="17378" xr:uid="{00000000-0005-0000-0000-000003330000}"/>
    <cellStyle name="40% - Accent4 5 2 4 5" xfId="10772" xr:uid="{00000000-0005-0000-0000-000004330000}"/>
    <cellStyle name="40% - Accent4 5 2 5" xfId="2734" xr:uid="{00000000-0005-0000-0000-000005330000}"/>
    <cellStyle name="40% - Accent4 5 2 5 2" xfId="11566" xr:uid="{00000000-0005-0000-0000-000006330000}"/>
    <cellStyle name="40% - Accent4 5 2 6" xfId="4936" xr:uid="{00000000-0005-0000-0000-000007330000}"/>
    <cellStyle name="40% - Accent4 5 2 6 2" xfId="13768" xr:uid="{00000000-0005-0000-0000-000008330000}"/>
    <cellStyle name="40% - Accent4 5 2 7" xfId="7138" xr:uid="{00000000-0005-0000-0000-000009330000}"/>
    <cellStyle name="40% - Accent4 5 2 7 2" xfId="15970" xr:uid="{00000000-0005-0000-0000-00000A330000}"/>
    <cellStyle name="40% - Accent4 5 2 8" xfId="9364" xr:uid="{00000000-0005-0000-0000-00000B330000}"/>
    <cellStyle name="40% - Accent4 5 3" xfId="649" xr:uid="{00000000-0005-0000-0000-00000C330000}"/>
    <cellStyle name="40% - Accent4 5 3 2" xfId="1001" xr:uid="{00000000-0005-0000-0000-00000D330000}"/>
    <cellStyle name="40% - Accent4 5 3 2 2" xfId="1705" xr:uid="{00000000-0005-0000-0000-00000E330000}"/>
    <cellStyle name="40% - Accent4 5 3 2 2 2" xfId="3907" xr:uid="{00000000-0005-0000-0000-00000F330000}"/>
    <cellStyle name="40% - Accent4 5 3 2 2 2 2" xfId="12739" xr:uid="{00000000-0005-0000-0000-000010330000}"/>
    <cellStyle name="40% - Accent4 5 3 2 2 3" xfId="6109" xr:uid="{00000000-0005-0000-0000-000011330000}"/>
    <cellStyle name="40% - Accent4 5 3 2 2 3 2" xfId="14941" xr:uid="{00000000-0005-0000-0000-000012330000}"/>
    <cellStyle name="40% - Accent4 5 3 2 2 4" xfId="8311" xr:uid="{00000000-0005-0000-0000-000013330000}"/>
    <cellStyle name="40% - Accent4 5 3 2 2 4 2" xfId="17143" xr:uid="{00000000-0005-0000-0000-000014330000}"/>
    <cellStyle name="40% - Accent4 5 3 2 2 5" xfId="10537" xr:uid="{00000000-0005-0000-0000-000015330000}"/>
    <cellStyle name="40% - Accent4 5 3 2 3" xfId="2409" xr:uid="{00000000-0005-0000-0000-000016330000}"/>
    <cellStyle name="40% - Accent4 5 3 2 3 2" xfId="4611" xr:uid="{00000000-0005-0000-0000-000017330000}"/>
    <cellStyle name="40% - Accent4 5 3 2 3 2 2" xfId="13443" xr:uid="{00000000-0005-0000-0000-000018330000}"/>
    <cellStyle name="40% - Accent4 5 3 2 3 3" xfId="6813" xr:uid="{00000000-0005-0000-0000-000019330000}"/>
    <cellStyle name="40% - Accent4 5 3 2 3 3 2" xfId="15645" xr:uid="{00000000-0005-0000-0000-00001A330000}"/>
    <cellStyle name="40% - Accent4 5 3 2 3 4" xfId="9015" xr:uid="{00000000-0005-0000-0000-00001B330000}"/>
    <cellStyle name="40% - Accent4 5 3 2 3 4 2" xfId="17847" xr:uid="{00000000-0005-0000-0000-00001C330000}"/>
    <cellStyle name="40% - Accent4 5 3 2 3 5" xfId="11241" xr:uid="{00000000-0005-0000-0000-00001D330000}"/>
    <cellStyle name="40% - Accent4 5 3 2 4" xfId="3203" xr:uid="{00000000-0005-0000-0000-00001E330000}"/>
    <cellStyle name="40% - Accent4 5 3 2 4 2" xfId="12035" xr:uid="{00000000-0005-0000-0000-00001F330000}"/>
    <cellStyle name="40% - Accent4 5 3 2 5" xfId="5405" xr:uid="{00000000-0005-0000-0000-000020330000}"/>
    <cellStyle name="40% - Accent4 5 3 2 5 2" xfId="14237" xr:uid="{00000000-0005-0000-0000-000021330000}"/>
    <cellStyle name="40% - Accent4 5 3 2 6" xfId="7607" xr:uid="{00000000-0005-0000-0000-000022330000}"/>
    <cellStyle name="40% - Accent4 5 3 2 6 2" xfId="16439" xr:uid="{00000000-0005-0000-0000-000023330000}"/>
    <cellStyle name="40% - Accent4 5 3 2 7" xfId="9833" xr:uid="{00000000-0005-0000-0000-000024330000}"/>
    <cellStyle name="40% - Accent4 5 3 3" xfId="1353" xr:uid="{00000000-0005-0000-0000-000025330000}"/>
    <cellStyle name="40% - Accent4 5 3 3 2" xfId="3555" xr:uid="{00000000-0005-0000-0000-000026330000}"/>
    <cellStyle name="40% - Accent4 5 3 3 2 2" xfId="12387" xr:uid="{00000000-0005-0000-0000-000027330000}"/>
    <cellStyle name="40% - Accent4 5 3 3 3" xfId="5757" xr:uid="{00000000-0005-0000-0000-000028330000}"/>
    <cellStyle name="40% - Accent4 5 3 3 3 2" xfId="14589" xr:uid="{00000000-0005-0000-0000-000029330000}"/>
    <cellStyle name="40% - Accent4 5 3 3 4" xfId="7959" xr:uid="{00000000-0005-0000-0000-00002A330000}"/>
    <cellStyle name="40% - Accent4 5 3 3 4 2" xfId="16791" xr:uid="{00000000-0005-0000-0000-00002B330000}"/>
    <cellStyle name="40% - Accent4 5 3 3 5" xfId="10185" xr:uid="{00000000-0005-0000-0000-00002C330000}"/>
    <cellStyle name="40% - Accent4 5 3 4" xfId="2057" xr:uid="{00000000-0005-0000-0000-00002D330000}"/>
    <cellStyle name="40% - Accent4 5 3 4 2" xfId="4259" xr:uid="{00000000-0005-0000-0000-00002E330000}"/>
    <cellStyle name="40% - Accent4 5 3 4 2 2" xfId="13091" xr:uid="{00000000-0005-0000-0000-00002F330000}"/>
    <cellStyle name="40% - Accent4 5 3 4 3" xfId="6461" xr:uid="{00000000-0005-0000-0000-000030330000}"/>
    <cellStyle name="40% - Accent4 5 3 4 3 2" xfId="15293" xr:uid="{00000000-0005-0000-0000-000031330000}"/>
    <cellStyle name="40% - Accent4 5 3 4 4" xfId="8663" xr:uid="{00000000-0005-0000-0000-000032330000}"/>
    <cellStyle name="40% - Accent4 5 3 4 4 2" xfId="17495" xr:uid="{00000000-0005-0000-0000-000033330000}"/>
    <cellStyle name="40% - Accent4 5 3 4 5" xfId="10889" xr:uid="{00000000-0005-0000-0000-000034330000}"/>
    <cellStyle name="40% - Accent4 5 3 5" xfId="2851" xr:uid="{00000000-0005-0000-0000-000035330000}"/>
    <cellStyle name="40% - Accent4 5 3 5 2" xfId="11683" xr:uid="{00000000-0005-0000-0000-000036330000}"/>
    <cellStyle name="40% - Accent4 5 3 6" xfId="5053" xr:uid="{00000000-0005-0000-0000-000037330000}"/>
    <cellStyle name="40% - Accent4 5 3 6 2" xfId="13885" xr:uid="{00000000-0005-0000-0000-000038330000}"/>
    <cellStyle name="40% - Accent4 5 3 7" xfId="7255" xr:uid="{00000000-0005-0000-0000-000039330000}"/>
    <cellStyle name="40% - Accent4 5 3 7 2" xfId="16087" xr:uid="{00000000-0005-0000-0000-00003A330000}"/>
    <cellStyle name="40% - Accent4 5 3 8" xfId="9481" xr:uid="{00000000-0005-0000-0000-00003B330000}"/>
    <cellStyle name="40% - Accent4 5 4" xfId="767" xr:uid="{00000000-0005-0000-0000-00003C330000}"/>
    <cellStyle name="40% - Accent4 5 4 2" xfId="1471" xr:uid="{00000000-0005-0000-0000-00003D330000}"/>
    <cellStyle name="40% - Accent4 5 4 2 2" xfId="3673" xr:uid="{00000000-0005-0000-0000-00003E330000}"/>
    <cellStyle name="40% - Accent4 5 4 2 2 2" xfId="12505" xr:uid="{00000000-0005-0000-0000-00003F330000}"/>
    <cellStyle name="40% - Accent4 5 4 2 3" xfId="5875" xr:uid="{00000000-0005-0000-0000-000040330000}"/>
    <cellStyle name="40% - Accent4 5 4 2 3 2" xfId="14707" xr:uid="{00000000-0005-0000-0000-000041330000}"/>
    <cellStyle name="40% - Accent4 5 4 2 4" xfId="8077" xr:uid="{00000000-0005-0000-0000-000042330000}"/>
    <cellStyle name="40% - Accent4 5 4 2 4 2" xfId="16909" xr:uid="{00000000-0005-0000-0000-000043330000}"/>
    <cellStyle name="40% - Accent4 5 4 2 5" xfId="10303" xr:uid="{00000000-0005-0000-0000-000044330000}"/>
    <cellStyle name="40% - Accent4 5 4 3" xfId="2175" xr:uid="{00000000-0005-0000-0000-000045330000}"/>
    <cellStyle name="40% - Accent4 5 4 3 2" xfId="4377" xr:uid="{00000000-0005-0000-0000-000046330000}"/>
    <cellStyle name="40% - Accent4 5 4 3 2 2" xfId="13209" xr:uid="{00000000-0005-0000-0000-000047330000}"/>
    <cellStyle name="40% - Accent4 5 4 3 3" xfId="6579" xr:uid="{00000000-0005-0000-0000-000048330000}"/>
    <cellStyle name="40% - Accent4 5 4 3 3 2" xfId="15411" xr:uid="{00000000-0005-0000-0000-000049330000}"/>
    <cellStyle name="40% - Accent4 5 4 3 4" xfId="8781" xr:uid="{00000000-0005-0000-0000-00004A330000}"/>
    <cellStyle name="40% - Accent4 5 4 3 4 2" xfId="17613" xr:uid="{00000000-0005-0000-0000-00004B330000}"/>
    <cellStyle name="40% - Accent4 5 4 3 5" xfId="11007" xr:uid="{00000000-0005-0000-0000-00004C330000}"/>
    <cellStyle name="40% - Accent4 5 4 4" xfId="2969" xr:uid="{00000000-0005-0000-0000-00004D330000}"/>
    <cellStyle name="40% - Accent4 5 4 4 2" xfId="11801" xr:uid="{00000000-0005-0000-0000-00004E330000}"/>
    <cellStyle name="40% - Accent4 5 4 5" xfId="5171" xr:uid="{00000000-0005-0000-0000-00004F330000}"/>
    <cellStyle name="40% - Accent4 5 4 5 2" xfId="14003" xr:uid="{00000000-0005-0000-0000-000050330000}"/>
    <cellStyle name="40% - Accent4 5 4 6" xfId="7373" xr:uid="{00000000-0005-0000-0000-000051330000}"/>
    <cellStyle name="40% - Accent4 5 4 6 2" xfId="16205" xr:uid="{00000000-0005-0000-0000-000052330000}"/>
    <cellStyle name="40% - Accent4 5 4 7" xfId="9599" xr:uid="{00000000-0005-0000-0000-000053330000}"/>
    <cellStyle name="40% - Accent4 5 5" xfId="1119" xr:uid="{00000000-0005-0000-0000-000054330000}"/>
    <cellStyle name="40% - Accent4 5 5 2" xfId="3321" xr:uid="{00000000-0005-0000-0000-000055330000}"/>
    <cellStyle name="40% - Accent4 5 5 2 2" xfId="12153" xr:uid="{00000000-0005-0000-0000-000056330000}"/>
    <cellStyle name="40% - Accent4 5 5 3" xfId="5523" xr:uid="{00000000-0005-0000-0000-000057330000}"/>
    <cellStyle name="40% - Accent4 5 5 3 2" xfId="14355" xr:uid="{00000000-0005-0000-0000-000058330000}"/>
    <cellStyle name="40% - Accent4 5 5 4" xfId="7725" xr:uid="{00000000-0005-0000-0000-000059330000}"/>
    <cellStyle name="40% - Accent4 5 5 4 2" xfId="16557" xr:uid="{00000000-0005-0000-0000-00005A330000}"/>
    <cellStyle name="40% - Accent4 5 5 5" xfId="9951" xr:uid="{00000000-0005-0000-0000-00005B330000}"/>
    <cellStyle name="40% - Accent4 5 6" xfId="1823" xr:uid="{00000000-0005-0000-0000-00005C330000}"/>
    <cellStyle name="40% - Accent4 5 6 2" xfId="4025" xr:uid="{00000000-0005-0000-0000-00005D330000}"/>
    <cellStyle name="40% - Accent4 5 6 2 2" xfId="12857" xr:uid="{00000000-0005-0000-0000-00005E330000}"/>
    <cellStyle name="40% - Accent4 5 6 3" xfId="6227" xr:uid="{00000000-0005-0000-0000-00005F330000}"/>
    <cellStyle name="40% - Accent4 5 6 3 2" xfId="15059" xr:uid="{00000000-0005-0000-0000-000060330000}"/>
    <cellStyle name="40% - Accent4 5 6 4" xfId="8429" xr:uid="{00000000-0005-0000-0000-000061330000}"/>
    <cellStyle name="40% - Accent4 5 6 4 2" xfId="17261" xr:uid="{00000000-0005-0000-0000-000062330000}"/>
    <cellStyle name="40% - Accent4 5 6 5" xfId="10655" xr:uid="{00000000-0005-0000-0000-000063330000}"/>
    <cellStyle name="40% - Accent4 5 7" xfId="2617" xr:uid="{00000000-0005-0000-0000-000064330000}"/>
    <cellStyle name="40% - Accent4 5 7 2" xfId="11449" xr:uid="{00000000-0005-0000-0000-000065330000}"/>
    <cellStyle name="40% - Accent4 5 8" xfId="4819" xr:uid="{00000000-0005-0000-0000-000066330000}"/>
    <cellStyle name="40% - Accent4 5 8 2" xfId="13651" xr:uid="{00000000-0005-0000-0000-000067330000}"/>
    <cellStyle name="40% - Accent4 5 9" xfId="7021" xr:uid="{00000000-0005-0000-0000-000068330000}"/>
    <cellStyle name="40% - Accent4 5 9 2" xfId="15853" xr:uid="{00000000-0005-0000-0000-000069330000}"/>
    <cellStyle name="40% - Accent4 6" xfId="442" xr:uid="{00000000-0005-0000-0000-00006A330000}"/>
    <cellStyle name="40% - Accent4 6 2" xfId="780" xr:uid="{00000000-0005-0000-0000-00006B330000}"/>
    <cellStyle name="40% - Accent4 6 2 2" xfId="1484" xr:uid="{00000000-0005-0000-0000-00006C330000}"/>
    <cellStyle name="40% - Accent4 6 2 2 2" xfId="3686" xr:uid="{00000000-0005-0000-0000-00006D330000}"/>
    <cellStyle name="40% - Accent4 6 2 2 2 2" xfId="12518" xr:uid="{00000000-0005-0000-0000-00006E330000}"/>
    <cellStyle name="40% - Accent4 6 2 2 3" xfId="5888" xr:uid="{00000000-0005-0000-0000-00006F330000}"/>
    <cellStyle name="40% - Accent4 6 2 2 3 2" xfId="14720" xr:uid="{00000000-0005-0000-0000-000070330000}"/>
    <cellStyle name="40% - Accent4 6 2 2 4" xfId="8090" xr:uid="{00000000-0005-0000-0000-000071330000}"/>
    <cellStyle name="40% - Accent4 6 2 2 4 2" xfId="16922" xr:uid="{00000000-0005-0000-0000-000072330000}"/>
    <cellStyle name="40% - Accent4 6 2 2 5" xfId="10316" xr:uid="{00000000-0005-0000-0000-000073330000}"/>
    <cellStyle name="40% - Accent4 6 2 3" xfId="2188" xr:uid="{00000000-0005-0000-0000-000074330000}"/>
    <cellStyle name="40% - Accent4 6 2 3 2" xfId="4390" xr:uid="{00000000-0005-0000-0000-000075330000}"/>
    <cellStyle name="40% - Accent4 6 2 3 2 2" xfId="13222" xr:uid="{00000000-0005-0000-0000-000076330000}"/>
    <cellStyle name="40% - Accent4 6 2 3 3" xfId="6592" xr:uid="{00000000-0005-0000-0000-000077330000}"/>
    <cellStyle name="40% - Accent4 6 2 3 3 2" xfId="15424" xr:uid="{00000000-0005-0000-0000-000078330000}"/>
    <cellStyle name="40% - Accent4 6 2 3 4" xfId="8794" xr:uid="{00000000-0005-0000-0000-000079330000}"/>
    <cellStyle name="40% - Accent4 6 2 3 4 2" xfId="17626" xr:uid="{00000000-0005-0000-0000-00007A330000}"/>
    <cellStyle name="40% - Accent4 6 2 3 5" xfId="11020" xr:uid="{00000000-0005-0000-0000-00007B330000}"/>
    <cellStyle name="40% - Accent4 6 2 4" xfId="2982" xr:uid="{00000000-0005-0000-0000-00007C330000}"/>
    <cellStyle name="40% - Accent4 6 2 4 2" xfId="11814" xr:uid="{00000000-0005-0000-0000-00007D330000}"/>
    <cellStyle name="40% - Accent4 6 2 5" xfId="5184" xr:uid="{00000000-0005-0000-0000-00007E330000}"/>
    <cellStyle name="40% - Accent4 6 2 5 2" xfId="14016" xr:uid="{00000000-0005-0000-0000-00007F330000}"/>
    <cellStyle name="40% - Accent4 6 2 6" xfId="7386" xr:uid="{00000000-0005-0000-0000-000080330000}"/>
    <cellStyle name="40% - Accent4 6 2 6 2" xfId="16218" xr:uid="{00000000-0005-0000-0000-000081330000}"/>
    <cellStyle name="40% - Accent4 6 2 7" xfId="9612" xr:uid="{00000000-0005-0000-0000-000082330000}"/>
    <cellStyle name="40% - Accent4 6 3" xfId="1146" xr:uid="{00000000-0005-0000-0000-000083330000}"/>
    <cellStyle name="40% - Accent4 6 3 2" xfId="3348" xr:uid="{00000000-0005-0000-0000-000084330000}"/>
    <cellStyle name="40% - Accent4 6 3 2 2" xfId="12180" xr:uid="{00000000-0005-0000-0000-000085330000}"/>
    <cellStyle name="40% - Accent4 6 3 3" xfId="5550" xr:uid="{00000000-0005-0000-0000-000086330000}"/>
    <cellStyle name="40% - Accent4 6 3 3 2" xfId="14382" xr:uid="{00000000-0005-0000-0000-000087330000}"/>
    <cellStyle name="40% - Accent4 6 3 4" xfId="7752" xr:uid="{00000000-0005-0000-0000-000088330000}"/>
    <cellStyle name="40% - Accent4 6 3 4 2" xfId="16584" xr:uid="{00000000-0005-0000-0000-000089330000}"/>
    <cellStyle name="40% - Accent4 6 3 5" xfId="9978" xr:uid="{00000000-0005-0000-0000-00008A330000}"/>
    <cellStyle name="40% - Accent4 6 4" xfId="1836" xr:uid="{00000000-0005-0000-0000-00008B330000}"/>
    <cellStyle name="40% - Accent4 6 4 2" xfId="4038" xr:uid="{00000000-0005-0000-0000-00008C330000}"/>
    <cellStyle name="40% - Accent4 6 4 2 2" xfId="12870" xr:uid="{00000000-0005-0000-0000-00008D330000}"/>
    <cellStyle name="40% - Accent4 6 4 3" xfId="6240" xr:uid="{00000000-0005-0000-0000-00008E330000}"/>
    <cellStyle name="40% - Accent4 6 4 3 2" xfId="15072" xr:uid="{00000000-0005-0000-0000-00008F330000}"/>
    <cellStyle name="40% - Accent4 6 4 4" xfId="8442" xr:uid="{00000000-0005-0000-0000-000090330000}"/>
    <cellStyle name="40% - Accent4 6 4 4 2" xfId="17274" xr:uid="{00000000-0005-0000-0000-000091330000}"/>
    <cellStyle name="40% - Accent4 6 4 5" xfId="10668" xr:uid="{00000000-0005-0000-0000-000092330000}"/>
    <cellStyle name="40% - Accent4 6 5" xfId="2644" xr:uid="{00000000-0005-0000-0000-000093330000}"/>
    <cellStyle name="40% - Accent4 6 5 2" xfId="11476" xr:uid="{00000000-0005-0000-0000-000094330000}"/>
    <cellStyle name="40% - Accent4 6 6" xfId="4846" xr:uid="{00000000-0005-0000-0000-000095330000}"/>
    <cellStyle name="40% - Accent4 6 6 2" xfId="13678" xr:uid="{00000000-0005-0000-0000-000096330000}"/>
    <cellStyle name="40% - Accent4 6 7" xfId="7048" xr:uid="{00000000-0005-0000-0000-000097330000}"/>
    <cellStyle name="40% - Accent4 6 7 2" xfId="15880" xr:uid="{00000000-0005-0000-0000-000098330000}"/>
    <cellStyle name="40% - Accent4 6 8" xfId="9274" xr:uid="{00000000-0005-0000-0000-000099330000}"/>
    <cellStyle name="40% - Accent4 7" xfId="545" xr:uid="{00000000-0005-0000-0000-00009A330000}"/>
    <cellStyle name="40% - Accent4 7 2" xfId="897" xr:uid="{00000000-0005-0000-0000-00009B330000}"/>
    <cellStyle name="40% - Accent4 7 2 2" xfId="1601" xr:uid="{00000000-0005-0000-0000-00009C330000}"/>
    <cellStyle name="40% - Accent4 7 2 2 2" xfId="3803" xr:uid="{00000000-0005-0000-0000-00009D330000}"/>
    <cellStyle name="40% - Accent4 7 2 2 2 2" xfId="12635" xr:uid="{00000000-0005-0000-0000-00009E330000}"/>
    <cellStyle name="40% - Accent4 7 2 2 3" xfId="6005" xr:uid="{00000000-0005-0000-0000-00009F330000}"/>
    <cellStyle name="40% - Accent4 7 2 2 3 2" xfId="14837" xr:uid="{00000000-0005-0000-0000-0000A0330000}"/>
    <cellStyle name="40% - Accent4 7 2 2 4" xfId="8207" xr:uid="{00000000-0005-0000-0000-0000A1330000}"/>
    <cellStyle name="40% - Accent4 7 2 2 4 2" xfId="17039" xr:uid="{00000000-0005-0000-0000-0000A2330000}"/>
    <cellStyle name="40% - Accent4 7 2 2 5" xfId="10433" xr:uid="{00000000-0005-0000-0000-0000A3330000}"/>
    <cellStyle name="40% - Accent4 7 2 3" xfId="2305" xr:uid="{00000000-0005-0000-0000-0000A4330000}"/>
    <cellStyle name="40% - Accent4 7 2 3 2" xfId="4507" xr:uid="{00000000-0005-0000-0000-0000A5330000}"/>
    <cellStyle name="40% - Accent4 7 2 3 2 2" xfId="13339" xr:uid="{00000000-0005-0000-0000-0000A6330000}"/>
    <cellStyle name="40% - Accent4 7 2 3 3" xfId="6709" xr:uid="{00000000-0005-0000-0000-0000A7330000}"/>
    <cellStyle name="40% - Accent4 7 2 3 3 2" xfId="15541" xr:uid="{00000000-0005-0000-0000-0000A8330000}"/>
    <cellStyle name="40% - Accent4 7 2 3 4" xfId="8911" xr:uid="{00000000-0005-0000-0000-0000A9330000}"/>
    <cellStyle name="40% - Accent4 7 2 3 4 2" xfId="17743" xr:uid="{00000000-0005-0000-0000-0000AA330000}"/>
    <cellStyle name="40% - Accent4 7 2 3 5" xfId="11137" xr:uid="{00000000-0005-0000-0000-0000AB330000}"/>
    <cellStyle name="40% - Accent4 7 2 4" xfId="3099" xr:uid="{00000000-0005-0000-0000-0000AC330000}"/>
    <cellStyle name="40% - Accent4 7 2 4 2" xfId="11931" xr:uid="{00000000-0005-0000-0000-0000AD330000}"/>
    <cellStyle name="40% - Accent4 7 2 5" xfId="5301" xr:uid="{00000000-0005-0000-0000-0000AE330000}"/>
    <cellStyle name="40% - Accent4 7 2 5 2" xfId="14133" xr:uid="{00000000-0005-0000-0000-0000AF330000}"/>
    <cellStyle name="40% - Accent4 7 2 6" xfId="7503" xr:uid="{00000000-0005-0000-0000-0000B0330000}"/>
    <cellStyle name="40% - Accent4 7 2 6 2" xfId="16335" xr:uid="{00000000-0005-0000-0000-0000B1330000}"/>
    <cellStyle name="40% - Accent4 7 2 7" xfId="9729" xr:uid="{00000000-0005-0000-0000-0000B2330000}"/>
    <cellStyle name="40% - Accent4 7 3" xfId="1249" xr:uid="{00000000-0005-0000-0000-0000B3330000}"/>
    <cellStyle name="40% - Accent4 7 3 2" xfId="3451" xr:uid="{00000000-0005-0000-0000-0000B4330000}"/>
    <cellStyle name="40% - Accent4 7 3 2 2" xfId="12283" xr:uid="{00000000-0005-0000-0000-0000B5330000}"/>
    <cellStyle name="40% - Accent4 7 3 3" xfId="5653" xr:uid="{00000000-0005-0000-0000-0000B6330000}"/>
    <cellStyle name="40% - Accent4 7 3 3 2" xfId="14485" xr:uid="{00000000-0005-0000-0000-0000B7330000}"/>
    <cellStyle name="40% - Accent4 7 3 4" xfId="7855" xr:uid="{00000000-0005-0000-0000-0000B8330000}"/>
    <cellStyle name="40% - Accent4 7 3 4 2" xfId="16687" xr:uid="{00000000-0005-0000-0000-0000B9330000}"/>
    <cellStyle name="40% - Accent4 7 3 5" xfId="10081" xr:uid="{00000000-0005-0000-0000-0000BA330000}"/>
    <cellStyle name="40% - Accent4 7 4" xfId="1953" xr:uid="{00000000-0005-0000-0000-0000BB330000}"/>
    <cellStyle name="40% - Accent4 7 4 2" xfId="4155" xr:uid="{00000000-0005-0000-0000-0000BC330000}"/>
    <cellStyle name="40% - Accent4 7 4 2 2" xfId="12987" xr:uid="{00000000-0005-0000-0000-0000BD330000}"/>
    <cellStyle name="40% - Accent4 7 4 3" xfId="6357" xr:uid="{00000000-0005-0000-0000-0000BE330000}"/>
    <cellStyle name="40% - Accent4 7 4 3 2" xfId="15189" xr:uid="{00000000-0005-0000-0000-0000BF330000}"/>
    <cellStyle name="40% - Accent4 7 4 4" xfId="8559" xr:uid="{00000000-0005-0000-0000-0000C0330000}"/>
    <cellStyle name="40% - Accent4 7 4 4 2" xfId="17391" xr:uid="{00000000-0005-0000-0000-0000C1330000}"/>
    <cellStyle name="40% - Accent4 7 4 5" xfId="10785" xr:uid="{00000000-0005-0000-0000-0000C2330000}"/>
    <cellStyle name="40% - Accent4 7 5" xfId="2747" xr:uid="{00000000-0005-0000-0000-0000C3330000}"/>
    <cellStyle name="40% - Accent4 7 5 2" xfId="11579" xr:uid="{00000000-0005-0000-0000-0000C4330000}"/>
    <cellStyle name="40% - Accent4 7 6" xfId="4949" xr:uid="{00000000-0005-0000-0000-0000C5330000}"/>
    <cellStyle name="40% - Accent4 7 6 2" xfId="13781" xr:uid="{00000000-0005-0000-0000-0000C6330000}"/>
    <cellStyle name="40% - Accent4 7 7" xfId="7151" xr:uid="{00000000-0005-0000-0000-0000C7330000}"/>
    <cellStyle name="40% - Accent4 7 7 2" xfId="15983" xr:uid="{00000000-0005-0000-0000-0000C8330000}"/>
    <cellStyle name="40% - Accent4 7 8" xfId="9377" xr:uid="{00000000-0005-0000-0000-0000C9330000}"/>
    <cellStyle name="40% - Accent4 8" xfId="663" xr:uid="{00000000-0005-0000-0000-0000CA330000}"/>
    <cellStyle name="40% - Accent4 8 2" xfId="1367" xr:uid="{00000000-0005-0000-0000-0000CB330000}"/>
    <cellStyle name="40% - Accent4 8 2 2" xfId="3569" xr:uid="{00000000-0005-0000-0000-0000CC330000}"/>
    <cellStyle name="40% - Accent4 8 2 2 2" xfId="12401" xr:uid="{00000000-0005-0000-0000-0000CD330000}"/>
    <cellStyle name="40% - Accent4 8 2 3" xfId="5771" xr:uid="{00000000-0005-0000-0000-0000CE330000}"/>
    <cellStyle name="40% - Accent4 8 2 3 2" xfId="14603" xr:uid="{00000000-0005-0000-0000-0000CF330000}"/>
    <cellStyle name="40% - Accent4 8 2 4" xfId="7973" xr:uid="{00000000-0005-0000-0000-0000D0330000}"/>
    <cellStyle name="40% - Accent4 8 2 4 2" xfId="16805" xr:uid="{00000000-0005-0000-0000-0000D1330000}"/>
    <cellStyle name="40% - Accent4 8 2 5" xfId="10199" xr:uid="{00000000-0005-0000-0000-0000D2330000}"/>
    <cellStyle name="40% - Accent4 8 3" xfId="2071" xr:uid="{00000000-0005-0000-0000-0000D3330000}"/>
    <cellStyle name="40% - Accent4 8 3 2" xfId="4273" xr:uid="{00000000-0005-0000-0000-0000D4330000}"/>
    <cellStyle name="40% - Accent4 8 3 2 2" xfId="13105" xr:uid="{00000000-0005-0000-0000-0000D5330000}"/>
    <cellStyle name="40% - Accent4 8 3 3" xfId="6475" xr:uid="{00000000-0005-0000-0000-0000D6330000}"/>
    <cellStyle name="40% - Accent4 8 3 3 2" xfId="15307" xr:uid="{00000000-0005-0000-0000-0000D7330000}"/>
    <cellStyle name="40% - Accent4 8 3 4" xfId="8677" xr:uid="{00000000-0005-0000-0000-0000D8330000}"/>
    <cellStyle name="40% - Accent4 8 3 4 2" xfId="17509" xr:uid="{00000000-0005-0000-0000-0000D9330000}"/>
    <cellStyle name="40% - Accent4 8 3 5" xfId="10903" xr:uid="{00000000-0005-0000-0000-0000DA330000}"/>
    <cellStyle name="40% - Accent4 8 4" xfId="2865" xr:uid="{00000000-0005-0000-0000-0000DB330000}"/>
    <cellStyle name="40% - Accent4 8 4 2" xfId="11697" xr:uid="{00000000-0005-0000-0000-0000DC330000}"/>
    <cellStyle name="40% - Accent4 8 5" xfId="5067" xr:uid="{00000000-0005-0000-0000-0000DD330000}"/>
    <cellStyle name="40% - Accent4 8 5 2" xfId="13899" xr:uid="{00000000-0005-0000-0000-0000DE330000}"/>
    <cellStyle name="40% - Accent4 8 6" xfId="7269" xr:uid="{00000000-0005-0000-0000-0000DF330000}"/>
    <cellStyle name="40% - Accent4 8 6 2" xfId="16101" xr:uid="{00000000-0005-0000-0000-0000E0330000}"/>
    <cellStyle name="40% - Accent4 8 7" xfId="9495" xr:uid="{00000000-0005-0000-0000-0000E1330000}"/>
    <cellStyle name="40% - Accent4 9" xfId="1041" xr:uid="{00000000-0005-0000-0000-0000E2330000}"/>
    <cellStyle name="40% - Accent4 9 2" xfId="3243" xr:uid="{00000000-0005-0000-0000-0000E3330000}"/>
    <cellStyle name="40% - Accent4 9 2 2" xfId="12075" xr:uid="{00000000-0005-0000-0000-0000E4330000}"/>
    <cellStyle name="40% - Accent4 9 3" xfId="5445" xr:uid="{00000000-0005-0000-0000-0000E5330000}"/>
    <cellStyle name="40% - Accent4 9 3 2" xfId="14277" xr:uid="{00000000-0005-0000-0000-0000E6330000}"/>
    <cellStyle name="40% - Accent4 9 4" xfId="7647" xr:uid="{00000000-0005-0000-0000-0000E7330000}"/>
    <cellStyle name="40% - Accent4 9 4 2" xfId="16479" xr:uid="{00000000-0005-0000-0000-0000E8330000}"/>
    <cellStyle name="40% - Accent4 9 5" xfId="9873" xr:uid="{00000000-0005-0000-0000-0000E9330000}"/>
    <cellStyle name="40% - Accent5" xfId="58" builtinId="47" customBuiltin="1"/>
    <cellStyle name="40% - Accent5 10" xfId="1721" xr:uid="{00000000-0005-0000-0000-0000EB330000}"/>
    <cellStyle name="40% - Accent5 10 2" xfId="3923" xr:uid="{00000000-0005-0000-0000-0000EC330000}"/>
    <cellStyle name="40% - Accent5 10 2 2" xfId="12755" xr:uid="{00000000-0005-0000-0000-0000ED330000}"/>
    <cellStyle name="40% - Accent5 10 3" xfId="6125" xr:uid="{00000000-0005-0000-0000-0000EE330000}"/>
    <cellStyle name="40% - Accent5 10 3 2" xfId="14957" xr:uid="{00000000-0005-0000-0000-0000EF330000}"/>
    <cellStyle name="40% - Accent5 10 4" xfId="8327" xr:uid="{00000000-0005-0000-0000-0000F0330000}"/>
    <cellStyle name="40% - Accent5 10 4 2" xfId="17159" xr:uid="{00000000-0005-0000-0000-0000F1330000}"/>
    <cellStyle name="40% - Accent5 10 5" xfId="10553" xr:uid="{00000000-0005-0000-0000-0000F2330000}"/>
    <cellStyle name="40% - Accent5 11" xfId="2432" xr:uid="{00000000-0005-0000-0000-0000F3330000}"/>
    <cellStyle name="40% - Accent5 11 2" xfId="11264" xr:uid="{00000000-0005-0000-0000-0000F4330000}"/>
    <cellStyle name="40% - Accent5 12" xfId="4634" xr:uid="{00000000-0005-0000-0000-0000F5330000}"/>
    <cellStyle name="40% - Accent5 12 2" xfId="13466" xr:uid="{00000000-0005-0000-0000-0000F6330000}"/>
    <cellStyle name="40% - Accent5 13" xfId="6836" xr:uid="{00000000-0005-0000-0000-0000F7330000}"/>
    <cellStyle name="40% - Accent5 13 2" xfId="15668" xr:uid="{00000000-0005-0000-0000-0000F8330000}"/>
    <cellStyle name="40% - Accent5 14" xfId="9061" xr:uid="{00000000-0005-0000-0000-0000F9330000}"/>
    <cellStyle name="40% - Accent5 2" xfId="160" xr:uid="{00000000-0005-0000-0000-0000FA330000}"/>
    <cellStyle name="40% - Accent5 2 10" xfId="2477" xr:uid="{00000000-0005-0000-0000-0000FB330000}"/>
    <cellStyle name="40% - Accent5 2 10 2" xfId="11309" xr:uid="{00000000-0005-0000-0000-0000FC330000}"/>
    <cellStyle name="40% - Accent5 2 11" xfId="4679" xr:uid="{00000000-0005-0000-0000-0000FD330000}"/>
    <cellStyle name="40% - Accent5 2 11 2" xfId="13511" xr:uid="{00000000-0005-0000-0000-0000FE330000}"/>
    <cellStyle name="40% - Accent5 2 12" xfId="6881" xr:uid="{00000000-0005-0000-0000-0000FF330000}"/>
    <cellStyle name="40% - Accent5 2 12 2" xfId="15713" xr:uid="{00000000-0005-0000-0000-000000340000}"/>
    <cellStyle name="40% - Accent5 2 13" xfId="9107" xr:uid="{00000000-0005-0000-0000-000001340000}"/>
    <cellStyle name="40% - Accent5 2 2" xfId="161" xr:uid="{00000000-0005-0000-0000-000002340000}"/>
    <cellStyle name="40% - Accent5 2 2 10" xfId="6882" xr:uid="{00000000-0005-0000-0000-000003340000}"/>
    <cellStyle name="40% - Accent5 2 2 10 2" xfId="15714" xr:uid="{00000000-0005-0000-0000-000004340000}"/>
    <cellStyle name="40% - Accent5 2 2 11" xfId="9108" xr:uid="{00000000-0005-0000-0000-000005340000}"/>
    <cellStyle name="40% - Accent5 2 2 2" xfId="494" xr:uid="{00000000-0005-0000-0000-000006340000}"/>
    <cellStyle name="40% - Accent5 2 2 2 2" xfId="834" xr:uid="{00000000-0005-0000-0000-000007340000}"/>
    <cellStyle name="40% - Accent5 2 2 2 2 2" xfId="1538" xr:uid="{00000000-0005-0000-0000-000008340000}"/>
    <cellStyle name="40% - Accent5 2 2 2 2 2 2" xfId="3740" xr:uid="{00000000-0005-0000-0000-000009340000}"/>
    <cellStyle name="40% - Accent5 2 2 2 2 2 2 2" xfId="12572" xr:uid="{00000000-0005-0000-0000-00000A340000}"/>
    <cellStyle name="40% - Accent5 2 2 2 2 2 3" xfId="5942" xr:uid="{00000000-0005-0000-0000-00000B340000}"/>
    <cellStyle name="40% - Accent5 2 2 2 2 2 3 2" xfId="14774" xr:uid="{00000000-0005-0000-0000-00000C340000}"/>
    <cellStyle name="40% - Accent5 2 2 2 2 2 4" xfId="8144" xr:uid="{00000000-0005-0000-0000-00000D340000}"/>
    <cellStyle name="40% - Accent5 2 2 2 2 2 4 2" xfId="16976" xr:uid="{00000000-0005-0000-0000-00000E340000}"/>
    <cellStyle name="40% - Accent5 2 2 2 2 2 5" xfId="10370" xr:uid="{00000000-0005-0000-0000-00000F340000}"/>
    <cellStyle name="40% - Accent5 2 2 2 2 3" xfId="2242" xr:uid="{00000000-0005-0000-0000-000010340000}"/>
    <cellStyle name="40% - Accent5 2 2 2 2 3 2" xfId="4444" xr:uid="{00000000-0005-0000-0000-000011340000}"/>
    <cellStyle name="40% - Accent5 2 2 2 2 3 2 2" xfId="13276" xr:uid="{00000000-0005-0000-0000-000012340000}"/>
    <cellStyle name="40% - Accent5 2 2 2 2 3 3" xfId="6646" xr:uid="{00000000-0005-0000-0000-000013340000}"/>
    <cellStyle name="40% - Accent5 2 2 2 2 3 3 2" xfId="15478" xr:uid="{00000000-0005-0000-0000-000014340000}"/>
    <cellStyle name="40% - Accent5 2 2 2 2 3 4" xfId="8848" xr:uid="{00000000-0005-0000-0000-000015340000}"/>
    <cellStyle name="40% - Accent5 2 2 2 2 3 4 2" xfId="17680" xr:uid="{00000000-0005-0000-0000-000016340000}"/>
    <cellStyle name="40% - Accent5 2 2 2 2 3 5" xfId="11074" xr:uid="{00000000-0005-0000-0000-000017340000}"/>
    <cellStyle name="40% - Accent5 2 2 2 2 4" xfId="3036" xr:uid="{00000000-0005-0000-0000-000018340000}"/>
    <cellStyle name="40% - Accent5 2 2 2 2 4 2" xfId="11868" xr:uid="{00000000-0005-0000-0000-000019340000}"/>
    <cellStyle name="40% - Accent5 2 2 2 2 5" xfId="5238" xr:uid="{00000000-0005-0000-0000-00001A340000}"/>
    <cellStyle name="40% - Accent5 2 2 2 2 5 2" xfId="14070" xr:uid="{00000000-0005-0000-0000-00001B340000}"/>
    <cellStyle name="40% - Accent5 2 2 2 2 6" xfId="7440" xr:uid="{00000000-0005-0000-0000-00001C340000}"/>
    <cellStyle name="40% - Accent5 2 2 2 2 6 2" xfId="16272" xr:uid="{00000000-0005-0000-0000-00001D340000}"/>
    <cellStyle name="40% - Accent5 2 2 2 2 7" xfId="9666" xr:uid="{00000000-0005-0000-0000-00001E340000}"/>
    <cellStyle name="40% - Accent5 2 2 2 3" xfId="1198" xr:uid="{00000000-0005-0000-0000-00001F340000}"/>
    <cellStyle name="40% - Accent5 2 2 2 3 2" xfId="3400" xr:uid="{00000000-0005-0000-0000-000020340000}"/>
    <cellStyle name="40% - Accent5 2 2 2 3 2 2" xfId="12232" xr:uid="{00000000-0005-0000-0000-000021340000}"/>
    <cellStyle name="40% - Accent5 2 2 2 3 3" xfId="5602" xr:uid="{00000000-0005-0000-0000-000022340000}"/>
    <cellStyle name="40% - Accent5 2 2 2 3 3 2" xfId="14434" xr:uid="{00000000-0005-0000-0000-000023340000}"/>
    <cellStyle name="40% - Accent5 2 2 2 3 4" xfId="7804" xr:uid="{00000000-0005-0000-0000-000024340000}"/>
    <cellStyle name="40% - Accent5 2 2 2 3 4 2" xfId="16636" xr:uid="{00000000-0005-0000-0000-000025340000}"/>
    <cellStyle name="40% - Accent5 2 2 2 3 5" xfId="10030" xr:uid="{00000000-0005-0000-0000-000026340000}"/>
    <cellStyle name="40% - Accent5 2 2 2 4" xfId="1890" xr:uid="{00000000-0005-0000-0000-000027340000}"/>
    <cellStyle name="40% - Accent5 2 2 2 4 2" xfId="4092" xr:uid="{00000000-0005-0000-0000-000028340000}"/>
    <cellStyle name="40% - Accent5 2 2 2 4 2 2" xfId="12924" xr:uid="{00000000-0005-0000-0000-000029340000}"/>
    <cellStyle name="40% - Accent5 2 2 2 4 3" xfId="6294" xr:uid="{00000000-0005-0000-0000-00002A340000}"/>
    <cellStyle name="40% - Accent5 2 2 2 4 3 2" xfId="15126" xr:uid="{00000000-0005-0000-0000-00002B340000}"/>
    <cellStyle name="40% - Accent5 2 2 2 4 4" xfId="8496" xr:uid="{00000000-0005-0000-0000-00002C340000}"/>
    <cellStyle name="40% - Accent5 2 2 2 4 4 2" xfId="17328" xr:uid="{00000000-0005-0000-0000-00002D340000}"/>
    <cellStyle name="40% - Accent5 2 2 2 4 5" xfId="10722" xr:uid="{00000000-0005-0000-0000-00002E340000}"/>
    <cellStyle name="40% - Accent5 2 2 2 5" xfId="2696" xr:uid="{00000000-0005-0000-0000-00002F340000}"/>
    <cellStyle name="40% - Accent5 2 2 2 5 2" xfId="11528" xr:uid="{00000000-0005-0000-0000-000030340000}"/>
    <cellStyle name="40% - Accent5 2 2 2 6" xfId="4898" xr:uid="{00000000-0005-0000-0000-000031340000}"/>
    <cellStyle name="40% - Accent5 2 2 2 6 2" xfId="13730" xr:uid="{00000000-0005-0000-0000-000032340000}"/>
    <cellStyle name="40% - Accent5 2 2 2 7" xfId="7100" xr:uid="{00000000-0005-0000-0000-000033340000}"/>
    <cellStyle name="40% - Accent5 2 2 2 7 2" xfId="15932" xr:uid="{00000000-0005-0000-0000-000034340000}"/>
    <cellStyle name="40% - Accent5 2 2 2 8" xfId="9326" xr:uid="{00000000-0005-0000-0000-000035340000}"/>
    <cellStyle name="40% - Accent5 2 2 3" xfId="599" xr:uid="{00000000-0005-0000-0000-000036340000}"/>
    <cellStyle name="40% - Accent5 2 2 3 2" xfId="951" xr:uid="{00000000-0005-0000-0000-000037340000}"/>
    <cellStyle name="40% - Accent5 2 2 3 2 2" xfId="1655" xr:uid="{00000000-0005-0000-0000-000038340000}"/>
    <cellStyle name="40% - Accent5 2 2 3 2 2 2" xfId="3857" xr:uid="{00000000-0005-0000-0000-000039340000}"/>
    <cellStyle name="40% - Accent5 2 2 3 2 2 2 2" xfId="12689" xr:uid="{00000000-0005-0000-0000-00003A340000}"/>
    <cellStyle name="40% - Accent5 2 2 3 2 2 3" xfId="6059" xr:uid="{00000000-0005-0000-0000-00003B340000}"/>
    <cellStyle name="40% - Accent5 2 2 3 2 2 3 2" xfId="14891" xr:uid="{00000000-0005-0000-0000-00003C340000}"/>
    <cellStyle name="40% - Accent5 2 2 3 2 2 4" xfId="8261" xr:uid="{00000000-0005-0000-0000-00003D340000}"/>
    <cellStyle name="40% - Accent5 2 2 3 2 2 4 2" xfId="17093" xr:uid="{00000000-0005-0000-0000-00003E340000}"/>
    <cellStyle name="40% - Accent5 2 2 3 2 2 5" xfId="10487" xr:uid="{00000000-0005-0000-0000-00003F340000}"/>
    <cellStyle name="40% - Accent5 2 2 3 2 3" xfId="2359" xr:uid="{00000000-0005-0000-0000-000040340000}"/>
    <cellStyle name="40% - Accent5 2 2 3 2 3 2" xfId="4561" xr:uid="{00000000-0005-0000-0000-000041340000}"/>
    <cellStyle name="40% - Accent5 2 2 3 2 3 2 2" xfId="13393" xr:uid="{00000000-0005-0000-0000-000042340000}"/>
    <cellStyle name="40% - Accent5 2 2 3 2 3 3" xfId="6763" xr:uid="{00000000-0005-0000-0000-000043340000}"/>
    <cellStyle name="40% - Accent5 2 2 3 2 3 3 2" xfId="15595" xr:uid="{00000000-0005-0000-0000-000044340000}"/>
    <cellStyle name="40% - Accent5 2 2 3 2 3 4" xfId="8965" xr:uid="{00000000-0005-0000-0000-000045340000}"/>
    <cellStyle name="40% - Accent5 2 2 3 2 3 4 2" xfId="17797" xr:uid="{00000000-0005-0000-0000-000046340000}"/>
    <cellStyle name="40% - Accent5 2 2 3 2 3 5" xfId="11191" xr:uid="{00000000-0005-0000-0000-000047340000}"/>
    <cellStyle name="40% - Accent5 2 2 3 2 4" xfId="3153" xr:uid="{00000000-0005-0000-0000-000048340000}"/>
    <cellStyle name="40% - Accent5 2 2 3 2 4 2" xfId="11985" xr:uid="{00000000-0005-0000-0000-000049340000}"/>
    <cellStyle name="40% - Accent5 2 2 3 2 5" xfId="5355" xr:uid="{00000000-0005-0000-0000-00004A340000}"/>
    <cellStyle name="40% - Accent5 2 2 3 2 5 2" xfId="14187" xr:uid="{00000000-0005-0000-0000-00004B340000}"/>
    <cellStyle name="40% - Accent5 2 2 3 2 6" xfId="7557" xr:uid="{00000000-0005-0000-0000-00004C340000}"/>
    <cellStyle name="40% - Accent5 2 2 3 2 6 2" xfId="16389" xr:uid="{00000000-0005-0000-0000-00004D340000}"/>
    <cellStyle name="40% - Accent5 2 2 3 2 7" xfId="9783" xr:uid="{00000000-0005-0000-0000-00004E340000}"/>
    <cellStyle name="40% - Accent5 2 2 3 3" xfId="1303" xr:uid="{00000000-0005-0000-0000-00004F340000}"/>
    <cellStyle name="40% - Accent5 2 2 3 3 2" xfId="3505" xr:uid="{00000000-0005-0000-0000-000050340000}"/>
    <cellStyle name="40% - Accent5 2 2 3 3 2 2" xfId="12337" xr:uid="{00000000-0005-0000-0000-000051340000}"/>
    <cellStyle name="40% - Accent5 2 2 3 3 3" xfId="5707" xr:uid="{00000000-0005-0000-0000-000052340000}"/>
    <cellStyle name="40% - Accent5 2 2 3 3 3 2" xfId="14539" xr:uid="{00000000-0005-0000-0000-000053340000}"/>
    <cellStyle name="40% - Accent5 2 2 3 3 4" xfId="7909" xr:uid="{00000000-0005-0000-0000-000054340000}"/>
    <cellStyle name="40% - Accent5 2 2 3 3 4 2" xfId="16741" xr:uid="{00000000-0005-0000-0000-000055340000}"/>
    <cellStyle name="40% - Accent5 2 2 3 3 5" xfId="10135" xr:uid="{00000000-0005-0000-0000-000056340000}"/>
    <cellStyle name="40% - Accent5 2 2 3 4" xfId="2007" xr:uid="{00000000-0005-0000-0000-000057340000}"/>
    <cellStyle name="40% - Accent5 2 2 3 4 2" xfId="4209" xr:uid="{00000000-0005-0000-0000-000058340000}"/>
    <cellStyle name="40% - Accent5 2 2 3 4 2 2" xfId="13041" xr:uid="{00000000-0005-0000-0000-000059340000}"/>
    <cellStyle name="40% - Accent5 2 2 3 4 3" xfId="6411" xr:uid="{00000000-0005-0000-0000-00005A340000}"/>
    <cellStyle name="40% - Accent5 2 2 3 4 3 2" xfId="15243" xr:uid="{00000000-0005-0000-0000-00005B340000}"/>
    <cellStyle name="40% - Accent5 2 2 3 4 4" xfId="8613" xr:uid="{00000000-0005-0000-0000-00005C340000}"/>
    <cellStyle name="40% - Accent5 2 2 3 4 4 2" xfId="17445" xr:uid="{00000000-0005-0000-0000-00005D340000}"/>
    <cellStyle name="40% - Accent5 2 2 3 4 5" xfId="10839" xr:uid="{00000000-0005-0000-0000-00005E340000}"/>
    <cellStyle name="40% - Accent5 2 2 3 5" xfId="2801" xr:uid="{00000000-0005-0000-0000-00005F340000}"/>
    <cellStyle name="40% - Accent5 2 2 3 5 2" xfId="11633" xr:uid="{00000000-0005-0000-0000-000060340000}"/>
    <cellStyle name="40% - Accent5 2 2 3 6" xfId="5003" xr:uid="{00000000-0005-0000-0000-000061340000}"/>
    <cellStyle name="40% - Accent5 2 2 3 6 2" xfId="13835" xr:uid="{00000000-0005-0000-0000-000062340000}"/>
    <cellStyle name="40% - Accent5 2 2 3 7" xfId="7205" xr:uid="{00000000-0005-0000-0000-000063340000}"/>
    <cellStyle name="40% - Accent5 2 2 3 7 2" xfId="16037" xr:uid="{00000000-0005-0000-0000-000064340000}"/>
    <cellStyle name="40% - Accent5 2 2 3 8" xfId="9431" xr:uid="{00000000-0005-0000-0000-000065340000}"/>
    <cellStyle name="40% - Accent5 2 2 4" xfId="717" xr:uid="{00000000-0005-0000-0000-000066340000}"/>
    <cellStyle name="40% - Accent5 2 2 4 2" xfId="1421" xr:uid="{00000000-0005-0000-0000-000067340000}"/>
    <cellStyle name="40% - Accent5 2 2 4 2 2" xfId="3623" xr:uid="{00000000-0005-0000-0000-000068340000}"/>
    <cellStyle name="40% - Accent5 2 2 4 2 2 2" xfId="12455" xr:uid="{00000000-0005-0000-0000-000069340000}"/>
    <cellStyle name="40% - Accent5 2 2 4 2 3" xfId="5825" xr:uid="{00000000-0005-0000-0000-00006A340000}"/>
    <cellStyle name="40% - Accent5 2 2 4 2 3 2" xfId="14657" xr:uid="{00000000-0005-0000-0000-00006B340000}"/>
    <cellStyle name="40% - Accent5 2 2 4 2 4" xfId="8027" xr:uid="{00000000-0005-0000-0000-00006C340000}"/>
    <cellStyle name="40% - Accent5 2 2 4 2 4 2" xfId="16859" xr:uid="{00000000-0005-0000-0000-00006D340000}"/>
    <cellStyle name="40% - Accent5 2 2 4 2 5" xfId="10253" xr:uid="{00000000-0005-0000-0000-00006E340000}"/>
    <cellStyle name="40% - Accent5 2 2 4 3" xfId="2125" xr:uid="{00000000-0005-0000-0000-00006F340000}"/>
    <cellStyle name="40% - Accent5 2 2 4 3 2" xfId="4327" xr:uid="{00000000-0005-0000-0000-000070340000}"/>
    <cellStyle name="40% - Accent5 2 2 4 3 2 2" xfId="13159" xr:uid="{00000000-0005-0000-0000-000071340000}"/>
    <cellStyle name="40% - Accent5 2 2 4 3 3" xfId="6529" xr:uid="{00000000-0005-0000-0000-000072340000}"/>
    <cellStyle name="40% - Accent5 2 2 4 3 3 2" xfId="15361" xr:uid="{00000000-0005-0000-0000-000073340000}"/>
    <cellStyle name="40% - Accent5 2 2 4 3 4" xfId="8731" xr:uid="{00000000-0005-0000-0000-000074340000}"/>
    <cellStyle name="40% - Accent5 2 2 4 3 4 2" xfId="17563" xr:uid="{00000000-0005-0000-0000-000075340000}"/>
    <cellStyle name="40% - Accent5 2 2 4 3 5" xfId="10957" xr:uid="{00000000-0005-0000-0000-000076340000}"/>
    <cellStyle name="40% - Accent5 2 2 4 4" xfId="2919" xr:uid="{00000000-0005-0000-0000-000077340000}"/>
    <cellStyle name="40% - Accent5 2 2 4 4 2" xfId="11751" xr:uid="{00000000-0005-0000-0000-000078340000}"/>
    <cellStyle name="40% - Accent5 2 2 4 5" xfId="5121" xr:uid="{00000000-0005-0000-0000-000079340000}"/>
    <cellStyle name="40% - Accent5 2 2 4 5 2" xfId="13953" xr:uid="{00000000-0005-0000-0000-00007A340000}"/>
    <cellStyle name="40% - Accent5 2 2 4 6" xfId="7323" xr:uid="{00000000-0005-0000-0000-00007B340000}"/>
    <cellStyle name="40% - Accent5 2 2 4 6 2" xfId="16155" xr:uid="{00000000-0005-0000-0000-00007C340000}"/>
    <cellStyle name="40% - Accent5 2 2 4 7" xfId="9549" xr:uid="{00000000-0005-0000-0000-00007D340000}"/>
    <cellStyle name="40% - Accent5 2 2 5" xfId="1108" xr:uid="{00000000-0005-0000-0000-00007E340000}"/>
    <cellStyle name="40% - Accent5 2 2 5 2" xfId="3310" xr:uid="{00000000-0005-0000-0000-00007F340000}"/>
    <cellStyle name="40% - Accent5 2 2 5 2 2" xfId="12142" xr:uid="{00000000-0005-0000-0000-000080340000}"/>
    <cellStyle name="40% - Accent5 2 2 5 3" xfId="5512" xr:uid="{00000000-0005-0000-0000-000081340000}"/>
    <cellStyle name="40% - Accent5 2 2 5 3 2" xfId="14344" xr:uid="{00000000-0005-0000-0000-000082340000}"/>
    <cellStyle name="40% - Accent5 2 2 5 4" xfId="7714" xr:uid="{00000000-0005-0000-0000-000083340000}"/>
    <cellStyle name="40% - Accent5 2 2 5 4 2" xfId="16546" xr:uid="{00000000-0005-0000-0000-000084340000}"/>
    <cellStyle name="40% - Accent5 2 2 5 5" xfId="9940" xr:uid="{00000000-0005-0000-0000-000085340000}"/>
    <cellStyle name="40% - Accent5 2 2 6" xfId="1773" xr:uid="{00000000-0005-0000-0000-000086340000}"/>
    <cellStyle name="40% - Accent5 2 2 6 2" xfId="3975" xr:uid="{00000000-0005-0000-0000-000087340000}"/>
    <cellStyle name="40% - Accent5 2 2 6 2 2" xfId="12807" xr:uid="{00000000-0005-0000-0000-000088340000}"/>
    <cellStyle name="40% - Accent5 2 2 6 3" xfId="6177" xr:uid="{00000000-0005-0000-0000-000089340000}"/>
    <cellStyle name="40% - Accent5 2 2 6 3 2" xfId="15009" xr:uid="{00000000-0005-0000-0000-00008A340000}"/>
    <cellStyle name="40% - Accent5 2 2 6 4" xfId="8379" xr:uid="{00000000-0005-0000-0000-00008B340000}"/>
    <cellStyle name="40% - Accent5 2 2 6 4 2" xfId="17211" xr:uid="{00000000-0005-0000-0000-00008C340000}"/>
    <cellStyle name="40% - Accent5 2 2 6 5" xfId="10605" xr:uid="{00000000-0005-0000-0000-00008D340000}"/>
    <cellStyle name="40% - Accent5 2 2 7" xfId="404" xr:uid="{00000000-0005-0000-0000-00008E340000}"/>
    <cellStyle name="40% - Accent5 2 2 7 2" xfId="2606" xr:uid="{00000000-0005-0000-0000-00008F340000}"/>
    <cellStyle name="40% - Accent5 2 2 7 2 2" xfId="11438" xr:uid="{00000000-0005-0000-0000-000090340000}"/>
    <cellStyle name="40% - Accent5 2 2 7 3" xfId="4808" xr:uid="{00000000-0005-0000-0000-000091340000}"/>
    <cellStyle name="40% - Accent5 2 2 7 3 2" xfId="13640" xr:uid="{00000000-0005-0000-0000-000092340000}"/>
    <cellStyle name="40% - Accent5 2 2 7 4" xfId="7010" xr:uid="{00000000-0005-0000-0000-000093340000}"/>
    <cellStyle name="40% - Accent5 2 2 7 4 2" xfId="15842" xr:uid="{00000000-0005-0000-0000-000094340000}"/>
    <cellStyle name="40% - Accent5 2 2 7 5" xfId="9236" xr:uid="{00000000-0005-0000-0000-000095340000}"/>
    <cellStyle name="40% - Accent5 2 2 8" xfId="2478" xr:uid="{00000000-0005-0000-0000-000096340000}"/>
    <cellStyle name="40% - Accent5 2 2 8 2" xfId="11310" xr:uid="{00000000-0005-0000-0000-000097340000}"/>
    <cellStyle name="40% - Accent5 2 2 9" xfId="4680" xr:uid="{00000000-0005-0000-0000-000098340000}"/>
    <cellStyle name="40% - Accent5 2 2 9 2" xfId="13512" xr:uid="{00000000-0005-0000-0000-000099340000}"/>
    <cellStyle name="40% - Accent5 2 3" xfId="363" xr:uid="{00000000-0005-0000-0000-00009A340000}"/>
    <cellStyle name="40% - Accent5 2 3 10" xfId="9196" xr:uid="{00000000-0005-0000-0000-00009B340000}"/>
    <cellStyle name="40% - Accent5 2 3 2" xfId="521" xr:uid="{00000000-0005-0000-0000-00009C340000}"/>
    <cellStyle name="40% - Accent5 2 3 2 2" xfId="873" xr:uid="{00000000-0005-0000-0000-00009D340000}"/>
    <cellStyle name="40% - Accent5 2 3 2 2 2" xfId="1577" xr:uid="{00000000-0005-0000-0000-00009E340000}"/>
    <cellStyle name="40% - Accent5 2 3 2 2 2 2" xfId="3779" xr:uid="{00000000-0005-0000-0000-00009F340000}"/>
    <cellStyle name="40% - Accent5 2 3 2 2 2 2 2" xfId="12611" xr:uid="{00000000-0005-0000-0000-0000A0340000}"/>
    <cellStyle name="40% - Accent5 2 3 2 2 2 3" xfId="5981" xr:uid="{00000000-0005-0000-0000-0000A1340000}"/>
    <cellStyle name="40% - Accent5 2 3 2 2 2 3 2" xfId="14813" xr:uid="{00000000-0005-0000-0000-0000A2340000}"/>
    <cellStyle name="40% - Accent5 2 3 2 2 2 4" xfId="8183" xr:uid="{00000000-0005-0000-0000-0000A3340000}"/>
    <cellStyle name="40% - Accent5 2 3 2 2 2 4 2" xfId="17015" xr:uid="{00000000-0005-0000-0000-0000A4340000}"/>
    <cellStyle name="40% - Accent5 2 3 2 2 2 5" xfId="10409" xr:uid="{00000000-0005-0000-0000-0000A5340000}"/>
    <cellStyle name="40% - Accent5 2 3 2 2 3" xfId="2281" xr:uid="{00000000-0005-0000-0000-0000A6340000}"/>
    <cellStyle name="40% - Accent5 2 3 2 2 3 2" xfId="4483" xr:uid="{00000000-0005-0000-0000-0000A7340000}"/>
    <cellStyle name="40% - Accent5 2 3 2 2 3 2 2" xfId="13315" xr:uid="{00000000-0005-0000-0000-0000A8340000}"/>
    <cellStyle name="40% - Accent5 2 3 2 2 3 3" xfId="6685" xr:uid="{00000000-0005-0000-0000-0000A9340000}"/>
    <cellStyle name="40% - Accent5 2 3 2 2 3 3 2" xfId="15517" xr:uid="{00000000-0005-0000-0000-0000AA340000}"/>
    <cellStyle name="40% - Accent5 2 3 2 2 3 4" xfId="8887" xr:uid="{00000000-0005-0000-0000-0000AB340000}"/>
    <cellStyle name="40% - Accent5 2 3 2 2 3 4 2" xfId="17719" xr:uid="{00000000-0005-0000-0000-0000AC340000}"/>
    <cellStyle name="40% - Accent5 2 3 2 2 3 5" xfId="11113" xr:uid="{00000000-0005-0000-0000-0000AD340000}"/>
    <cellStyle name="40% - Accent5 2 3 2 2 4" xfId="3075" xr:uid="{00000000-0005-0000-0000-0000AE340000}"/>
    <cellStyle name="40% - Accent5 2 3 2 2 4 2" xfId="11907" xr:uid="{00000000-0005-0000-0000-0000AF340000}"/>
    <cellStyle name="40% - Accent5 2 3 2 2 5" xfId="5277" xr:uid="{00000000-0005-0000-0000-0000B0340000}"/>
    <cellStyle name="40% - Accent5 2 3 2 2 5 2" xfId="14109" xr:uid="{00000000-0005-0000-0000-0000B1340000}"/>
    <cellStyle name="40% - Accent5 2 3 2 2 6" xfId="7479" xr:uid="{00000000-0005-0000-0000-0000B2340000}"/>
    <cellStyle name="40% - Accent5 2 3 2 2 6 2" xfId="16311" xr:uid="{00000000-0005-0000-0000-0000B3340000}"/>
    <cellStyle name="40% - Accent5 2 3 2 2 7" xfId="9705" xr:uid="{00000000-0005-0000-0000-0000B4340000}"/>
    <cellStyle name="40% - Accent5 2 3 2 3" xfId="1225" xr:uid="{00000000-0005-0000-0000-0000B5340000}"/>
    <cellStyle name="40% - Accent5 2 3 2 3 2" xfId="3427" xr:uid="{00000000-0005-0000-0000-0000B6340000}"/>
    <cellStyle name="40% - Accent5 2 3 2 3 2 2" xfId="12259" xr:uid="{00000000-0005-0000-0000-0000B7340000}"/>
    <cellStyle name="40% - Accent5 2 3 2 3 3" xfId="5629" xr:uid="{00000000-0005-0000-0000-0000B8340000}"/>
    <cellStyle name="40% - Accent5 2 3 2 3 3 2" xfId="14461" xr:uid="{00000000-0005-0000-0000-0000B9340000}"/>
    <cellStyle name="40% - Accent5 2 3 2 3 4" xfId="7831" xr:uid="{00000000-0005-0000-0000-0000BA340000}"/>
    <cellStyle name="40% - Accent5 2 3 2 3 4 2" xfId="16663" xr:uid="{00000000-0005-0000-0000-0000BB340000}"/>
    <cellStyle name="40% - Accent5 2 3 2 3 5" xfId="10057" xr:uid="{00000000-0005-0000-0000-0000BC340000}"/>
    <cellStyle name="40% - Accent5 2 3 2 4" xfId="1929" xr:uid="{00000000-0005-0000-0000-0000BD340000}"/>
    <cellStyle name="40% - Accent5 2 3 2 4 2" xfId="4131" xr:uid="{00000000-0005-0000-0000-0000BE340000}"/>
    <cellStyle name="40% - Accent5 2 3 2 4 2 2" xfId="12963" xr:uid="{00000000-0005-0000-0000-0000BF340000}"/>
    <cellStyle name="40% - Accent5 2 3 2 4 3" xfId="6333" xr:uid="{00000000-0005-0000-0000-0000C0340000}"/>
    <cellStyle name="40% - Accent5 2 3 2 4 3 2" xfId="15165" xr:uid="{00000000-0005-0000-0000-0000C1340000}"/>
    <cellStyle name="40% - Accent5 2 3 2 4 4" xfId="8535" xr:uid="{00000000-0005-0000-0000-0000C2340000}"/>
    <cellStyle name="40% - Accent5 2 3 2 4 4 2" xfId="17367" xr:uid="{00000000-0005-0000-0000-0000C3340000}"/>
    <cellStyle name="40% - Accent5 2 3 2 4 5" xfId="10761" xr:uid="{00000000-0005-0000-0000-0000C4340000}"/>
    <cellStyle name="40% - Accent5 2 3 2 5" xfId="2723" xr:uid="{00000000-0005-0000-0000-0000C5340000}"/>
    <cellStyle name="40% - Accent5 2 3 2 5 2" xfId="11555" xr:uid="{00000000-0005-0000-0000-0000C6340000}"/>
    <cellStyle name="40% - Accent5 2 3 2 6" xfId="4925" xr:uid="{00000000-0005-0000-0000-0000C7340000}"/>
    <cellStyle name="40% - Accent5 2 3 2 6 2" xfId="13757" xr:uid="{00000000-0005-0000-0000-0000C8340000}"/>
    <cellStyle name="40% - Accent5 2 3 2 7" xfId="7127" xr:uid="{00000000-0005-0000-0000-0000C9340000}"/>
    <cellStyle name="40% - Accent5 2 3 2 7 2" xfId="15959" xr:uid="{00000000-0005-0000-0000-0000CA340000}"/>
    <cellStyle name="40% - Accent5 2 3 2 8" xfId="9353" xr:uid="{00000000-0005-0000-0000-0000CB340000}"/>
    <cellStyle name="40% - Accent5 2 3 3" xfId="638" xr:uid="{00000000-0005-0000-0000-0000CC340000}"/>
    <cellStyle name="40% - Accent5 2 3 3 2" xfId="990" xr:uid="{00000000-0005-0000-0000-0000CD340000}"/>
    <cellStyle name="40% - Accent5 2 3 3 2 2" xfId="1694" xr:uid="{00000000-0005-0000-0000-0000CE340000}"/>
    <cellStyle name="40% - Accent5 2 3 3 2 2 2" xfId="3896" xr:uid="{00000000-0005-0000-0000-0000CF340000}"/>
    <cellStyle name="40% - Accent5 2 3 3 2 2 2 2" xfId="12728" xr:uid="{00000000-0005-0000-0000-0000D0340000}"/>
    <cellStyle name="40% - Accent5 2 3 3 2 2 3" xfId="6098" xr:uid="{00000000-0005-0000-0000-0000D1340000}"/>
    <cellStyle name="40% - Accent5 2 3 3 2 2 3 2" xfId="14930" xr:uid="{00000000-0005-0000-0000-0000D2340000}"/>
    <cellStyle name="40% - Accent5 2 3 3 2 2 4" xfId="8300" xr:uid="{00000000-0005-0000-0000-0000D3340000}"/>
    <cellStyle name="40% - Accent5 2 3 3 2 2 4 2" xfId="17132" xr:uid="{00000000-0005-0000-0000-0000D4340000}"/>
    <cellStyle name="40% - Accent5 2 3 3 2 2 5" xfId="10526" xr:uid="{00000000-0005-0000-0000-0000D5340000}"/>
    <cellStyle name="40% - Accent5 2 3 3 2 3" xfId="2398" xr:uid="{00000000-0005-0000-0000-0000D6340000}"/>
    <cellStyle name="40% - Accent5 2 3 3 2 3 2" xfId="4600" xr:uid="{00000000-0005-0000-0000-0000D7340000}"/>
    <cellStyle name="40% - Accent5 2 3 3 2 3 2 2" xfId="13432" xr:uid="{00000000-0005-0000-0000-0000D8340000}"/>
    <cellStyle name="40% - Accent5 2 3 3 2 3 3" xfId="6802" xr:uid="{00000000-0005-0000-0000-0000D9340000}"/>
    <cellStyle name="40% - Accent5 2 3 3 2 3 3 2" xfId="15634" xr:uid="{00000000-0005-0000-0000-0000DA340000}"/>
    <cellStyle name="40% - Accent5 2 3 3 2 3 4" xfId="9004" xr:uid="{00000000-0005-0000-0000-0000DB340000}"/>
    <cellStyle name="40% - Accent5 2 3 3 2 3 4 2" xfId="17836" xr:uid="{00000000-0005-0000-0000-0000DC340000}"/>
    <cellStyle name="40% - Accent5 2 3 3 2 3 5" xfId="11230" xr:uid="{00000000-0005-0000-0000-0000DD340000}"/>
    <cellStyle name="40% - Accent5 2 3 3 2 4" xfId="3192" xr:uid="{00000000-0005-0000-0000-0000DE340000}"/>
    <cellStyle name="40% - Accent5 2 3 3 2 4 2" xfId="12024" xr:uid="{00000000-0005-0000-0000-0000DF340000}"/>
    <cellStyle name="40% - Accent5 2 3 3 2 5" xfId="5394" xr:uid="{00000000-0005-0000-0000-0000E0340000}"/>
    <cellStyle name="40% - Accent5 2 3 3 2 5 2" xfId="14226" xr:uid="{00000000-0005-0000-0000-0000E1340000}"/>
    <cellStyle name="40% - Accent5 2 3 3 2 6" xfId="7596" xr:uid="{00000000-0005-0000-0000-0000E2340000}"/>
    <cellStyle name="40% - Accent5 2 3 3 2 6 2" xfId="16428" xr:uid="{00000000-0005-0000-0000-0000E3340000}"/>
    <cellStyle name="40% - Accent5 2 3 3 2 7" xfId="9822" xr:uid="{00000000-0005-0000-0000-0000E4340000}"/>
    <cellStyle name="40% - Accent5 2 3 3 3" xfId="1342" xr:uid="{00000000-0005-0000-0000-0000E5340000}"/>
    <cellStyle name="40% - Accent5 2 3 3 3 2" xfId="3544" xr:uid="{00000000-0005-0000-0000-0000E6340000}"/>
    <cellStyle name="40% - Accent5 2 3 3 3 2 2" xfId="12376" xr:uid="{00000000-0005-0000-0000-0000E7340000}"/>
    <cellStyle name="40% - Accent5 2 3 3 3 3" xfId="5746" xr:uid="{00000000-0005-0000-0000-0000E8340000}"/>
    <cellStyle name="40% - Accent5 2 3 3 3 3 2" xfId="14578" xr:uid="{00000000-0005-0000-0000-0000E9340000}"/>
    <cellStyle name="40% - Accent5 2 3 3 3 4" xfId="7948" xr:uid="{00000000-0005-0000-0000-0000EA340000}"/>
    <cellStyle name="40% - Accent5 2 3 3 3 4 2" xfId="16780" xr:uid="{00000000-0005-0000-0000-0000EB340000}"/>
    <cellStyle name="40% - Accent5 2 3 3 3 5" xfId="10174" xr:uid="{00000000-0005-0000-0000-0000EC340000}"/>
    <cellStyle name="40% - Accent5 2 3 3 4" xfId="2046" xr:uid="{00000000-0005-0000-0000-0000ED340000}"/>
    <cellStyle name="40% - Accent5 2 3 3 4 2" xfId="4248" xr:uid="{00000000-0005-0000-0000-0000EE340000}"/>
    <cellStyle name="40% - Accent5 2 3 3 4 2 2" xfId="13080" xr:uid="{00000000-0005-0000-0000-0000EF340000}"/>
    <cellStyle name="40% - Accent5 2 3 3 4 3" xfId="6450" xr:uid="{00000000-0005-0000-0000-0000F0340000}"/>
    <cellStyle name="40% - Accent5 2 3 3 4 3 2" xfId="15282" xr:uid="{00000000-0005-0000-0000-0000F1340000}"/>
    <cellStyle name="40% - Accent5 2 3 3 4 4" xfId="8652" xr:uid="{00000000-0005-0000-0000-0000F2340000}"/>
    <cellStyle name="40% - Accent5 2 3 3 4 4 2" xfId="17484" xr:uid="{00000000-0005-0000-0000-0000F3340000}"/>
    <cellStyle name="40% - Accent5 2 3 3 4 5" xfId="10878" xr:uid="{00000000-0005-0000-0000-0000F4340000}"/>
    <cellStyle name="40% - Accent5 2 3 3 5" xfId="2840" xr:uid="{00000000-0005-0000-0000-0000F5340000}"/>
    <cellStyle name="40% - Accent5 2 3 3 5 2" xfId="11672" xr:uid="{00000000-0005-0000-0000-0000F6340000}"/>
    <cellStyle name="40% - Accent5 2 3 3 6" xfId="5042" xr:uid="{00000000-0005-0000-0000-0000F7340000}"/>
    <cellStyle name="40% - Accent5 2 3 3 6 2" xfId="13874" xr:uid="{00000000-0005-0000-0000-0000F8340000}"/>
    <cellStyle name="40% - Accent5 2 3 3 7" xfId="7244" xr:uid="{00000000-0005-0000-0000-0000F9340000}"/>
    <cellStyle name="40% - Accent5 2 3 3 7 2" xfId="16076" xr:uid="{00000000-0005-0000-0000-0000FA340000}"/>
    <cellStyle name="40% - Accent5 2 3 3 8" xfId="9470" xr:uid="{00000000-0005-0000-0000-0000FB340000}"/>
    <cellStyle name="40% - Accent5 2 3 4" xfId="756" xr:uid="{00000000-0005-0000-0000-0000FC340000}"/>
    <cellStyle name="40% - Accent5 2 3 4 2" xfId="1460" xr:uid="{00000000-0005-0000-0000-0000FD340000}"/>
    <cellStyle name="40% - Accent5 2 3 4 2 2" xfId="3662" xr:uid="{00000000-0005-0000-0000-0000FE340000}"/>
    <cellStyle name="40% - Accent5 2 3 4 2 2 2" xfId="12494" xr:uid="{00000000-0005-0000-0000-0000FF340000}"/>
    <cellStyle name="40% - Accent5 2 3 4 2 3" xfId="5864" xr:uid="{00000000-0005-0000-0000-000000350000}"/>
    <cellStyle name="40% - Accent5 2 3 4 2 3 2" xfId="14696" xr:uid="{00000000-0005-0000-0000-000001350000}"/>
    <cellStyle name="40% - Accent5 2 3 4 2 4" xfId="8066" xr:uid="{00000000-0005-0000-0000-000002350000}"/>
    <cellStyle name="40% - Accent5 2 3 4 2 4 2" xfId="16898" xr:uid="{00000000-0005-0000-0000-000003350000}"/>
    <cellStyle name="40% - Accent5 2 3 4 2 5" xfId="10292" xr:uid="{00000000-0005-0000-0000-000004350000}"/>
    <cellStyle name="40% - Accent5 2 3 4 3" xfId="2164" xr:uid="{00000000-0005-0000-0000-000005350000}"/>
    <cellStyle name="40% - Accent5 2 3 4 3 2" xfId="4366" xr:uid="{00000000-0005-0000-0000-000006350000}"/>
    <cellStyle name="40% - Accent5 2 3 4 3 2 2" xfId="13198" xr:uid="{00000000-0005-0000-0000-000007350000}"/>
    <cellStyle name="40% - Accent5 2 3 4 3 3" xfId="6568" xr:uid="{00000000-0005-0000-0000-000008350000}"/>
    <cellStyle name="40% - Accent5 2 3 4 3 3 2" xfId="15400" xr:uid="{00000000-0005-0000-0000-000009350000}"/>
    <cellStyle name="40% - Accent5 2 3 4 3 4" xfId="8770" xr:uid="{00000000-0005-0000-0000-00000A350000}"/>
    <cellStyle name="40% - Accent5 2 3 4 3 4 2" xfId="17602" xr:uid="{00000000-0005-0000-0000-00000B350000}"/>
    <cellStyle name="40% - Accent5 2 3 4 3 5" xfId="10996" xr:uid="{00000000-0005-0000-0000-00000C350000}"/>
    <cellStyle name="40% - Accent5 2 3 4 4" xfId="2958" xr:uid="{00000000-0005-0000-0000-00000D350000}"/>
    <cellStyle name="40% - Accent5 2 3 4 4 2" xfId="11790" xr:uid="{00000000-0005-0000-0000-00000E350000}"/>
    <cellStyle name="40% - Accent5 2 3 4 5" xfId="5160" xr:uid="{00000000-0005-0000-0000-00000F350000}"/>
    <cellStyle name="40% - Accent5 2 3 4 5 2" xfId="13992" xr:uid="{00000000-0005-0000-0000-000010350000}"/>
    <cellStyle name="40% - Accent5 2 3 4 6" xfId="7362" xr:uid="{00000000-0005-0000-0000-000011350000}"/>
    <cellStyle name="40% - Accent5 2 3 4 6 2" xfId="16194" xr:uid="{00000000-0005-0000-0000-000012350000}"/>
    <cellStyle name="40% - Accent5 2 3 4 7" xfId="9588" xr:uid="{00000000-0005-0000-0000-000013350000}"/>
    <cellStyle name="40% - Accent5 2 3 5" xfId="1068" xr:uid="{00000000-0005-0000-0000-000014350000}"/>
    <cellStyle name="40% - Accent5 2 3 5 2" xfId="3270" xr:uid="{00000000-0005-0000-0000-000015350000}"/>
    <cellStyle name="40% - Accent5 2 3 5 2 2" xfId="12102" xr:uid="{00000000-0005-0000-0000-000016350000}"/>
    <cellStyle name="40% - Accent5 2 3 5 3" xfId="5472" xr:uid="{00000000-0005-0000-0000-000017350000}"/>
    <cellStyle name="40% - Accent5 2 3 5 3 2" xfId="14304" xr:uid="{00000000-0005-0000-0000-000018350000}"/>
    <cellStyle name="40% - Accent5 2 3 5 4" xfId="7674" xr:uid="{00000000-0005-0000-0000-000019350000}"/>
    <cellStyle name="40% - Accent5 2 3 5 4 2" xfId="16506" xr:uid="{00000000-0005-0000-0000-00001A350000}"/>
    <cellStyle name="40% - Accent5 2 3 5 5" xfId="9900" xr:uid="{00000000-0005-0000-0000-00001B350000}"/>
    <cellStyle name="40% - Accent5 2 3 6" xfId="1812" xr:uid="{00000000-0005-0000-0000-00001C350000}"/>
    <cellStyle name="40% - Accent5 2 3 6 2" xfId="4014" xr:uid="{00000000-0005-0000-0000-00001D350000}"/>
    <cellStyle name="40% - Accent5 2 3 6 2 2" xfId="12846" xr:uid="{00000000-0005-0000-0000-00001E350000}"/>
    <cellStyle name="40% - Accent5 2 3 6 3" xfId="6216" xr:uid="{00000000-0005-0000-0000-00001F350000}"/>
    <cellStyle name="40% - Accent5 2 3 6 3 2" xfId="15048" xr:uid="{00000000-0005-0000-0000-000020350000}"/>
    <cellStyle name="40% - Accent5 2 3 6 4" xfId="8418" xr:uid="{00000000-0005-0000-0000-000021350000}"/>
    <cellStyle name="40% - Accent5 2 3 6 4 2" xfId="17250" xr:uid="{00000000-0005-0000-0000-000022350000}"/>
    <cellStyle name="40% - Accent5 2 3 6 5" xfId="10644" xr:uid="{00000000-0005-0000-0000-000023350000}"/>
    <cellStyle name="40% - Accent5 2 3 7" xfId="2566" xr:uid="{00000000-0005-0000-0000-000024350000}"/>
    <cellStyle name="40% - Accent5 2 3 7 2" xfId="11398" xr:uid="{00000000-0005-0000-0000-000025350000}"/>
    <cellStyle name="40% - Accent5 2 3 8" xfId="4768" xr:uid="{00000000-0005-0000-0000-000026350000}"/>
    <cellStyle name="40% - Accent5 2 3 8 2" xfId="13600" xr:uid="{00000000-0005-0000-0000-000027350000}"/>
    <cellStyle name="40% - Accent5 2 3 9" xfId="6970" xr:uid="{00000000-0005-0000-0000-000028350000}"/>
    <cellStyle name="40% - Accent5 2 3 9 2" xfId="15802" xr:uid="{00000000-0005-0000-0000-000029350000}"/>
    <cellStyle name="40% - Accent5 2 4" xfId="468" xr:uid="{00000000-0005-0000-0000-00002A350000}"/>
    <cellStyle name="40% - Accent5 2 4 2" xfId="807" xr:uid="{00000000-0005-0000-0000-00002B350000}"/>
    <cellStyle name="40% - Accent5 2 4 2 2" xfId="1511" xr:uid="{00000000-0005-0000-0000-00002C350000}"/>
    <cellStyle name="40% - Accent5 2 4 2 2 2" xfId="3713" xr:uid="{00000000-0005-0000-0000-00002D350000}"/>
    <cellStyle name="40% - Accent5 2 4 2 2 2 2" xfId="12545" xr:uid="{00000000-0005-0000-0000-00002E350000}"/>
    <cellStyle name="40% - Accent5 2 4 2 2 3" xfId="5915" xr:uid="{00000000-0005-0000-0000-00002F350000}"/>
    <cellStyle name="40% - Accent5 2 4 2 2 3 2" xfId="14747" xr:uid="{00000000-0005-0000-0000-000030350000}"/>
    <cellStyle name="40% - Accent5 2 4 2 2 4" xfId="8117" xr:uid="{00000000-0005-0000-0000-000031350000}"/>
    <cellStyle name="40% - Accent5 2 4 2 2 4 2" xfId="16949" xr:uid="{00000000-0005-0000-0000-000032350000}"/>
    <cellStyle name="40% - Accent5 2 4 2 2 5" xfId="10343" xr:uid="{00000000-0005-0000-0000-000033350000}"/>
    <cellStyle name="40% - Accent5 2 4 2 3" xfId="2215" xr:uid="{00000000-0005-0000-0000-000034350000}"/>
    <cellStyle name="40% - Accent5 2 4 2 3 2" xfId="4417" xr:uid="{00000000-0005-0000-0000-000035350000}"/>
    <cellStyle name="40% - Accent5 2 4 2 3 2 2" xfId="13249" xr:uid="{00000000-0005-0000-0000-000036350000}"/>
    <cellStyle name="40% - Accent5 2 4 2 3 3" xfId="6619" xr:uid="{00000000-0005-0000-0000-000037350000}"/>
    <cellStyle name="40% - Accent5 2 4 2 3 3 2" xfId="15451" xr:uid="{00000000-0005-0000-0000-000038350000}"/>
    <cellStyle name="40% - Accent5 2 4 2 3 4" xfId="8821" xr:uid="{00000000-0005-0000-0000-000039350000}"/>
    <cellStyle name="40% - Accent5 2 4 2 3 4 2" xfId="17653" xr:uid="{00000000-0005-0000-0000-00003A350000}"/>
    <cellStyle name="40% - Accent5 2 4 2 3 5" xfId="11047" xr:uid="{00000000-0005-0000-0000-00003B350000}"/>
    <cellStyle name="40% - Accent5 2 4 2 4" xfId="3009" xr:uid="{00000000-0005-0000-0000-00003C350000}"/>
    <cellStyle name="40% - Accent5 2 4 2 4 2" xfId="11841" xr:uid="{00000000-0005-0000-0000-00003D350000}"/>
    <cellStyle name="40% - Accent5 2 4 2 5" xfId="5211" xr:uid="{00000000-0005-0000-0000-00003E350000}"/>
    <cellStyle name="40% - Accent5 2 4 2 5 2" xfId="14043" xr:uid="{00000000-0005-0000-0000-00003F350000}"/>
    <cellStyle name="40% - Accent5 2 4 2 6" xfId="7413" xr:uid="{00000000-0005-0000-0000-000040350000}"/>
    <cellStyle name="40% - Accent5 2 4 2 6 2" xfId="16245" xr:uid="{00000000-0005-0000-0000-000041350000}"/>
    <cellStyle name="40% - Accent5 2 4 2 7" xfId="9639" xr:uid="{00000000-0005-0000-0000-000042350000}"/>
    <cellStyle name="40% - Accent5 2 4 3" xfId="1172" xr:uid="{00000000-0005-0000-0000-000043350000}"/>
    <cellStyle name="40% - Accent5 2 4 3 2" xfId="3374" xr:uid="{00000000-0005-0000-0000-000044350000}"/>
    <cellStyle name="40% - Accent5 2 4 3 2 2" xfId="12206" xr:uid="{00000000-0005-0000-0000-000045350000}"/>
    <cellStyle name="40% - Accent5 2 4 3 3" xfId="5576" xr:uid="{00000000-0005-0000-0000-000046350000}"/>
    <cellStyle name="40% - Accent5 2 4 3 3 2" xfId="14408" xr:uid="{00000000-0005-0000-0000-000047350000}"/>
    <cellStyle name="40% - Accent5 2 4 3 4" xfId="7778" xr:uid="{00000000-0005-0000-0000-000048350000}"/>
    <cellStyle name="40% - Accent5 2 4 3 4 2" xfId="16610" xr:uid="{00000000-0005-0000-0000-000049350000}"/>
    <cellStyle name="40% - Accent5 2 4 3 5" xfId="10004" xr:uid="{00000000-0005-0000-0000-00004A350000}"/>
    <cellStyle name="40% - Accent5 2 4 4" xfId="1863" xr:uid="{00000000-0005-0000-0000-00004B350000}"/>
    <cellStyle name="40% - Accent5 2 4 4 2" xfId="4065" xr:uid="{00000000-0005-0000-0000-00004C350000}"/>
    <cellStyle name="40% - Accent5 2 4 4 2 2" xfId="12897" xr:uid="{00000000-0005-0000-0000-00004D350000}"/>
    <cellStyle name="40% - Accent5 2 4 4 3" xfId="6267" xr:uid="{00000000-0005-0000-0000-00004E350000}"/>
    <cellStyle name="40% - Accent5 2 4 4 3 2" xfId="15099" xr:uid="{00000000-0005-0000-0000-00004F350000}"/>
    <cellStyle name="40% - Accent5 2 4 4 4" xfId="8469" xr:uid="{00000000-0005-0000-0000-000050350000}"/>
    <cellStyle name="40% - Accent5 2 4 4 4 2" xfId="17301" xr:uid="{00000000-0005-0000-0000-000051350000}"/>
    <cellStyle name="40% - Accent5 2 4 4 5" xfId="10695" xr:uid="{00000000-0005-0000-0000-000052350000}"/>
    <cellStyle name="40% - Accent5 2 4 5" xfId="2670" xr:uid="{00000000-0005-0000-0000-000053350000}"/>
    <cellStyle name="40% - Accent5 2 4 5 2" xfId="11502" xr:uid="{00000000-0005-0000-0000-000054350000}"/>
    <cellStyle name="40% - Accent5 2 4 6" xfId="4872" xr:uid="{00000000-0005-0000-0000-000055350000}"/>
    <cellStyle name="40% - Accent5 2 4 6 2" xfId="13704" xr:uid="{00000000-0005-0000-0000-000056350000}"/>
    <cellStyle name="40% - Accent5 2 4 7" xfId="7074" xr:uid="{00000000-0005-0000-0000-000057350000}"/>
    <cellStyle name="40% - Accent5 2 4 7 2" xfId="15906" xr:uid="{00000000-0005-0000-0000-000058350000}"/>
    <cellStyle name="40% - Accent5 2 4 8" xfId="9300" xr:uid="{00000000-0005-0000-0000-000059350000}"/>
    <cellStyle name="40% - Accent5 2 5" xfId="572" xr:uid="{00000000-0005-0000-0000-00005A350000}"/>
    <cellStyle name="40% - Accent5 2 5 2" xfId="924" xr:uid="{00000000-0005-0000-0000-00005B350000}"/>
    <cellStyle name="40% - Accent5 2 5 2 2" xfId="1628" xr:uid="{00000000-0005-0000-0000-00005C350000}"/>
    <cellStyle name="40% - Accent5 2 5 2 2 2" xfId="3830" xr:uid="{00000000-0005-0000-0000-00005D350000}"/>
    <cellStyle name="40% - Accent5 2 5 2 2 2 2" xfId="12662" xr:uid="{00000000-0005-0000-0000-00005E350000}"/>
    <cellStyle name="40% - Accent5 2 5 2 2 3" xfId="6032" xr:uid="{00000000-0005-0000-0000-00005F350000}"/>
    <cellStyle name="40% - Accent5 2 5 2 2 3 2" xfId="14864" xr:uid="{00000000-0005-0000-0000-000060350000}"/>
    <cellStyle name="40% - Accent5 2 5 2 2 4" xfId="8234" xr:uid="{00000000-0005-0000-0000-000061350000}"/>
    <cellStyle name="40% - Accent5 2 5 2 2 4 2" xfId="17066" xr:uid="{00000000-0005-0000-0000-000062350000}"/>
    <cellStyle name="40% - Accent5 2 5 2 2 5" xfId="10460" xr:uid="{00000000-0005-0000-0000-000063350000}"/>
    <cellStyle name="40% - Accent5 2 5 2 3" xfId="2332" xr:uid="{00000000-0005-0000-0000-000064350000}"/>
    <cellStyle name="40% - Accent5 2 5 2 3 2" xfId="4534" xr:uid="{00000000-0005-0000-0000-000065350000}"/>
    <cellStyle name="40% - Accent5 2 5 2 3 2 2" xfId="13366" xr:uid="{00000000-0005-0000-0000-000066350000}"/>
    <cellStyle name="40% - Accent5 2 5 2 3 3" xfId="6736" xr:uid="{00000000-0005-0000-0000-000067350000}"/>
    <cellStyle name="40% - Accent5 2 5 2 3 3 2" xfId="15568" xr:uid="{00000000-0005-0000-0000-000068350000}"/>
    <cellStyle name="40% - Accent5 2 5 2 3 4" xfId="8938" xr:uid="{00000000-0005-0000-0000-000069350000}"/>
    <cellStyle name="40% - Accent5 2 5 2 3 4 2" xfId="17770" xr:uid="{00000000-0005-0000-0000-00006A350000}"/>
    <cellStyle name="40% - Accent5 2 5 2 3 5" xfId="11164" xr:uid="{00000000-0005-0000-0000-00006B350000}"/>
    <cellStyle name="40% - Accent5 2 5 2 4" xfId="3126" xr:uid="{00000000-0005-0000-0000-00006C350000}"/>
    <cellStyle name="40% - Accent5 2 5 2 4 2" xfId="11958" xr:uid="{00000000-0005-0000-0000-00006D350000}"/>
    <cellStyle name="40% - Accent5 2 5 2 5" xfId="5328" xr:uid="{00000000-0005-0000-0000-00006E350000}"/>
    <cellStyle name="40% - Accent5 2 5 2 5 2" xfId="14160" xr:uid="{00000000-0005-0000-0000-00006F350000}"/>
    <cellStyle name="40% - Accent5 2 5 2 6" xfId="7530" xr:uid="{00000000-0005-0000-0000-000070350000}"/>
    <cellStyle name="40% - Accent5 2 5 2 6 2" xfId="16362" xr:uid="{00000000-0005-0000-0000-000071350000}"/>
    <cellStyle name="40% - Accent5 2 5 2 7" xfId="9756" xr:uid="{00000000-0005-0000-0000-000072350000}"/>
    <cellStyle name="40% - Accent5 2 5 3" xfId="1276" xr:uid="{00000000-0005-0000-0000-000073350000}"/>
    <cellStyle name="40% - Accent5 2 5 3 2" xfId="3478" xr:uid="{00000000-0005-0000-0000-000074350000}"/>
    <cellStyle name="40% - Accent5 2 5 3 2 2" xfId="12310" xr:uid="{00000000-0005-0000-0000-000075350000}"/>
    <cellStyle name="40% - Accent5 2 5 3 3" xfId="5680" xr:uid="{00000000-0005-0000-0000-000076350000}"/>
    <cellStyle name="40% - Accent5 2 5 3 3 2" xfId="14512" xr:uid="{00000000-0005-0000-0000-000077350000}"/>
    <cellStyle name="40% - Accent5 2 5 3 4" xfId="7882" xr:uid="{00000000-0005-0000-0000-000078350000}"/>
    <cellStyle name="40% - Accent5 2 5 3 4 2" xfId="16714" xr:uid="{00000000-0005-0000-0000-000079350000}"/>
    <cellStyle name="40% - Accent5 2 5 3 5" xfId="10108" xr:uid="{00000000-0005-0000-0000-00007A350000}"/>
    <cellStyle name="40% - Accent5 2 5 4" xfId="1980" xr:uid="{00000000-0005-0000-0000-00007B350000}"/>
    <cellStyle name="40% - Accent5 2 5 4 2" xfId="4182" xr:uid="{00000000-0005-0000-0000-00007C350000}"/>
    <cellStyle name="40% - Accent5 2 5 4 2 2" xfId="13014" xr:uid="{00000000-0005-0000-0000-00007D350000}"/>
    <cellStyle name="40% - Accent5 2 5 4 3" xfId="6384" xr:uid="{00000000-0005-0000-0000-00007E350000}"/>
    <cellStyle name="40% - Accent5 2 5 4 3 2" xfId="15216" xr:uid="{00000000-0005-0000-0000-00007F350000}"/>
    <cellStyle name="40% - Accent5 2 5 4 4" xfId="8586" xr:uid="{00000000-0005-0000-0000-000080350000}"/>
    <cellStyle name="40% - Accent5 2 5 4 4 2" xfId="17418" xr:uid="{00000000-0005-0000-0000-000081350000}"/>
    <cellStyle name="40% - Accent5 2 5 4 5" xfId="10812" xr:uid="{00000000-0005-0000-0000-000082350000}"/>
    <cellStyle name="40% - Accent5 2 5 5" xfId="2774" xr:uid="{00000000-0005-0000-0000-000083350000}"/>
    <cellStyle name="40% - Accent5 2 5 5 2" xfId="11606" xr:uid="{00000000-0005-0000-0000-000084350000}"/>
    <cellStyle name="40% - Accent5 2 5 6" xfId="4976" xr:uid="{00000000-0005-0000-0000-000085350000}"/>
    <cellStyle name="40% - Accent5 2 5 6 2" xfId="13808" xr:uid="{00000000-0005-0000-0000-000086350000}"/>
    <cellStyle name="40% - Accent5 2 5 7" xfId="7178" xr:uid="{00000000-0005-0000-0000-000087350000}"/>
    <cellStyle name="40% - Accent5 2 5 7 2" xfId="16010" xr:uid="{00000000-0005-0000-0000-000088350000}"/>
    <cellStyle name="40% - Accent5 2 5 8" xfId="9404" xr:uid="{00000000-0005-0000-0000-000089350000}"/>
    <cellStyle name="40% - Accent5 2 6" xfId="690" xr:uid="{00000000-0005-0000-0000-00008A350000}"/>
    <cellStyle name="40% - Accent5 2 6 2" xfId="1394" xr:uid="{00000000-0005-0000-0000-00008B350000}"/>
    <cellStyle name="40% - Accent5 2 6 2 2" xfId="3596" xr:uid="{00000000-0005-0000-0000-00008C350000}"/>
    <cellStyle name="40% - Accent5 2 6 2 2 2" xfId="12428" xr:uid="{00000000-0005-0000-0000-00008D350000}"/>
    <cellStyle name="40% - Accent5 2 6 2 3" xfId="5798" xr:uid="{00000000-0005-0000-0000-00008E350000}"/>
    <cellStyle name="40% - Accent5 2 6 2 3 2" xfId="14630" xr:uid="{00000000-0005-0000-0000-00008F350000}"/>
    <cellStyle name="40% - Accent5 2 6 2 4" xfId="8000" xr:uid="{00000000-0005-0000-0000-000090350000}"/>
    <cellStyle name="40% - Accent5 2 6 2 4 2" xfId="16832" xr:uid="{00000000-0005-0000-0000-000091350000}"/>
    <cellStyle name="40% - Accent5 2 6 2 5" xfId="10226" xr:uid="{00000000-0005-0000-0000-000092350000}"/>
    <cellStyle name="40% - Accent5 2 6 3" xfId="2098" xr:uid="{00000000-0005-0000-0000-000093350000}"/>
    <cellStyle name="40% - Accent5 2 6 3 2" xfId="4300" xr:uid="{00000000-0005-0000-0000-000094350000}"/>
    <cellStyle name="40% - Accent5 2 6 3 2 2" xfId="13132" xr:uid="{00000000-0005-0000-0000-000095350000}"/>
    <cellStyle name="40% - Accent5 2 6 3 3" xfId="6502" xr:uid="{00000000-0005-0000-0000-000096350000}"/>
    <cellStyle name="40% - Accent5 2 6 3 3 2" xfId="15334" xr:uid="{00000000-0005-0000-0000-000097350000}"/>
    <cellStyle name="40% - Accent5 2 6 3 4" xfId="8704" xr:uid="{00000000-0005-0000-0000-000098350000}"/>
    <cellStyle name="40% - Accent5 2 6 3 4 2" xfId="17536" xr:uid="{00000000-0005-0000-0000-000099350000}"/>
    <cellStyle name="40% - Accent5 2 6 3 5" xfId="10930" xr:uid="{00000000-0005-0000-0000-00009A350000}"/>
    <cellStyle name="40% - Accent5 2 6 4" xfId="2892" xr:uid="{00000000-0005-0000-0000-00009B350000}"/>
    <cellStyle name="40% - Accent5 2 6 4 2" xfId="11724" xr:uid="{00000000-0005-0000-0000-00009C350000}"/>
    <cellStyle name="40% - Accent5 2 6 5" xfId="5094" xr:uid="{00000000-0005-0000-0000-00009D350000}"/>
    <cellStyle name="40% - Accent5 2 6 5 2" xfId="13926" xr:uid="{00000000-0005-0000-0000-00009E350000}"/>
    <cellStyle name="40% - Accent5 2 6 6" xfId="7296" xr:uid="{00000000-0005-0000-0000-00009F350000}"/>
    <cellStyle name="40% - Accent5 2 6 6 2" xfId="16128" xr:uid="{00000000-0005-0000-0000-0000A0350000}"/>
    <cellStyle name="40% - Accent5 2 6 7" xfId="9522" xr:uid="{00000000-0005-0000-0000-0000A1350000}"/>
    <cellStyle name="40% - Accent5 2 7" xfId="1030" xr:uid="{00000000-0005-0000-0000-0000A2350000}"/>
    <cellStyle name="40% - Accent5 2 7 2" xfId="3232" xr:uid="{00000000-0005-0000-0000-0000A3350000}"/>
    <cellStyle name="40% - Accent5 2 7 2 2" xfId="12064" xr:uid="{00000000-0005-0000-0000-0000A4350000}"/>
    <cellStyle name="40% - Accent5 2 7 3" xfId="5434" xr:uid="{00000000-0005-0000-0000-0000A5350000}"/>
    <cellStyle name="40% - Accent5 2 7 3 2" xfId="14266" xr:uid="{00000000-0005-0000-0000-0000A6350000}"/>
    <cellStyle name="40% - Accent5 2 7 4" xfId="7636" xr:uid="{00000000-0005-0000-0000-0000A7350000}"/>
    <cellStyle name="40% - Accent5 2 7 4 2" xfId="16468" xr:uid="{00000000-0005-0000-0000-0000A8350000}"/>
    <cellStyle name="40% - Accent5 2 7 5" xfId="9862" xr:uid="{00000000-0005-0000-0000-0000A9350000}"/>
    <cellStyle name="40% - Accent5 2 8" xfId="1746" xr:uid="{00000000-0005-0000-0000-0000AA350000}"/>
    <cellStyle name="40% - Accent5 2 8 2" xfId="3948" xr:uid="{00000000-0005-0000-0000-0000AB350000}"/>
    <cellStyle name="40% - Accent5 2 8 2 2" xfId="12780" xr:uid="{00000000-0005-0000-0000-0000AC350000}"/>
    <cellStyle name="40% - Accent5 2 8 3" xfId="6150" xr:uid="{00000000-0005-0000-0000-0000AD350000}"/>
    <cellStyle name="40% - Accent5 2 8 3 2" xfId="14982" xr:uid="{00000000-0005-0000-0000-0000AE350000}"/>
    <cellStyle name="40% - Accent5 2 8 4" xfId="8352" xr:uid="{00000000-0005-0000-0000-0000AF350000}"/>
    <cellStyle name="40% - Accent5 2 8 4 2" xfId="17184" xr:uid="{00000000-0005-0000-0000-0000B0350000}"/>
    <cellStyle name="40% - Accent5 2 8 5" xfId="10578" xr:uid="{00000000-0005-0000-0000-0000B1350000}"/>
    <cellStyle name="40% - Accent5 2 9" xfId="334" xr:uid="{00000000-0005-0000-0000-0000B2350000}"/>
    <cellStyle name="40% - Accent5 2 9 2" xfId="2540" xr:uid="{00000000-0005-0000-0000-0000B3350000}"/>
    <cellStyle name="40% - Accent5 2 9 2 2" xfId="11372" xr:uid="{00000000-0005-0000-0000-0000B4350000}"/>
    <cellStyle name="40% - Accent5 2 9 3" xfId="4742" xr:uid="{00000000-0005-0000-0000-0000B5350000}"/>
    <cellStyle name="40% - Accent5 2 9 3 2" xfId="13574" xr:uid="{00000000-0005-0000-0000-0000B6350000}"/>
    <cellStyle name="40% - Accent5 2 9 4" xfId="6944" xr:uid="{00000000-0005-0000-0000-0000B7350000}"/>
    <cellStyle name="40% - Accent5 2 9 4 2" xfId="15776" xr:uid="{00000000-0005-0000-0000-0000B8350000}"/>
    <cellStyle name="40% - Accent5 2 9 5" xfId="9170" xr:uid="{00000000-0005-0000-0000-0000B9350000}"/>
    <cellStyle name="40% - Accent5 3" xfId="162" xr:uid="{00000000-0005-0000-0000-0000BA350000}"/>
    <cellStyle name="40% - Accent5 3 10" xfId="2479" xr:uid="{00000000-0005-0000-0000-0000BB350000}"/>
    <cellStyle name="40% - Accent5 3 10 2" xfId="11311" xr:uid="{00000000-0005-0000-0000-0000BC350000}"/>
    <cellStyle name="40% - Accent5 3 11" xfId="4681" xr:uid="{00000000-0005-0000-0000-0000BD350000}"/>
    <cellStyle name="40% - Accent5 3 11 2" xfId="13513" xr:uid="{00000000-0005-0000-0000-0000BE350000}"/>
    <cellStyle name="40% - Accent5 3 12" xfId="6883" xr:uid="{00000000-0005-0000-0000-0000BF350000}"/>
    <cellStyle name="40% - Accent5 3 12 2" xfId="15715" xr:uid="{00000000-0005-0000-0000-0000C0350000}"/>
    <cellStyle name="40% - Accent5 3 13" xfId="9109" xr:uid="{00000000-0005-0000-0000-0000C1350000}"/>
    <cellStyle name="40% - Accent5 3 2" xfId="163" xr:uid="{00000000-0005-0000-0000-0000C2350000}"/>
    <cellStyle name="40% - Accent5 3 2 10" xfId="6884" xr:uid="{00000000-0005-0000-0000-0000C3350000}"/>
    <cellStyle name="40% - Accent5 3 2 10 2" xfId="15716" xr:uid="{00000000-0005-0000-0000-0000C4350000}"/>
    <cellStyle name="40% - Accent5 3 2 11" xfId="9110" xr:uid="{00000000-0005-0000-0000-0000C5350000}"/>
    <cellStyle name="40% - Accent5 3 2 2" xfId="482" xr:uid="{00000000-0005-0000-0000-0000C6350000}"/>
    <cellStyle name="40% - Accent5 3 2 2 2" xfId="821" xr:uid="{00000000-0005-0000-0000-0000C7350000}"/>
    <cellStyle name="40% - Accent5 3 2 2 2 2" xfId="1525" xr:uid="{00000000-0005-0000-0000-0000C8350000}"/>
    <cellStyle name="40% - Accent5 3 2 2 2 2 2" xfId="3727" xr:uid="{00000000-0005-0000-0000-0000C9350000}"/>
    <cellStyle name="40% - Accent5 3 2 2 2 2 2 2" xfId="12559" xr:uid="{00000000-0005-0000-0000-0000CA350000}"/>
    <cellStyle name="40% - Accent5 3 2 2 2 2 3" xfId="5929" xr:uid="{00000000-0005-0000-0000-0000CB350000}"/>
    <cellStyle name="40% - Accent5 3 2 2 2 2 3 2" xfId="14761" xr:uid="{00000000-0005-0000-0000-0000CC350000}"/>
    <cellStyle name="40% - Accent5 3 2 2 2 2 4" xfId="8131" xr:uid="{00000000-0005-0000-0000-0000CD350000}"/>
    <cellStyle name="40% - Accent5 3 2 2 2 2 4 2" xfId="16963" xr:uid="{00000000-0005-0000-0000-0000CE350000}"/>
    <cellStyle name="40% - Accent5 3 2 2 2 2 5" xfId="10357" xr:uid="{00000000-0005-0000-0000-0000CF350000}"/>
    <cellStyle name="40% - Accent5 3 2 2 2 3" xfId="2229" xr:uid="{00000000-0005-0000-0000-0000D0350000}"/>
    <cellStyle name="40% - Accent5 3 2 2 2 3 2" xfId="4431" xr:uid="{00000000-0005-0000-0000-0000D1350000}"/>
    <cellStyle name="40% - Accent5 3 2 2 2 3 2 2" xfId="13263" xr:uid="{00000000-0005-0000-0000-0000D2350000}"/>
    <cellStyle name="40% - Accent5 3 2 2 2 3 3" xfId="6633" xr:uid="{00000000-0005-0000-0000-0000D3350000}"/>
    <cellStyle name="40% - Accent5 3 2 2 2 3 3 2" xfId="15465" xr:uid="{00000000-0005-0000-0000-0000D4350000}"/>
    <cellStyle name="40% - Accent5 3 2 2 2 3 4" xfId="8835" xr:uid="{00000000-0005-0000-0000-0000D5350000}"/>
    <cellStyle name="40% - Accent5 3 2 2 2 3 4 2" xfId="17667" xr:uid="{00000000-0005-0000-0000-0000D6350000}"/>
    <cellStyle name="40% - Accent5 3 2 2 2 3 5" xfId="11061" xr:uid="{00000000-0005-0000-0000-0000D7350000}"/>
    <cellStyle name="40% - Accent5 3 2 2 2 4" xfId="3023" xr:uid="{00000000-0005-0000-0000-0000D8350000}"/>
    <cellStyle name="40% - Accent5 3 2 2 2 4 2" xfId="11855" xr:uid="{00000000-0005-0000-0000-0000D9350000}"/>
    <cellStyle name="40% - Accent5 3 2 2 2 5" xfId="5225" xr:uid="{00000000-0005-0000-0000-0000DA350000}"/>
    <cellStyle name="40% - Accent5 3 2 2 2 5 2" xfId="14057" xr:uid="{00000000-0005-0000-0000-0000DB350000}"/>
    <cellStyle name="40% - Accent5 3 2 2 2 6" xfId="7427" xr:uid="{00000000-0005-0000-0000-0000DC350000}"/>
    <cellStyle name="40% - Accent5 3 2 2 2 6 2" xfId="16259" xr:uid="{00000000-0005-0000-0000-0000DD350000}"/>
    <cellStyle name="40% - Accent5 3 2 2 2 7" xfId="9653" xr:uid="{00000000-0005-0000-0000-0000DE350000}"/>
    <cellStyle name="40% - Accent5 3 2 2 3" xfId="1186" xr:uid="{00000000-0005-0000-0000-0000DF350000}"/>
    <cellStyle name="40% - Accent5 3 2 2 3 2" xfId="3388" xr:uid="{00000000-0005-0000-0000-0000E0350000}"/>
    <cellStyle name="40% - Accent5 3 2 2 3 2 2" xfId="12220" xr:uid="{00000000-0005-0000-0000-0000E1350000}"/>
    <cellStyle name="40% - Accent5 3 2 2 3 3" xfId="5590" xr:uid="{00000000-0005-0000-0000-0000E2350000}"/>
    <cellStyle name="40% - Accent5 3 2 2 3 3 2" xfId="14422" xr:uid="{00000000-0005-0000-0000-0000E3350000}"/>
    <cellStyle name="40% - Accent5 3 2 2 3 4" xfId="7792" xr:uid="{00000000-0005-0000-0000-0000E4350000}"/>
    <cellStyle name="40% - Accent5 3 2 2 3 4 2" xfId="16624" xr:uid="{00000000-0005-0000-0000-0000E5350000}"/>
    <cellStyle name="40% - Accent5 3 2 2 3 5" xfId="10018" xr:uid="{00000000-0005-0000-0000-0000E6350000}"/>
    <cellStyle name="40% - Accent5 3 2 2 4" xfId="1877" xr:uid="{00000000-0005-0000-0000-0000E7350000}"/>
    <cellStyle name="40% - Accent5 3 2 2 4 2" xfId="4079" xr:uid="{00000000-0005-0000-0000-0000E8350000}"/>
    <cellStyle name="40% - Accent5 3 2 2 4 2 2" xfId="12911" xr:uid="{00000000-0005-0000-0000-0000E9350000}"/>
    <cellStyle name="40% - Accent5 3 2 2 4 3" xfId="6281" xr:uid="{00000000-0005-0000-0000-0000EA350000}"/>
    <cellStyle name="40% - Accent5 3 2 2 4 3 2" xfId="15113" xr:uid="{00000000-0005-0000-0000-0000EB350000}"/>
    <cellStyle name="40% - Accent5 3 2 2 4 4" xfId="8483" xr:uid="{00000000-0005-0000-0000-0000EC350000}"/>
    <cellStyle name="40% - Accent5 3 2 2 4 4 2" xfId="17315" xr:uid="{00000000-0005-0000-0000-0000ED350000}"/>
    <cellStyle name="40% - Accent5 3 2 2 4 5" xfId="10709" xr:uid="{00000000-0005-0000-0000-0000EE350000}"/>
    <cellStyle name="40% - Accent5 3 2 2 5" xfId="2684" xr:uid="{00000000-0005-0000-0000-0000EF350000}"/>
    <cellStyle name="40% - Accent5 3 2 2 5 2" xfId="11516" xr:uid="{00000000-0005-0000-0000-0000F0350000}"/>
    <cellStyle name="40% - Accent5 3 2 2 6" xfId="4886" xr:uid="{00000000-0005-0000-0000-0000F1350000}"/>
    <cellStyle name="40% - Accent5 3 2 2 6 2" xfId="13718" xr:uid="{00000000-0005-0000-0000-0000F2350000}"/>
    <cellStyle name="40% - Accent5 3 2 2 7" xfId="7088" xr:uid="{00000000-0005-0000-0000-0000F3350000}"/>
    <cellStyle name="40% - Accent5 3 2 2 7 2" xfId="15920" xr:uid="{00000000-0005-0000-0000-0000F4350000}"/>
    <cellStyle name="40% - Accent5 3 2 2 8" xfId="9314" xr:uid="{00000000-0005-0000-0000-0000F5350000}"/>
    <cellStyle name="40% - Accent5 3 2 3" xfId="586" xr:uid="{00000000-0005-0000-0000-0000F6350000}"/>
    <cellStyle name="40% - Accent5 3 2 3 2" xfId="938" xr:uid="{00000000-0005-0000-0000-0000F7350000}"/>
    <cellStyle name="40% - Accent5 3 2 3 2 2" xfId="1642" xr:uid="{00000000-0005-0000-0000-0000F8350000}"/>
    <cellStyle name="40% - Accent5 3 2 3 2 2 2" xfId="3844" xr:uid="{00000000-0005-0000-0000-0000F9350000}"/>
    <cellStyle name="40% - Accent5 3 2 3 2 2 2 2" xfId="12676" xr:uid="{00000000-0005-0000-0000-0000FA350000}"/>
    <cellStyle name="40% - Accent5 3 2 3 2 2 3" xfId="6046" xr:uid="{00000000-0005-0000-0000-0000FB350000}"/>
    <cellStyle name="40% - Accent5 3 2 3 2 2 3 2" xfId="14878" xr:uid="{00000000-0005-0000-0000-0000FC350000}"/>
    <cellStyle name="40% - Accent5 3 2 3 2 2 4" xfId="8248" xr:uid="{00000000-0005-0000-0000-0000FD350000}"/>
    <cellStyle name="40% - Accent5 3 2 3 2 2 4 2" xfId="17080" xr:uid="{00000000-0005-0000-0000-0000FE350000}"/>
    <cellStyle name="40% - Accent5 3 2 3 2 2 5" xfId="10474" xr:uid="{00000000-0005-0000-0000-0000FF350000}"/>
    <cellStyle name="40% - Accent5 3 2 3 2 3" xfId="2346" xr:uid="{00000000-0005-0000-0000-000000360000}"/>
    <cellStyle name="40% - Accent5 3 2 3 2 3 2" xfId="4548" xr:uid="{00000000-0005-0000-0000-000001360000}"/>
    <cellStyle name="40% - Accent5 3 2 3 2 3 2 2" xfId="13380" xr:uid="{00000000-0005-0000-0000-000002360000}"/>
    <cellStyle name="40% - Accent5 3 2 3 2 3 3" xfId="6750" xr:uid="{00000000-0005-0000-0000-000003360000}"/>
    <cellStyle name="40% - Accent5 3 2 3 2 3 3 2" xfId="15582" xr:uid="{00000000-0005-0000-0000-000004360000}"/>
    <cellStyle name="40% - Accent5 3 2 3 2 3 4" xfId="8952" xr:uid="{00000000-0005-0000-0000-000005360000}"/>
    <cellStyle name="40% - Accent5 3 2 3 2 3 4 2" xfId="17784" xr:uid="{00000000-0005-0000-0000-000006360000}"/>
    <cellStyle name="40% - Accent5 3 2 3 2 3 5" xfId="11178" xr:uid="{00000000-0005-0000-0000-000007360000}"/>
    <cellStyle name="40% - Accent5 3 2 3 2 4" xfId="3140" xr:uid="{00000000-0005-0000-0000-000008360000}"/>
    <cellStyle name="40% - Accent5 3 2 3 2 4 2" xfId="11972" xr:uid="{00000000-0005-0000-0000-000009360000}"/>
    <cellStyle name="40% - Accent5 3 2 3 2 5" xfId="5342" xr:uid="{00000000-0005-0000-0000-00000A360000}"/>
    <cellStyle name="40% - Accent5 3 2 3 2 5 2" xfId="14174" xr:uid="{00000000-0005-0000-0000-00000B360000}"/>
    <cellStyle name="40% - Accent5 3 2 3 2 6" xfId="7544" xr:uid="{00000000-0005-0000-0000-00000C360000}"/>
    <cellStyle name="40% - Accent5 3 2 3 2 6 2" xfId="16376" xr:uid="{00000000-0005-0000-0000-00000D360000}"/>
    <cellStyle name="40% - Accent5 3 2 3 2 7" xfId="9770" xr:uid="{00000000-0005-0000-0000-00000E360000}"/>
    <cellStyle name="40% - Accent5 3 2 3 3" xfId="1290" xr:uid="{00000000-0005-0000-0000-00000F360000}"/>
    <cellStyle name="40% - Accent5 3 2 3 3 2" xfId="3492" xr:uid="{00000000-0005-0000-0000-000010360000}"/>
    <cellStyle name="40% - Accent5 3 2 3 3 2 2" xfId="12324" xr:uid="{00000000-0005-0000-0000-000011360000}"/>
    <cellStyle name="40% - Accent5 3 2 3 3 3" xfId="5694" xr:uid="{00000000-0005-0000-0000-000012360000}"/>
    <cellStyle name="40% - Accent5 3 2 3 3 3 2" xfId="14526" xr:uid="{00000000-0005-0000-0000-000013360000}"/>
    <cellStyle name="40% - Accent5 3 2 3 3 4" xfId="7896" xr:uid="{00000000-0005-0000-0000-000014360000}"/>
    <cellStyle name="40% - Accent5 3 2 3 3 4 2" xfId="16728" xr:uid="{00000000-0005-0000-0000-000015360000}"/>
    <cellStyle name="40% - Accent5 3 2 3 3 5" xfId="10122" xr:uid="{00000000-0005-0000-0000-000016360000}"/>
    <cellStyle name="40% - Accent5 3 2 3 4" xfId="1994" xr:uid="{00000000-0005-0000-0000-000017360000}"/>
    <cellStyle name="40% - Accent5 3 2 3 4 2" xfId="4196" xr:uid="{00000000-0005-0000-0000-000018360000}"/>
    <cellStyle name="40% - Accent5 3 2 3 4 2 2" xfId="13028" xr:uid="{00000000-0005-0000-0000-000019360000}"/>
    <cellStyle name="40% - Accent5 3 2 3 4 3" xfId="6398" xr:uid="{00000000-0005-0000-0000-00001A360000}"/>
    <cellStyle name="40% - Accent5 3 2 3 4 3 2" xfId="15230" xr:uid="{00000000-0005-0000-0000-00001B360000}"/>
    <cellStyle name="40% - Accent5 3 2 3 4 4" xfId="8600" xr:uid="{00000000-0005-0000-0000-00001C360000}"/>
    <cellStyle name="40% - Accent5 3 2 3 4 4 2" xfId="17432" xr:uid="{00000000-0005-0000-0000-00001D360000}"/>
    <cellStyle name="40% - Accent5 3 2 3 4 5" xfId="10826" xr:uid="{00000000-0005-0000-0000-00001E360000}"/>
    <cellStyle name="40% - Accent5 3 2 3 5" xfId="2788" xr:uid="{00000000-0005-0000-0000-00001F360000}"/>
    <cellStyle name="40% - Accent5 3 2 3 5 2" xfId="11620" xr:uid="{00000000-0005-0000-0000-000020360000}"/>
    <cellStyle name="40% - Accent5 3 2 3 6" xfId="4990" xr:uid="{00000000-0005-0000-0000-000021360000}"/>
    <cellStyle name="40% - Accent5 3 2 3 6 2" xfId="13822" xr:uid="{00000000-0005-0000-0000-000022360000}"/>
    <cellStyle name="40% - Accent5 3 2 3 7" xfId="7192" xr:uid="{00000000-0005-0000-0000-000023360000}"/>
    <cellStyle name="40% - Accent5 3 2 3 7 2" xfId="16024" xr:uid="{00000000-0005-0000-0000-000024360000}"/>
    <cellStyle name="40% - Accent5 3 2 3 8" xfId="9418" xr:uid="{00000000-0005-0000-0000-000025360000}"/>
    <cellStyle name="40% - Accent5 3 2 4" xfId="704" xr:uid="{00000000-0005-0000-0000-000026360000}"/>
    <cellStyle name="40% - Accent5 3 2 4 2" xfId="1408" xr:uid="{00000000-0005-0000-0000-000027360000}"/>
    <cellStyle name="40% - Accent5 3 2 4 2 2" xfId="3610" xr:uid="{00000000-0005-0000-0000-000028360000}"/>
    <cellStyle name="40% - Accent5 3 2 4 2 2 2" xfId="12442" xr:uid="{00000000-0005-0000-0000-000029360000}"/>
    <cellStyle name="40% - Accent5 3 2 4 2 3" xfId="5812" xr:uid="{00000000-0005-0000-0000-00002A360000}"/>
    <cellStyle name="40% - Accent5 3 2 4 2 3 2" xfId="14644" xr:uid="{00000000-0005-0000-0000-00002B360000}"/>
    <cellStyle name="40% - Accent5 3 2 4 2 4" xfId="8014" xr:uid="{00000000-0005-0000-0000-00002C360000}"/>
    <cellStyle name="40% - Accent5 3 2 4 2 4 2" xfId="16846" xr:uid="{00000000-0005-0000-0000-00002D360000}"/>
    <cellStyle name="40% - Accent5 3 2 4 2 5" xfId="10240" xr:uid="{00000000-0005-0000-0000-00002E360000}"/>
    <cellStyle name="40% - Accent5 3 2 4 3" xfId="2112" xr:uid="{00000000-0005-0000-0000-00002F360000}"/>
    <cellStyle name="40% - Accent5 3 2 4 3 2" xfId="4314" xr:uid="{00000000-0005-0000-0000-000030360000}"/>
    <cellStyle name="40% - Accent5 3 2 4 3 2 2" xfId="13146" xr:uid="{00000000-0005-0000-0000-000031360000}"/>
    <cellStyle name="40% - Accent5 3 2 4 3 3" xfId="6516" xr:uid="{00000000-0005-0000-0000-000032360000}"/>
    <cellStyle name="40% - Accent5 3 2 4 3 3 2" xfId="15348" xr:uid="{00000000-0005-0000-0000-000033360000}"/>
    <cellStyle name="40% - Accent5 3 2 4 3 4" xfId="8718" xr:uid="{00000000-0005-0000-0000-000034360000}"/>
    <cellStyle name="40% - Accent5 3 2 4 3 4 2" xfId="17550" xr:uid="{00000000-0005-0000-0000-000035360000}"/>
    <cellStyle name="40% - Accent5 3 2 4 3 5" xfId="10944" xr:uid="{00000000-0005-0000-0000-000036360000}"/>
    <cellStyle name="40% - Accent5 3 2 4 4" xfId="2906" xr:uid="{00000000-0005-0000-0000-000037360000}"/>
    <cellStyle name="40% - Accent5 3 2 4 4 2" xfId="11738" xr:uid="{00000000-0005-0000-0000-000038360000}"/>
    <cellStyle name="40% - Accent5 3 2 4 5" xfId="5108" xr:uid="{00000000-0005-0000-0000-000039360000}"/>
    <cellStyle name="40% - Accent5 3 2 4 5 2" xfId="13940" xr:uid="{00000000-0005-0000-0000-00003A360000}"/>
    <cellStyle name="40% - Accent5 3 2 4 6" xfId="7310" xr:uid="{00000000-0005-0000-0000-00003B360000}"/>
    <cellStyle name="40% - Accent5 3 2 4 6 2" xfId="16142" xr:uid="{00000000-0005-0000-0000-00003C360000}"/>
    <cellStyle name="40% - Accent5 3 2 4 7" xfId="9536" xr:uid="{00000000-0005-0000-0000-00003D360000}"/>
    <cellStyle name="40% - Accent5 3 2 5" xfId="1095" xr:uid="{00000000-0005-0000-0000-00003E360000}"/>
    <cellStyle name="40% - Accent5 3 2 5 2" xfId="3297" xr:uid="{00000000-0005-0000-0000-00003F360000}"/>
    <cellStyle name="40% - Accent5 3 2 5 2 2" xfId="12129" xr:uid="{00000000-0005-0000-0000-000040360000}"/>
    <cellStyle name="40% - Accent5 3 2 5 3" xfId="5499" xr:uid="{00000000-0005-0000-0000-000041360000}"/>
    <cellStyle name="40% - Accent5 3 2 5 3 2" xfId="14331" xr:uid="{00000000-0005-0000-0000-000042360000}"/>
    <cellStyle name="40% - Accent5 3 2 5 4" xfId="7701" xr:uid="{00000000-0005-0000-0000-000043360000}"/>
    <cellStyle name="40% - Accent5 3 2 5 4 2" xfId="16533" xr:uid="{00000000-0005-0000-0000-000044360000}"/>
    <cellStyle name="40% - Accent5 3 2 5 5" xfId="9927" xr:uid="{00000000-0005-0000-0000-000045360000}"/>
    <cellStyle name="40% - Accent5 3 2 6" xfId="1760" xr:uid="{00000000-0005-0000-0000-000046360000}"/>
    <cellStyle name="40% - Accent5 3 2 6 2" xfId="3962" xr:uid="{00000000-0005-0000-0000-000047360000}"/>
    <cellStyle name="40% - Accent5 3 2 6 2 2" xfId="12794" xr:uid="{00000000-0005-0000-0000-000048360000}"/>
    <cellStyle name="40% - Accent5 3 2 6 3" xfId="6164" xr:uid="{00000000-0005-0000-0000-000049360000}"/>
    <cellStyle name="40% - Accent5 3 2 6 3 2" xfId="14996" xr:uid="{00000000-0005-0000-0000-00004A360000}"/>
    <cellStyle name="40% - Accent5 3 2 6 4" xfId="8366" xr:uid="{00000000-0005-0000-0000-00004B360000}"/>
    <cellStyle name="40% - Accent5 3 2 6 4 2" xfId="17198" xr:uid="{00000000-0005-0000-0000-00004C360000}"/>
    <cellStyle name="40% - Accent5 3 2 6 5" xfId="10592" xr:uid="{00000000-0005-0000-0000-00004D360000}"/>
    <cellStyle name="40% - Accent5 3 2 7" xfId="391" xr:uid="{00000000-0005-0000-0000-00004E360000}"/>
    <cellStyle name="40% - Accent5 3 2 7 2" xfId="2593" xr:uid="{00000000-0005-0000-0000-00004F360000}"/>
    <cellStyle name="40% - Accent5 3 2 7 2 2" xfId="11425" xr:uid="{00000000-0005-0000-0000-000050360000}"/>
    <cellStyle name="40% - Accent5 3 2 7 3" xfId="4795" xr:uid="{00000000-0005-0000-0000-000051360000}"/>
    <cellStyle name="40% - Accent5 3 2 7 3 2" xfId="13627" xr:uid="{00000000-0005-0000-0000-000052360000}"/>
    <cellStyle name="40% - Accent5 3 2 7 4" xfId="6997" xr:uid="{00000000-0005-0000-0000-000053360000}"/>
    <cellStyle name="40% - Accent5 3 2 7 4 2" xfId="15829" xr:uid="{00000000-0005-0000-0000-000054360000}"/>
    <cellStyle name="40% - Accent5 3 2 7 5" xfId="9223" xr:uid="{00000000-0005-0000-0000-000055360000}"/>
    <cellStyle name="40% - Accent5 3 2 8" xfId="2480" xr:uid="{00000000-0005-0000-0000-000056360000}"/>
    <cellStyle name="40% - Accent5 3 2 8 2" xfId="11312" xr:uid="{00000000-0005-0000-0000-000057360000}"/>
    <cellStyle name="40% - Accent5 3 2 9" xfId="4682" xr:uid="{00000000-0005-0000-0000-000058360000}"/>
    <cellStyle name="40% - Accent5 3 2 9 2" xfId="13514" xr:uid="{00000000-0005-0000-0000-000059360000}"/>
    <cellStyle name="40% - Accent5 3 3" xfId="348" xr:uid="{00000000-0005-0000-0000-00005A360000}"/>
    <cellStyle name="40% - Accent5 3 3 10" xfId="9183" xr:uid="{00000000-0005-0000-0000-00005B360000}"/>
    <cellStyle name="40% - Accent5 3 3 2" xfId="508" xr:uid="{00000000-0005-0000-0000-00005C360000}"/>
    <cellStyle name="40% - Accent5 3 3 2 2" xfId="860" xr:uid="{00000000-0005-0000-0000-00005D360000}"/>
    <cellStyle name="40% - Accent5 3 3 2 2 2" xfId="1564" xr:uid="{00000000-0005-0000-0000-00005E360000}"/>
    <cellStyle name="40% - Accent5 3 3 2 2 2 2" xfId="3766" xr:uid="{00000000-0005-0000-0000-00005F360000}"/>
    <cellStyle name="40% - Accent5 3 3 2 2 2 2 2" xfId="12598" xr:uid="{00000000-0005-0000-0000-000060360000}"/>
    <cellStyle name="40% - Accent5 3 3 2 2 2 3" xfId="5968" xr:uid="{00000000-0005-0000-0000-000061360000}"/>
    <cellStyle name="40% - Accent5 3 3 2 2 2 3 2" xfId="14800" xr:uid="{00000000-0005-0000-0000-000062360000}"/>
    <cellStyle name="40% - Accent5 3 3 2 2 2 4" xfId="8170" xr:uid="{00000000-0005-0000-0000-000063360000}"/>
    <cellStyle name="40% - Accent5 3 3 2 2 2 4 2" xfId="17002" xr:uid="{00000000-0005-0000-0000-000064360000}"/>
    <cellStyle name="40% - Accent5 3 3 2 2 2 5" xfId="10396" xr:uid="{00000000-0005-0000-0000-000065360000}"/>
    <cellStyle name="40% - Accent5 3 3 2 2 3" xfId="2268" xr:uid="{00000000-0005-0000-0000-000066360000}"/>
    <cellStyle name="40% - Accent5 3 3 2 2 3 2" xfId="4470" xr:uid="{00000000-0005-0000-0000-000067360000}"/>
    <cellStyle name="40% - Accent5 3 3 2 2 3 2 2" xfId="13302" xr:uid="{00000000-0005-0000-0000-000068360000}"/>
    <cellStyle name="40% - Accent5 3 3 2 2 3 3" xfId="6672" xr:uid="{00000000-0005-0000-0000-000069360000}"/>
    <cellStyle name="40% - Accent5 3 3 2 2 3 3 2" xfId="15504" xr:uid="{00000000-0005-0000-0000-00006A360000}"/>
    <cellStyle name="40% - Accent5 3 3 2 2 3 4" xfId="8874" xr:uid="{00000000-0005-0000-0000-00006B360000}"/>
    <cellStyle name="40% - Accent5 3 3 2 2 3 4 2" xfId="17706" xr:uid="{00000000-0005-0000-0000-00006C360000}"/>
    <cellStyle name="40% - Accent5 3 3 2 2 3 5" xfId="11100" xr:uid="{00000000-0005-0000-0000-00006D360000}"/>
    <cellStyle name="40% - Accent5 3 3 2 2 4" xfId="3062" xr:uid="{00000000-0005-0000-0000-00006E360000}"/>
    <cellStyle name="40% - Accent5 3 3 2 2 4 2" xfId="11894" xr:uid="{00000000-0005-0000-0000-00006F360000}"/>
    <cellStyle name="40% - Accent5 3 3 2 2 5" xfId="5264" xr:uid="{00000000-0005-0000-0000-000070360000}"/>
    <cellStyle name="40% - Accent5 3 3 2 2 5 2" xfId="14096" xr:uid="{00000000-0005-0000-0000-000071360000}"/>
    <cellStyle name="40% - Accent5 3 3 2 2 6" xfId="7466" xr:uid="{00000000-0005-0000-0000-000072360000}"/>
    <cellStyle name="40% - Accent5 3 3 2 2 6 2" xfId="16298" xr:uid="{00000000-0005-0000-0000-000073360000}"/>
    <cellStyle name="40% - Accent5 3 3 2 2 7" xfId="9692" xr:uid="{00000000-0005-0000-0000-000074360000}"/>
    <cellStyle name="40% - Accent5 3 3 2 3" xfId="1212" xr:uid="{00000000-0005-0000-0000-000075360000}"/>
    <cellStyle name="40% - Accent5 3 3 2 3 2" xfId="3414" xr:uid="{00000000-0005-0000-0000-000076360000}"/>
    <cellStyle name="40% - Accent5 3 3 2 3 2 2" xfId="12246" xr:uid="{00000000-0005-0000-0000-000077360000}"/>
    <cellStyle name="40% - Accent5 3 3 2 3 3" xfId="5616" xr:uid="{00000000-0005-0000-0000-000078360000}"/>
    <cellStyle name="40% - Accent5 3 3 2 3 3 2" xfId="14448" xr:uid="{00000000-0005-0000-0000-000079360000}"/>
    <cellStyle name="40% - Accent5 3 3 2 3 4" xfId="7818" xr:uid="{00000000-0005-0000-0000-00007A360000}"/>
    <cellStyle name="40% - Accent5 3 3 2 3 4 2" xfId="16650" xr:uid="{00000000-0005-0000-0000-00007B360000}"/>
    <cellStyle name="40% - Accent5 3 3 2 3 5" xfId="10044" xr:uid="{00000000-0005-0000-0000-00007C360000}"/>
    <cellStyle name="40% - Accent5 3 3 2 4" xfId="1916" xr:uid="{00000000-0005-0000-0000-00007D360000}"/>
    <cellStyle name="40% - Accent5 3 3 2 4 2" xfId="4118" xr:uid="{00000000-0005-0000-0000-00007E360000}"/>
    <cellStyle name="40% - Accent5 3 3 2 4 2 2" xfId="12950" xr:uid="{00000000-0005-0000-0000-00007F360000}"/>
    <cellStyle name="40% - Accent5 3 3 2 4 3" xfId="6320" xr:uid="{00000000-0005-0000-0000-000080360000}"/>
    <cellStyle name="40% - Accent5 3 3 2 4 3 2" xfId="15152" xr:uid="{00000000-0005-0000-0000-000081360000}"/>
    <cellStyle name="40% - Accent5 3 3 2 4 4" xfId="8522" xr:uid="{00000000-0005-0000-0000-000082360000}"/>
    <cellStyle name="40% - Accent5 3 3 2 4 4 2" xfId="17354" xr:uid="{00000000-0005-0000-0000-000083360000}"/>
    <cellStyle name="40% - Accent5 3 3 2 4 5" xfId="10748" xr:uid="{00000000-0005-0000-0000-000084360000}"/>
    <cellStyle name="40% - Accent5 3 3 2 5" xfId="2710" xr:uid="{00000000-0005-0000-0000-000085360000}"/>
    <cellStyle name="40% - Accent5 3 3 2 5 2" xfId="11542" xr:uid="{00000000-0005-0000-0000-000086360000}"/>
    <cellStyle name="40% - Accent5 3 3 2 6" xfId="4912" xr:uid="{00000000-0005-0000-0000-000087360000}"/>
    <cellStyle name="40% - Accent5 3 3 2 6 2" xfId="13744" xr:uid="{00000000-0005-0000-0000-000088360000}"/>
    <cellStyle name="40% - Accent5 3 3 2 7" xfId="7114" xr:uid="{00000000-0005-0000-0000-000089360000}"/>
    <cellStyle name="40% - Accent5 3 3 2 7 2" xfId="15946" xr:uid="{00000000-0005-0000-0000-00008A360000}"/>
    <cellStyle name="40% - Accent5 3 3 2 8" xfId="9340" xr:uid="{00000000-0005-0000-0000-00008B360000}"/>
    <cellStyle name="40% - Accent5 3 3 3" xfId="625" xr:uid="{00000000-0005-0000-0000-00008C360000}"/>
    <cellStyle name="40% - Accent5 3 3 3 2" xfId="977" xr:uid="{00000000-0005-0000-0000-00008D360000}"/>
    <cellStyle name="40% - Accent5 3 3 3 2 2" xfId="1681" xr:uid="{00000000-0005-0000-0000-00008E360000}"/>
    <cellStyle name="40% - Accent5 3 3 3 2 2 2" xfId="3883" xr:uid="{00000000-0005-0000-0000-00008F360000}"/>
    <cellStyle name="40% - Accent5 3 3 3 2 2 2 2" xfId="12715" xr:uid="{00000000-0005-0000-0000-000090360000}"/>
    <cellStyle name="40% - Accent5 3 3 3 2 2 3" xfId="6085" xr:uid="{00000000-0005-0000-0000-000091360000}"/>
    <cellStyle name="40% - Accent5 3 3 3 2 2 3 2" xfId="14917" xr:uid="{00000000-0005-0000-0000-000092360000}"/>
    <cellStyle name="40% - Accent5 3 3 3 2 2 4" xfId="8287" xr:uid="{00000000-0005-0000-0000-000093360000}"/>
    <cellStyle name="40% - Accent5 3 3 3 2 2 4 2" xfId="17119" xr:uid="{00000000-0005-0000-0000-000094360000}"/>
    <cellStyle name="40% - Accent5 3 3 3 2 2 5" xfId="10513" xr:uid="{00000000-0005-0000-0000-000095360000}"/>
    <cellStyle name="40% - Accent5 3 3 3 2 3" xfId="2385" xr:uid="{00000000-0005-0000-0000-000096360000}"/>
    <cellStyle name="40% - Accent5 3 3 3 2 3 2" xfId="4587" xr:uid="{00000000-0005-0000-0000-000097360000}"/>
    <cellStyle name="40% - Accent5 3 3 3 2 3 2 2" xfId="13419" xr:uid="{00000000-0005-0000-0000-000098360000}"/>
    <cellStyle name="40% - Accent5 3 3 3 2 3 3" xfId="6789" xr:uid="{00000000-0005-0000-0000-000099360000}"/>
    <cellStyle name="40% - Accent5 3 3 3 2 3 3 2" xfId="15621" xr:uid="{00000000-0005-0000-0000-00009A360000}"/>
    <cellStyle name="40% - Accent5 3 3 3 2 3 4" xfId="8991" xr:uid="{00000000-0005-0000-0000-00009B360000}"/>
    <cellStyle name="40% - Accent5 3 3 3 2 3 4 2" xfId="17823" xr:uid="{00000000-0005-0000-0000-00009C360000}"/>
    <cellStyle name="40% - Accent5 3 3 3 2 3 5" xfId="11217" xr:uid="{00000000-0005-0000-0000-00009D360000}"/>
    <cellStyle name="40% - Accent5 3 3 3 2 4" xfId="3179" xr:uid="{00000000-0005-0000-0000-00009E360000}"/>
    <cellStyle name="40% - Accent5 3 3 3 2 4 2" xfId="12011" xr:uid="{00000000-0005-0000-0000-00009F360000}"/>
    <cellStyle name="40% - Accent5 3 3 3 2 5" xfId="5381" xr:uid="{00000000-0005-0000-0000-0000A0360000}"/>
    <cellStyle name="40% - Accent5 3 3 3 2 5 2" xfId="14213" xr:uid="{00000000-0005-0000-0000-0000A1360000}"/>
    <cellStyle name="40% - Accent5 3 3 3 2 6" xfId="7583" xr:uid="{00000000-0005-0000-0000-0000A2360000}"/>
    <cellStyle name="40% - Accent5 3 3 3 2 6 2" xfId="16415" xr:uid="{00000000-0005-0000-0000-0000A3360000}"/>
    <cellStyle name="40% - Accent5 3 3 3 2 7" xfId="9809" xr:uid="{00000000-0005-0000-0000-0000A4360000}"/>
    <cellStyle name="40% - Accent5 3 3 3 3" xfId="1329" xr:uid="{00000000-0005-0000-0000-0000A5360000}"/>
    <cellStyle name="40% - Accent5 3 3 3 3 2" xfId="3531" xr:uid="{00000000-0005-0000-0000-0000A6360000}"/>
    <cellStyle name="40% - Accent5 3 3 3 3 2 2" xfId="12363" xr:uid="{00000000-0005-0000-0000-0000A7360000}"/>
    <cellStyle name="40% - Accent5 3 3 3 3 3" xfId="5733" xr:uid="{00000000-0005-0000-0000-0000A8360000}"/>
    <cellStyle name="40% - Accent5 3 3 3 3 3 2" xfId="14565" xr:uid="{00000000-0005-0000-0000-0000A9360000}"/>
    <cellStyle name="40% - Accent5 3 3 3 3 4" xfId="7935" xr:uid="{00000000-0005-0000-0000-0000AA360000}"/>
    <cellStyle name="40% - Accent5 3 3 3 3 4 2" xfId="16767" xr:uid="{00000000-0005-0000-0000-0000AB360000}"/>
    <cellStyle name="40% - Accent5 3 3 3 3 5" xfId="10161" xr:uid="{00000000-0005-0000-0000-0000AC360000}"/>
    <cellStyle name="40% - Accent5 3 3 3 4" xfId="2033" xr:uid="{00000000-0005-0000-0000-0000AD360000}"/>
    <cellStyle name="40% - Accent5 3 3 3 4 2" xfId="4235" xr:uid="{00000000-0005-0000-0000-0000AE360000}"/>
    <cellStyle name="40% - Accent5 3 3 3 4 2 2" xfId="13067" xr:uid="{00000000-0005-0000-0000-0000AF360000}"/>
    <cellStyle name="40% - Accent5 3 3 3 4 3" xfId="6437" xr:uid="{00000000-0005-0000-0000-0000B0360000}"/>
    <cellStyle name="40% - Accent5 3 3 3 4 3 2" xfId="15269" xr:uid="{00000000-0005-0000-0000-0000B1360000}"/>
    <cellStyle name="40% - Accent5 3 3 3 4 4" xfId="8639" xr:uid="{00000000-0005-0000-0000-0000B2360000}"/>
    <cellStyle name="40% - Accent5 3 3 3 4 4 2" xfId="17471" xr:uid="{00000000-0005-0000-0000-0000B3360000}"/>
    <cellStyle name="40% - Accent5 3 3 3 4 5" xfId="10865" xr:uid="{00000000-0005-0000-0000-0000B4360000}"/>
    <cellStyle name="40% - Accent5 3 3 3 5" xfId="2827" xr:uid="{00000000-0005-0000-0000-0000B5360000}"/>
    <cellStyle name="40% - Accent5 3 3 3 5 2" xfId="11659" xr:uid="{00000000-0005-0000-0000-0000B6360000}"/>
    <cellStyle name="40% - Accent5 3 3 3 6" xfId="5029" xr:uid="{00000000-0005-0000-0000-0000B7360000}"/>
    <cellStyle name="40% - Accent5 3 3 3 6 2" xfId="13861" xr:uid="{00000000-0005-0000-0000-0000B8360000}"/>
    <cellStyle name="40% - Accent5 3 3 3 7" xfId="7231" xr:uid="{00000000-0005-0000-0000-0000B9360000}"/>
    <cellStyle name="40% - Accent5 3 3 3 7 2" xfId="16063" xr:uid="{00000000-0005-0000-0000-0000BA360000}"/>
    <cellStyle name="40% - Accent5 3 3 3 8" xfId="9457" xr:uid="{00000000-0005-0000-0000-0000BB360000}"/>
    <cellStyle name="40% - Accent5 3 3 4" xfId="743" xr:uid="{00000000-0005-0000-0000-0000BC360000}"/>
    <cellStyle name="40% - Accent5 3 3 4 2" xfId="1447" xr:uid="{00000000-0005-0000-0000-0000BD360000}"/>
    <cellStyle name="40% - Accent5 3 3 4 2 2" xfId="3649" xr:uid="{00000000-0005-0000-0000-0000BE360000}"/>
    <cellStyle name="40% - Accent5 3 3 4 2 2 2" xfId="12481" xr:uid="{00000000-0005-0000-0000-0000BF360000}"/>
    <cellStyle name="40% - Accent5 3 3 4 2 3" xfId="5851" xr:uid="{00000000-0005-0000-0000-0000C0360000}"/>
    <cellStyle name="40% - Accent5 3 3 4 2 3 2" xfId="14683" xr:uid="{00000000-0005-0000-0000-0000C1360000}"/>
    <cellStyle name="40% - Accent5 3 3 4 2 4" xfId="8053" xr:uid="{00000000-0005-0000-0000-0000C2360000}"/>
    <cellStyle name="40% - Accent5 3 3 4 2 4 2" xfId="16885" xr:uid="{00000000-0005-0000-0000-0000C3360000}"/>
    <cellStyle name="40% - Accent5 3 3 4 2 5" xfId="10279" xr:uid="{00000000-0005-0000-0000-0000C4360000}"/>
    <cellStyle name="40% - Accent5 3 3 4 3" xfId="2151" xr:uid="{00000000-0005-0000-0000-0000C5360000}"/>
    <cellStyle name="40% - Accent5 3 3 4 3 2" xfId="4353" xr:uid="{00000000-0005-0000-0000-0000C6360000}"/>
    <cellStyle name="40% - Accent5 3 3 4 3 2 2" xfId="13185" xr:uid="{00000000-0005-0000-0000-0000C7360000}"/>
    <cellStyle name="40% - Accent5 3 3 4 3 3" xfId="6555" xr:uid="{00000000-0005-0000-0000-0000C8360000}"/>
    <cellStyle name="40% - Accent5 3 3 4 3 3 2" xfId="15387" xr:uid="{00000000-0005-0000-0000-0000C9360000}"/>
    <cellStyle name="40% - Accent5 3 3 4 3 4" xfId="8757" xr:uid="{00000000-0005-0000-0000-0000CA360000}"/>
    <cellStyle name="40% - Accent5 3 3 4 3 4 2" xfId="17589" xr:uid="{00000000-0005-0000-0000-0000CB360000}"/>
    <cellStyle name="40% - Accent5 3 3 4 3 5" xfId="10983" xr:uid="{00000000-0005-0000-0000-0000CC360000}"/>
    <cellStyle name="40% - Accent5 3 3 4 4" xfId="2945" xr:uid="{00000000-0005-0000-0000-0000CD360000}"/>
    <cellStyle name="40% - Accent5 3 3 4 4 2" xfId="11777" xr:uid="{00000000-0005-0000-0000-0000CE360000}"/>
    <cellStyle name="40% - Accent5 3 3 4 5" xfId="5147" xr:uid="{00000000-0005-0000-0000-0000CF360000}"/>
    <cellStyle name="40% - Accent5 3 3 4 5 2" xfId="13979" xr:uid="{00000000-0005-0000-0000-0000D0360000}"/>
    <cellStyle name="40% - Accent5 3 3 4 6" xfId="7349" xr:uid="{00000000-0005-0000-0000-0000D1360000}"/>
    <cellStyle name="40% - Accent5 3 3 4 6 2" xfId="16181" xr:uid="{00000000-0005-0000-0000-0000D2360000}"/>
    <cellStyle name="40% - Accent5 3 3 4 7" xfId="9575" xr:uid="{00000000-0005-0000-0000-0000D3360000}"/>
    <cellStyle name="40% - Accent5 3 3 5" xfId="1055" xr:uid="{00000000-0005-0000-0000-0000D4360000}"/>
    <cellStyle name="40% - Accent5 3 3 5 2" xfId="3257" xr:uid="{00000000-0005-0000-0000-0000D5360000}"/>
    <cellStyle name="40% - Accent5 3 3 5 2 2" xfId="12089" xr:uid="{00000000-0005-0000-0000-0000D6360000}"/>
    <cellStyle name="40% - Accent5 3 3 5 3" xfId="5459" xr:uid="{00000000-0005-0000-0000-0000D7360000}"/>
    <cellStyle name="40% - Accent5 3 3 5 3 2" xfId="14291" xr:uid="{00000000-0005-0000-0000-0000D8360000}"/>
    <cellStyle name="40% - Accent5 3 3 5 4" xfId="7661" xr:uid="{00000000-0005-0000-0000-0000D9360000}"/>
    <cellStyle name="40% - Accent5 3 3 5 4 2" xfId="16493" xr:uid="{00000000-0005-0000-0000-0000DA360000}"/>
    <cellStyle name="40% - Accent5 3 3 5 5" xfId="9887" xr:uid="{00000000-0005-0000-0000-0000DB360000}"/>
    <cellStyle name="40% - Accent5 3 3 6" xfId="1799" xr:uid="{00000000-0005-0000-0000-0000DC360000}"/>
    <cellStyle name="40% - Accent5 3 3 6 2" xfId="4001" xr:uid="{00000000-0005-0000-0000-0000DD360000}"/>
    <cellStyle name="40% - Accent5 3 3 6 2 2" xfId="12833" xr:uid="{00000000-0005-0000-0000-0000DE360000}"/>
    <cellStyle name="40% - Accent5 3 3 6 3" xfId="6203" xr:uid="{00000000-0005-0000-0000-0000DF360000}"/>
    <cellStyle name="40% - Accent5 3 3 6 3 2" xfId="15035" xr:uid="{00000000-0005-0000-0000-0000E0360000}"/>
    <cellStyle name="40% - Accent5 3 3 6 4" xfId="8405" xr:uid="{00000000-0005-0000-0000-0000E1360000}"/>
    <cellStyle name="40% - Accent5 3 3 6 4 2" xfId="17237" xr:uid="{00000000-0005-0000-0000-0000E2360000}"/>
    <cellStyle name="40% - Accent5 3 3 6 5" xfId="10631" xr:uid="{00000000-0005-0000-0000-0000E3360000}"/>
    <cellStyle name="40% - Accent5 3 3 7" xfId="2553" xr:uid="{00000000-0005-0000-0000-0000E4360000}"/>
    <cellStyle name="40% - Accent5 3 3 7 2" xfId="11385" xr:uid="{00000000-0005-0000-0000-0000E5360000}"/>
    <cellStyle name="40% - Accent5 3 3 8" xfId="4755" xr:uid="{00000000-0005-0000-0000-0000E6360000}"/>
    <cellStyle name="40% - Accent5 3 3 8 2" xfId="13587" xr:uid="{00000000-0005-0000-0000-0000E7360000}"/>
    <cellStyle name="40% - Accent5 3 3 9" xfId="6957" xr:uid="{00000000-0005-0000-0000-0000E8360000}"/>
    <cellStyle name="40% - Accent5 3 3 9 2" xfId="15789" xr:uid="{00000000-0005-0000-0000-0000E9360000}"/>
    <cellStyle name="40% - Accent5 3 4" xfId="456" xr:uid="{00000000-0005-0000-0000-0000EA360000}"/>
    <cellStyle name="40% - Accent5 3 4 2" xfId="794" xr:uid="{00000000-0005-0000-0000-0000EB360000}"/>
    <cellStyle name="40% - Accent5 3 4 2 2" xfId="1498" xr:uid="{00000000-0005-0000-0000-0000EC360000}"/>
    <cellStyle name="40% - Accent5 3 4 2 2 2" xfId="3700" xr:uid="{00000000-0005-0000-0000-0000ED360000}"/>
    <cellStyle name="40% - Accent5 3 4 2 2 2 2" xfId="12532" xr:uid="{00000000-0005-0000-0000-0000EE360000}"/>
    <cellStyle name="40% - Accent5 3 4 2 2 3" xfId="5902" xr:uid="{00000000-0005-0000-0000-0000EF360000}"/>
    <cellStyle name="40% - Accent5 3 4 2 2 3 2" xfId="14734" xr:uid="{00000000-0005-0000-0000-0000F0360000}"/>
    <cellStyle name="40% - Accent5 3 4 2 2 4" xfId="8104" xr:uid="{00000000-0005-0000-0000-0000F1360000}"/>
    <cellStyle name="40% - Accent5 3 4 2 2 4 2" xfId="16936" xr:uid="{00000000-0005-0000-0000-0000F2360000}"/>
    <cellStyle name="40% - Accent5 3 4 2 2 5" xfId="10330" xr:uid="{00000000-0005-0000-0000-0000F3360000}"/>
    <cellStyle name="40% - Accent5 3 4 2 3" xfId="2202" xr:uid="{00000000-0005-0000-0000-0000F4360000}"/>
    <cellStyle name="40% - Accent5 3 4 2 3 2" xfId="4404" xr:uid="{00000000-0005-0000-0000-0000F5360000}"/>
    <cellStyle name="40% - Accent5 3 4 2 3 2 2" xfId="13236" xr:uid="{00000000-0005-0000-0000-0000F6360000}"/>
    <cellStyle name="40% - Accent5 3 4 2 3 3" xfId="6606" xr:uid="{00000000-0005-0000-0000-0000F7360000}"/>
    <cellStyle name="40% - Accent5 3 4 2 3 3 2" xfId="15438" xr:uid="{00000000-0005-0000-0000-0000F8360000}"/>
    <cellStyle name="40% - Accent5 3 4 2 3 4" xfId="8808" xr:uid="{00000000-0005-0000-0000-0000F9360000}"/>
    <cellStyle name="40% - Accent5 3 4 2 3 4 2" xfId="17640" xr:uid="{00000000-0005-0000-0000-0000FA360000}"/>
    <cellStyle name="40% - Accent5 3 4 2 3 5" xfId="11034" xr:uid="{00000000-0005-0000-0000-0000FB360000}"/>
    <cellStyle name="40% - Accent5 3 4 2 4" xfId="2996" xr:uid="{00000000-0005-0000-0000-0000FC360000}"/>
    <cellStyle name="40% - Accent5 3 4 2 4 2" xfId="11828" xr:uid="{00000000-0005-0000-0000-0000FD360000}"/>
    <cellStyle name="40% - Accent5 3 4 2 5" xfId="5198" xr:uid="{00000000-0005-0000-0000-0000FE360000}"/>
    <cellStyle name="40% - Accent5 3 4 2 5 2" xfId="14030" xr:uid="{00000000-0005-0000-0000-0000FF360000}"/>
    <cellStyle name="40% - Accent5 3 4 2 6" xfId="7400" xr:uid="{00000000-0005-0000-0000-000000370000}"/>
    <cellStyle name="40% - Accent5 3 4 2 6 2" xfId="16232" xr:uid="{00000000-0005-0000-0000-000001370000}"/>
    <cellStyle name="40% - Accent5 3 4 2 7" xfId="9626" xr:uid="{00000000-0005-0000-0000-000002370000}"/>
    <cellStyle name="40% - Accent5 3 4 3" xfId="1160" xr:uid="{00000000-0005-0000-0000-000003370000}"/>
    <cellStyle name="40% - Accent5 3 4 3 2" xfId="3362" xr:uid="{00000000-0005-0000-0000-000004370000}"/>
    <cellStyle name="40% - Accent5 3 4 3 2 2" xfId="12194" xr:uid="{00000000-0005-0000-0000-000005370000}"/>
    <cellStyle name="40% - Accent5 3 4 3 3" xfId="5564" xr:uid="{00000000-0005-0000-0000-000006370000}"/>
    <cellStyle name="40% - Accent5 3 4 3 3 2" xfId="14396" xr:uid="{00000000-0005-0000-0000-000007370000}"/>
    <cellStyle name="40% - Accent5 3 4 3 4" xfId="7766" xr:uid="{00000000-0005-0000-0000-000008370000}"/>
    <cellStyle name="40% - Accent5 3 4 3 4 2" xfId="16598" xr:uid="{00000000-0005-0000-0000-000009370000}"/>
    <cellStyle name="40% - Accent5 3 4 3 5" xfId="9992" xr:uid="{00000000-0005-0000-0000-00000A370000}"/>
    <cellStyle name="40% - Accent5 3 4 4" xfId="1850" xr:uid="{00000000-0005-0000-0000-00000B370000}"/>
    <cellStyle name="40% - Accent5 3 4 4 2" xfId="4052" xr:uid="{00000000-0005-0000-0000-00000C370000}"/>
    <cellStyle name="40% - Accent5 3 4 4 2 2" xfId="12884" xr:uid="{00000000-0005-0000-0000-00000D370000}"/>
    <cellStyle name="40% - Accent5 3 4 4 3" xfId="6254" xr:uid="{00000000-0005-0000-0000-00000E370000}"/>
    <cellStyle name="40% - Accent5 3 4 4 3 2" xfId="15086" xr:uid="{00000000-0005-0000-0000-00000F370000}"/>
    <cellStyle name="40% - Accent5 3 4 4 4" xfId="8456" xr:uid="{00000000-0005-0000-0000-000010370000}"/>
    <cellStyle name="40% - Accent5 3 4 4 4 2" xfId="17288" xr:uid="{00000000-0005-0000-0000-000011370000}"/>
    <cellStyle name="40% - Accent5 3 4 4 5" xfId="10682" xr:uid="{00000000-0005-0000-0000-000012370000}"/>
    <cellStyle name="40% - Accent5 3 4 5" xfId="2658" xr:uid="{00000000-0005-0000-0000-000013370000}"/>
    <cellStyle name="40% - Accent5 3 4 5 2" xfId="11490" xr:uid="{00000000-0005-0000-0000-000014370000}"/>
    <cellStyle name="40% - Accent5 3 4 6" xfId="4860" xr:uid="{00000000-0005-0000-0000-000015370000}"/>
    <cellStyle name="40% - Accent5 3 4 6 2" xfId="13692" xr:uid="{00000000-0005-0000-0000-000016370000}"/>
    <cellStyle name="40% - Accent5 3 4 7" xfId="7062" xr:uid="{00000000-0005-0000-0000-000017370000}"/>
    <cellStyle name="40% - Accent5 3 4 7 2" xfId="15894" xr:uid="{00000000-0005-0000-0000-000018370000}"/>
    <cellStyle name="40% - Accent5 3 4 8" xfId="9288" xr:uid="{00000000-0005-0000-0000-000019370000}"/>
    <cellStyle name="40% - Accent5 3 5" xfId="559" xr:uid="{00000000-0005-0000-0000-00001A370000}"/>
    <cellStyle name="40% - Accent5 3 5 2" xfId="911" xr:uid="{00000000-0005-0000-0000-00001B370000}"/>
    <cellStyle name="40% - Accent5 3 5 2 2" xfId="1615" xr:uid="{00000000-0005-0000-0000-00001C370000}"/>
    <cellStyle name="40% - Accent5 3 5 2 2 2" xfId="3817" xr:uid="{00000000-0005-0000-0000-00001D370000}"/>
    <cellStyle name="40% - Accent5 3 5 2 2 2 2" xfId="12649" xr:uid="{00000000-0005-0000-0000-00001E370000}"/>
    <cellStyle name="40% - Accent5 3 5 2 2 3" xfId="6019" xr:uid="{00000000-0005-0000-0000-00001F370000}"/>
    <cellStyle name="40% - Accent5 3 5 2 2 3 2" xfId="14851" xr:uid="{00000000-0005-0000-0000-000020370000}"/>
    <cellStyle name="40% - Accent5 3 5 2 2 4" xfId="8221" xr:uid="{00000000-0005-0000-0000-000021370000}"/>
    <cellStyle name="40% - Accent5 3 5 2 2 4 2" xfId="17053" xr:uid="{00000000-0005-0000-0000-000022370000}"/>
    <cellStyle name="40% - Accent5 3 5 2 2 5" xfId="10447" xr:uid="{00000000-0005-0000-0000-000023370000}"/>
    <cellStyle name="40% - Accent5 3 5 2 3" xfId="2319" xr:uid="{00000000-0005-0000-0000-000024370000}"/>
    <cellStyle name="40% - Accent5 3 5 2 3 2" xfId="4521" xr:uid="{00000000-0005-0000-0000-000025370000}"/>
    <cellStyle name="40% - Accent5 3 5 2 3 2 2" xfId="13353" xr:uid="{00000000-0005-0000-0000-000026370000}"/>
    <cellStyle name="40% - Accent5 3 5 2 3 3" xfId="6723" xr:uid="{00000000-0005-0000-0000-000027370000}"/>
    <cellStyle name="40% - Accent5 3 5 2 3 3 2" xfId="15555" xr:uid="{00000000-0005-0000-0000-000028370000}"/>
    <cellStyle name="40% - Accent5 3 5 2 3 4" xfId="8925" xr:uid="{00000000-0005-0000-0000-000029370000}"/>
    <cellStyle name="40% - Accent5 3 5 2 3 4 2" xfId="17757" xr:uid="{00000000-0005-0000-0000-00002A370000}"/>
    <cellStyle name="40% - Accent5 3 5 2 3 5" xfId="11151" xr:uid="{00000000-0005-0000-0000-00002B370000}"/>
    <cellStyle name="40% - Accent5 3 5 2 4" xfId="3113" xr:uid="{00000000-0005-0000-0000-00002C370000}"/>
    <cellStyle name="40% - Accent5 3 5 2 4 2" xfId="11945" xr:uid="{00000000-0005-0000-0000-00002D370000}"/>
    <cellStyle name="40% - Accent5 3 5 2 5" xfId="5315" xr:uid="{00000000-0005-0000-0000-00002E370000}"/>
    <cellStyle name="40% - Accent5 3 5 2 5 2" xfId="14147" xr:uid="{00000000-0005-0000-0000-00002F370000}"/>
    <cellStyle name="40% - Accent5 3 5 2 6" xfId="7517" xr:uid="{00000000-0005-0000-0000-000030370000}"/>
    <cellStyle name="40% - Accent5 3 5 2 6 2" xfId="16349" xr:uid="{00000000-0005-0000-0000-000031370000}"/>
    <cellStyle name="40% - Accent5 3 5 2 7" xfId="9743" xr:uid="{00000000-0005-0000-0000-000032370000}"/>
    <cellStyle name="40% - Accent5 3 5 3" xfId="1263" xr:uid="{00000000-0005-0000-0000-000033370000}"/>
    <cellStyle name="40% - Accent5 3 5 3 2" xfId="3465" xr:uid="{00000000-0005-0000-0000-000034370000}"/>
    <cellStyle name="40% - Accent5 3 5 3 2 2" xfId="12297" xr:uid="{00000000-0005-0000-0000-000035370000}"/>
    <cellStyle name="40% - Accent5 3 5 3 3" xfId="5667" xr:uid="{00000000-0005-0000-0000-000036370000}"/>
    <cellStyle name="40% - Accent5 3 5 3 3 2" xfId="14499" xr:uid="{00000000-0005-0000-0000-000037370000}"/>
    <cellStyle name="40% - Accent5 3 5 3 4" xfId="7869" xr:uid="{00000000-0005-0000-0000-000038370000}"/>
    <cellStyle name="40% - Accent5 3 5 3 4 2" xfId="16701" xr:uid="{00000000-0005-0000-0000-000039370000}"/>
    <cellStyle name="40% - Accent5 3 5 3 5" xfId="10095" xr:uid="{00000000-0005-0000-0000-00003A370000}"/>
    <cellStyle name="40% - Accent5 3 5 4" xfId="1967" xr:uid="{00000000-0005-0000-0000-00003B370000}"/>
    <cellStyle name="40% - Accent5 3 5 4 2" xfId="4169" xr:uid="{00000000-0005-0000-0000-00003C370000}"/>
    <cellStyle name="40% - Accent5 3 5 4 2 2" xfId="13001" xr:uid="{00000000-0005-0000-0000-00003D370000}"/>
    <cellStyle name="40% - Accent5 3 5 4 3" xfId="6371" xr:uid="{00000000-0005-0000-0000-00003E370000}"/>
    <cellStyle name="40% - Accent5 3 5 4 3 2" xfId="15203" xr:uid="{00000000-0005-0000-0000-00003F370000}"/>
    <cellStyle name="40% - Accent5 3 5 4 4" xfId="8573" xr:uid="{00000000-0005-0000-0000-000040370000}"/>
    <cellStyle name="40% - Accent5 3 5 4 4 2" xfId="17405" xr:uid="{00000000-0005-0000-0000-000041370000}"/>
    <cellStyle name="40% - Accent5 3 5 4 5" xfId="10799" xr:uid="{00000000-0005-0000-0000-000042370000}"/>
    <cellStyle name="40% - Accent5 3 5 5" xfId="2761" xr:uid="{00000000-0005-0000-0000-000043370000}"/>
    <cellStyle name="40% - Accent5 3 5 5 2" xfId="11593" xr:uid="{00000000-0005-0000-0000-000044370000}"/>
    <cellStyle name="40% - Accent5 3 5 6" xfId="4963" xr:uid="{00000000-0005-0000-0000-000045370000}"/>
    <cellStyle name="40% - Accent5 3 5 6 2" xfId="13795" xr:uid="{00000000-0005-0000-0000-000046370000}"/>
    <cellStyle name="40% - Accent5 3 5 7" xfId="7165" xr:uid="{00000000-0005-0000-0000-000047370000}"/>
    <cellStyle name="40% - Accent5 3 5 7 2" xfId="15997" xr:uid="{00000000-0005-0000-0000-000048370000}"/>
    <cellStyle name="40% - Accent5 3 5 8" xfId="9391" xr:uid="{00000000-0005-0000-0000-000049370000}"/>
    <cellStyle name="40% - Accent5 3 6" xfId="677" xr:uid="{00000000-0005-0000-0000-00004A370000}"/>
    <cellStyle name="40% - Accent5 3 6 2" xfId="1381" xr:uid="{00000000-0005-0000-0000-00004B370000}"/>
    <cellStyle name="40% - Accent5 3 6 2 2" xfId="3583" xr:uid="{00000000-0005-0000-0000-00004C370000}"/>
    <cellStyle name="40% - Accent5 3 6 2 2 2" xfId="12415" xr:uid="{00000000-0005-0000-0000-00004D370000}"/>
    <cellStyle name="40% - Accent5 3 6 2 3" xfId="5785" xr:uid="{00000000-0005-0000-0000-00004E370000}"/>
    <cellStyle name="40% - Accent5 3 6 2 3 2" xfId="14617" xr:uid="{00000000-0005-0000-0000-00004F370000}"/>
    <cellStyle name="40% - Accent5 3 6 2 4" xfId="7987" xr:uid="{00000000-0005-0000-0000-000050370000}"/>
    <cellStyle name="40% - Accent5 3 6 2 4 2" xfId="16819" xr:uid="{00000000-0005-0000-0000-000051370000}"/>
    <cellStyle name="40% - Accent5 3 6 2 5" xfId="10213" xr:uid="{00000000-0005-0000-0000-000052370000}"/>
    <cellStyle name="40% - Accent5 3 6 3" xfId="2085" xr:uid="{00000000-0005-0000-0000-000053370000}"/>
    <cellStyle name="40% - Accent5 3 6 3 2" xfId="4287" xr:uid="{00000000-0005-0000-0000-000054370000}"/>
    <cellStyle name="40% - Accent5 3 6 3 2 2" xfId="13119" xr:uid="{00000000-0005-0000-0000-000055370000}"/>
    <cellStyle name="40% - Accent5 3 6 3 3" xfId="6489" xr:uid="{00000000-0005-0000-0000-000056370000}"/>
    <cellStyle name="40% - Accent5 3 6 3 3 2" xfId="15321" xr:uid="{00000000-0005-0000-0000-000057370000}"/>
    <cellStyle name="40% - Accent5 3 6 3 4" xfId="8691" xr:uid="{00000000-0005-0000-0000-000058370000}"/>
    <cellStyle name="40% - Accent5 3 6 3 4 2" xfId="17523" xr:uid="{00000000-0005-0000-0000-000059370000}"/>
    <cellStyle name="40% - Accent5 3 6 3 5" xfId="10917" xr:uid="{00000000-0005-0000-0000-00005A370000}"/>
    <cellStyle name="40% - Accent5 3 6 4" xfId="2879" xr:uid="{00000000-0005-0000-0000-00005B370000}"/>
    <cellStyle name="40% - Accent5 3 6 4 2" xfId="11711" xr:uid="{00000000-0005-0000-0000-00005C370000}"/>
    <cellStyle name="40% - Accent5 3 6 5" xfId="5081" xr:uid="{00000000-0005-0000-0000-00005D370000}"/>
    <cellStyle name="40% - Accent5 3 6 5 2" xfId="13913" xr:uid="{00000000-0005-0000-0000-00005E370000}"/>
    <cellStyle name="40% - Accent5 3 6 6" xfId="7283" xr:uid="{00000000-0005-0000-0000-00005F370000}"/>
    <cellStyle name="40% - Accent5 3 6 6 2" xfId="16115" xr:uid="{00000000-0005-0000-0000-000060370000}"/>
    <cellStyle name="40% - Accent5 3 6 7" xfId="9509" xr:uid="{00000000-0005-0000-0000-000061370000}"/>
    <cellStyle name="40% - Accent5 3 7" xfId="1017" xr:uid="{00000000-0005-0000-0000-000062370000}"/>
    <cellStyle name="40% - Accent5 3 7 2" xfId="3219" xr:uid="{00000000-0005-0000-0000-000063370000}"/>
    <cellStyle name="40% - Accent5 3 7 2 2" xfId="12051" xr:uid="{00000000-0005-0000-0000-000064370000}"/>
    <cellStyle name="40% - Accent5 3 7 3" xfId="5421" xr:uid="{00000000-0005-0000-0000-000065370000}"/>
    <cellStyle name="40% - Accent5 3 7 3 2" xfId="14253" xr:uid="{00000000-0005-0000-0000-000066370000}"/>
    <cellStyle name="40% - Accent5 3 7 4" xfId="7623" xr:uid="{00000000-0005-0000-0000-000067370000}"/>
    <cellStyle name="40% - Accent5 3 7 4 2" xfId="16455" xr:uid="{00000000-0005-0000-0000-000068370000}"/>
    <cellStyle name="40% - Accent5 3 7 5" xfId="9849" xr:uid="{00000000-0005-0000-0000-000069370000}"/>
    <cellStyle name="40% - Accent5 3 8" xfId="1733" xr:uid="{00000000-0005-0000-0000-00006A370000}"/>
    <cellStyle name="40% - Accent5 3 8 2" xfId="3935" xr:uid="{00000000-0005-0000-0000-00006B370000}"/>
    <cellStyle name="40% - Accent5 3 8 2 2" xfId="12767" xr:uid="{00000000-0005-0000-0000-00006C370000}"/>
    <cellStyle name="40% - Accent5 3 8 3" xfId="6137" xr:uid="{00000000-0005-0000-0000-00006D370000}"/>
    <cellStyle name="40% - Accent5 3 8 3 2" xfId="14969" xr:uid="{00000000-0005-0000-0000-00006E370000}"/>
    <cellStyle name="40% - Accent5 3 8 4" xfId="8339" xr:uid="{00000000-0005-0000-0000-00006F370000}"/>
    <cellStyle name="40% - Accent5 3 8 4 2" xfId="17171" xr:uid="{00000000-0005-0000-0000-000070370000}"/>
    <cellStyle name="40% - Accent5 3 8 5" xfId="10565" xr:uid="{00000000-0005-0000-0000-000071370000}"/>
    <cellStyle name="40% - Accent5 3 9" xfId="321" xr:uid="{00000000-0005-0000-0000-000072370000}"/>
    <cellStyle name="40% - Accent5 3 9 2" xfId="2527" xr:uid="{00000000-0005-0000-0000-000073370000}"/>
    <cellStyle name="40% - Accent5 3 9 2 2" xfId="11359" xr:uid="{00000000-0005-0000-0000-000074370000}"/>
    <cellStyle name="40% - Accent5 3 9 3" xfId="4729" xr:uid="{00000000-0005-0000-0000-000075370000}"/>
    <cellStyle name="40% - Accent5 3 9 3 2" xfId="13561" xr:uid="{00000000-0005-0000-0000-000076370000}"/>
    <cellStyle name="40% - Accent5 3 9 4" xfId="6931" xr:uid="{00000000-0005-0000-0000-000077370000}"/>
    <cellStyle name="40% - Accent5 3 9 4 2" xfId="15763" xr:uid="{00000000-0005-0000-0000-000078370000}"/>
    <cellStyle name="40% - Accent5 3 9 5" xfId="9157" xr:uid="{00000000-0005-0000-0000-000079370000}"/>
    <cellStyle name="40% - Accent5 4" xfId="164" xr:uid="{00000000-0005-0000-0000-00007A370000}"/>
    <cellStyle name="40% - Accent5 4 2" xfId="430" xr:uid="{00000000-0005-0000-0000-00007B370000}"/>
    <cellStyle name="40% - Accent5 4 2 2" xfId="847" xr:uid="{00000000-0005-0000-0000-00007C370000}"/>
    <cellStyle name="40% - Accent5 4 2 2 2" xfId="1551" xr:uid="{00000000-0005-0000-0000-00007D370000}"/>
    <cellStyle name="40% - Accent5 4 2 2 2 2" xfId="3753" xr:uid="{00000000-0005-0000-0000-00007E370000}"/>
    <cellStyle name="40% - Accent5 4 2 2 2 2 2" xfId="12585" xr:uid="{00000000-0005-0000-0000-00007F370000}"/>
    <cellStyle name="40% - Accent5 4 2 2 2 3" xfId="5955" xr:uid="{00000000-0005-0000-0000-000080370000}"/>
    <cellStyle name="40% - Accent5 4 2 2 2 3 2" xfId="14787" xr:uid="{00000000-0005-0000-0000-000081370000}"/>
    <cellStyle name="40% - Accent5 4 2 2 2 4" xfId="8157" xr:uid="{00000000-0005-0000-0000-000082370000}"/>
    <cellStyle name="40% - Accent5 4 2 2 2 4 2" xfId="16989" xr:uid="{00000000-0005-0000-0000-000083370000}"/>
    <cellStyle name="40% - Accent5 4 2 2 2 5" xfId="10383" xr:uid="{00000000-0005-0000-0000-000084370000}"/>
    <cellStyle name="40% - Accent5 4 2 2 3" xfId="2255" xr:uid="{00000000-0005-0000-0000-000085370000}"/>
    <cellStyle name="40% - Accent5 4 2 2 3 2" xfId="4457" xr:uid="{00000000-0005-0000-0000-000086370000}"/>
    <cellStyle name="40% - Accent5 4 2 2 3 2 2" xfId="13289" xr:uid="{00000000-0005-0000-0000-000087370000}"/>
    <cellStyle name="40% - Accent5 4 2 2 3 3" xfId="6659" xr:uid="{00000000-0005-0000-0000-000088370000}"/>
    <cellStyle name="40% - Accent5 4 2 2 3 3 2" xfId="15491" xr:uid="{00000000-0005-0000-0000-000089370000}"/>
    <cellStyle name="40% - Accent5 4 2 2 3 4" xfId="8861" xr:uid="{00000000-0005-0000-0000-00008A370000}"/>
    <cellStyle name="40% - Accent5 4 2 2 3 4 2" xfId="17693" xr:uid="{00000000-0005-0000-0000-00008B370000}"/>
    <cellStyle name="40% - Accent5 4 2 2 3 5" xfId="11087" xr:uid="{00000000-0005-0000-0000-00008C370000}"/>
    <cellStyle name="40% - Accent5 4 2 2 4" xfId="3049" xr:uid="{00000000-0005-0000-0000-00008D370000}"/>
    <cellStyle name="40% - Accent5 4 2 2 4 2" xfId="11881" xr:uid="{00000000-0005-0000-0000-00008E370000}"/>
    <cellStyle name="40% - Accent5 4 2 2 5" xfId="5251" xr:uid="{00000000-0005-0000-0000-00008F370000}"/>
    <cellStyle name="40% - Accent5 4 2 2 5 2" xfId="14083" xr:uid="{00000000-0005-0000-0000-000090370000}"/>
    <cellStyle name="40% - Accent5 4 2 2 6" xfId="7453" xr:uid="{00000000-0005-0000-0000-000091370000}"/>
    <cellStyle name="40% - Accent5 4 2 2 6 2" xfId="16285" xr:uid="{00000000-0005-0000-0000-000092370000}"/>
    <cellStyle name="40% - Accent5 4 2 2 7" xfId="9679" xr:uid="{00000000-0005-0000-0000-000093370000}"/>
    <cellStyle name="40% - Accent5 4 2 3" xfId="1134" xr:uid="{00000000-0005-0000-0000-000094370000}"/>
    <cellStyle name="40% - Accent5 4 2 3 2" xfId="3336" xr:uid="{00000000-0005-0000-0000-000095370000}"/>
    <cellStyle name="40% - Accent5 4 2 3 2 2" xfId="12168" xr:uid="{00000000-0005-0000-0000-000096370000}"/>
    <cellStyle name="40% - Accent5 4 2 3 3" xfId="5538" xr:uid="{00000000-0005-0000-0000-000097370000}"/>
    <cellStyle name="40% - Accent5 4 2 3 3 2" xfId="14370" xr:uid="{00000000-0005-0000-0000-000098370000}"/>
    <cellStyle name="40% - Accent5 4 2 3 4" xfId="7740" xr:uid="{00000000-0005-0000-0000-000099370000}"/>
    <cellStyle name="40% - Accent5 4 2 3 4 2" xfId="16572" xr:uid="{00000000-0005-0000-0000-00009A370000}"/>
    <cellStyle name="40% - Accent5 4 2 3 5" xfId="9966" xr:uid="{00000000-0005-0000-0000-00009B370000}"/>
    <cellStyle name="40% - Accent5 4 2 4" xfId="1903" xr:uid="{00000000-0005-0000-0000-00009C370000}"/>
    <cellStyle name="40% - Accent5 4 2 4 2" xfId="4105" xr:uid="{00000000-0005-0000-0000-00009D370000}"/>
    <cellStyle name="40% - Accent5 4 2 4 2 2" xfId="12937" xr:uid="{00000000-0005-0000-0000-00009E370000}"/>
    <cellStyle name="40% - Accent5 4 2 4 3" xfId="6307" xr:uid="{00000000-0005-0000-0000-00009F370000}"/>
    <cellStyle name="40% - Accent5 4 2 4 3 2" xfId="15139" xr:uid="{00000000-0005-0000-0000-0000A0370000}"/>
    <cellStyle name="40% - Accent5 4 2 4 4" xfId="8509" xr:uid="{00000000-0005-0000-0000-0000A1370000}"/>
    <cellStyle name="40% - Accent5 4 2 4 4 2" xfId="17341" xr:uid="{00000000-0005-0000-0000-0000A2370000}"/>
    <cellStyle name="40% - Accent5 4 2 4 5" xfId="10735" xr:uid="{00000000-0005-0000-0000-0000A3370000}"/>
    <cellStyle name="40% - Accent5 4 2 5" xfId="2632" xr:uid="{00000000-0005-0000-0000-0000A4370000}"/>
    <cellStyle name="40% - Accent5 4 2 5 2" xfId="11464" xr:uid="{00000000-0005-0000-0000-0000A5370000}"/>
    <cellStyle name="40% - Accent5 4 2 6" xfId="4834" xr:uid="{00000000-0005-0000-0000-0000A6370000}"/>
    <cellStyle name="40% - Accent5 4 2 6 2" xfId="13666" xr:uid="{00000000-0005-0000-0000-0000A7370000}"/>
    <cellStyle name="40% - Accent5 4 2 7" xfId="7036" xr:uid="{00000000-0005-0000-0000-0000A8370000}"/>
    <cellStyle name="40% - Accent5 4 2 7 2" xfId="15868" xr:uid="{00000000-0005-0000-0000-0000A9370000}"/>
    <cellStyle name="40% - Accent5 4 2 8" xfId="9262" xr:uid="{00000000-0005-0000-0000-0000AA370000}"/>
    <cellStyle name="40% - Accent5 4 3" xfId="612" xr:uid="{00000000-0005-0000-0000-0000AB370000}"/>
    <cellStyle name="40% - Accent5 4 3 2" xfId="964" xr:uid="{00000000-0005-0000-0000-0000AC370000}"/>
    <cellStyle name="40% - Accent5 4 3 2 2" xfId="1668" xr:uid="{00000000-0005-0000-0000-0000AD370000}"/>
    <cellStyle name="40% - Accent5 4 3 2 2 2" xfId="3870" xr:uid="{00000000-0005-0000-0000-0000AE370000}"/>
    <cellStyle name="40% - Accent5 4 3 2 2 2 2" xfId="12702" xr:uid="{00000000-0005-0000-0000-0000AF370000}"/>
    <cellStyle name="40% - Accent5 4 3 2 2 3" xfId="6072" xr:uid="{00000000-0005-0000-0000-0000B0370000}"/>
    <cellStyle name="40% - Accent5 4 3 2 2 3 2" xfId="14904" xr:uid="{00000000-0005-0000-0000-0000B1370000}"/>
    <cellStyle name="40% - Accent5 4 3 2 2 4" xfId="8274" xr:uid="{00000000-0005-0000-0000-0000B2370000}"/>
    <cellStyle name="40% - Accent5 4 3 2 2 4 2" xfId="17106" xr:uid="{00000000-0005-0000-0000-0000B3370000}"/>
    <cellStyle name="40% - Accent5 4 3 2 2 5" xfId="10500" xr:uid="{00000000-0005-0000-0000-0000B4370000}"/>
    <cellStyle name="40% - Accent5 4 3 2 3" xfId="2372" xr:uid="{00000000-0005-0000-0000-0000B5370000}"/>
    <cellStyle name="40% - Accent5 4 3 2 3 2" xfId="4574" xr:uid="{00000000-0005-0000-0000-0000B6370000}"/>
    <cellStyle name="40% - Accent5 4 3 2 3 2 2" xfId="13406" xr:uid="{00000000-0005-0000-0000-0000B7370000}"/>
    <cellStyle name="40% - Accent5 4 3 2 3 3" xfId="6776" xr:uid="{00000000-0005-0000-0000-0000B8370000}"/>
    <cellStyle name="40% - Accent5 4 3 2 3 3 2" xfId="15608" xr:uid="{00000000-0005-0000-0000-0000B9370000}"/>
    <cellStyle name="40% - Accent5 4 3 2 3 4" xfId="8978" xr:uid="{00000000-0005-0000-0000-0000BA370000}"/>
    <cellStyle name="40% - Accent5 4 3 2 3 4 2" xfId="17810" xr:uid="{00000000-0005-0000-0000-0000BB370000}"/>
    <cellStyle name="40% - Accent5 4 3 2 3 5" xfId="11204" xr:uid="{00000000-0005-0000-0000-0000BC370000}"/>
    <cellStyle name="40% - Accent5 4 3 2 4" xfId="3166" xr:uid="{00000000-0005-0000-0000-0000BD370000}"/>
    <cellStyle name="40% - Accent5 4 3 2 4 2" xfId="11998" xr:uid="{00000000-0005-0000-0000-0000BE370000}"/>
    <cellStyle name="40% - Accent5 4 3 2 5" xfId="5368" xr:uid="{00000000-0005-0000-0000-0000BF370000}"/>
    <cellStyle name="40% - Accent5 4 3 2 5 2" xfId="14200" xr:uid="{00000000-0005-0000-0000-0000C0370000}"/>
    <cellStyle name="40% - Accent5 4 3 2 6" xfId="7570" xr:uid="{00000000-0005-0000-0000-0000C1370000}"/>
    <cellStyle name="40% - Accent5 4 3 2 6 2" xfId="16402" xr:uid="{00000000-0005-0000-0000-0000C2370000}"/>
    <cellStyle name="40% - Accent5 4 3 2 7" xfId="9796" xr:uid="{00000000-0005-0000-0000-0000C3370000}"/>
    <cellStyle name="40% - Accent5 4 3 3" xfId="1316" xr:uid="{00000000-0005-0000-0000-0000C4370000}"/>
    <cellStyle name="40% - Accent5 4 3 3 2" xfId="3518" xr:uid="{00000000-0005-0000-0000-0000C5370000}"/>
    <cellStyle name="40% - Accent5 4 3 3 2 2" xfId="12350" xr:uid="{00000000-0005-0000-0000-0000C6370000}"/>
    <cellStyle name="40% - Accent5 4 3 3 3" xfId="5720" xr:uid="{00000000-0005-0000-0000-0000C7370000}"/>
    <cellStyle name="40% - Accent5 4 3 3 3 2" xfId="14552" xr:uid="{00000000-0005-0000-0000-0000C8370000}"/>
    <cellStyle name="40% - Accent5 4 3 3 4" xfId="7922" xr:uid="{00000000-0005-0000-0000-0000C9370000}"/>
    <cellStyle name="40% - Accent5 4 3 3 4 2" xfId="16754" xr:uid="{00000000-0005-0000-0000-0000CA370000}"/>
    <cellStyle name="40% - Accent5 4 3 3 5" xfId="10148" xr:uid="{00000000-0005-0000-0000-0000CB370000}"/>
    <cellStyle name="40% - Accent5 4 3 4" xfId="2020" xr:uid="{00000000-0005-0000-0000-0000CC370000}"/>
    <cellStyle name="40% - Accent5 4 3 4 2" xfId="4222" xr:uid="{00000000-0005-0000-0000-0000CD370000}"/>
    <cellStyle name="40% - Accent5 4 3 4 2 2" xfId="13054" xr:uid="{00000000-0005-0000-0000-0000CE370000}"/>
    <cellStyle name="40% - Accent5 4 3 4 3" xfId="6424" xr:uid="{00000000-0005-0000-0000-0000CF370000}"/>
    <cellStyle name="40% - Accent5 4 3 4 3 2" xfId="15256" xr:uid="{00000000-0005-0000-0000-0000D0370000}"/>
    <cellStyle name="40% - Accent5 4 3 4 4" xfId="8626" xr:uid="{00000000-0005-0000-0000-0000D1370000}"/>
    <cellStyle name="40% - Accent5 4 3 4 4 2" xfId="17458" xr:uid="{00000000-0005-0000-0000-0000D2370000}"/>
    <cellStyle name="40% - Accent5 4 3 4 5" xfId="10852" xr:uid="{00000000-0005-0000-0000-0000D3370000}"/>
    <cellStyle name="40% - Accent5 4 3 5" xfId="2814" xr:uid="{00000000-0005-0000-0000-0000D4370000}"/>
    <cellStyle name="40% - Accent5 4 3 5 2" xfId="11646" xr:uid="{00000000-0005-0000-0000-0000D5370000}"/>
    <cellStyle name="40% - Accent5 4 3 6" xfId="5016" xr:uid="{00000000-0005-0000-0000-0000D6370000}"/>
    <cellStyle name="40% - Accent5 4 3 6 2" xfId="13848" xr:uid="{00000000-0005-0000-0000-0000D7370000}"/>
    <cellStyle name="40% - Accent5 4 3 7" xfId="7218" xr:uid="{00000000-0005-0000-0000-0000D8370000}"/>
    <cellStyle name="40% - Accent5 4 3 7 2" xfId="16050" xr:uid="{00000000-0005-0000-0000-0000D9370000}"/>
    <cellStyle name="40% - Accent5 4 3 8" xfId="9444" xr:uid="{00000000-0005-0000-0000-0000DA370000}"/>
    <cellStyle name="40% - Accent5 4 4" xfId="730" xr:uid="{00000000-0005-0000-0000-0000DB370000}"/>
    <cellStyle name="40% - Accent5 4 4 2" xfId="1434" xr:uid="{00000000-0005-0000-0000-0000DC370000}"/>
    <cellStyle name="40% - Accent5 4 4 2 2" xfId="3636" xr:uid="{00000000-0005-0000-0000-0000DD370000}"/>
    <cellStyle name="40% - Accent5 4 4 2 2 2" xfId="12468" xr:uid="{00000000-0005-0000-0000-0000DE370000}"/>
    <cellStyle name="40% - Accent5 4 4 2 3" xfId="5838" xr:uid="{00000000-0005-0000-0000-0000DF370000}"/>
    <cellStyle name="40% - Accent5 4 4 2 3 2" xfId="14670" xr:uid="{00000000-0005-0000-0000-0000E0370000}"/>
    <cellStyle name="40% - Accent5 4 4 2 4" xfId="8040" xr:uid="{00000000-0005-0000-0000-0000E1370000}"/>
    <cellStyle name="40% - Accent5 4 4 2 4 2" xfId="16872" xr:uid="{00000000-0005-0000-0000-0000E2370000}"/>
    <cellStyle name="40% - Accent5 4 4 2 5" xfId="10266" xr:uid="{00000000-0005-0000-0000-0000E3370000}"/>
    <cellStyle name="40% - Accent5 4 4 3" xfId="2138" xr:uid="{00000000-0005-0000-0000-0000E4370000}"/>
    <cellStyle name="40% - Accent5 4 4 3 2" xfId="4340" xr:uid="{00000000-0005-0000-0000-0000E5370000}"/>
    <cellStyle name="40% - Accent5 4 4 3 2 2" xfId="13172" xr:uid="{00000000-0005-0000-0000-0000E6370000}"/>
    <cellStyle name="40% - Accent5 4 4 3 3" xfId="6542" xr:uid="{00000000-0005-0000-0000-0000E7370000}"/>
    <cellStyle name="40% - Accent5 4 4 3 3 2" xfId="15374" xr:uid="{00000000-0005-0000-0000-0000E8370000}"/>
    <cellStyle name="40% - Accent5 4 4 3 4" xfId="8744" xr:uid="{00000000-0005-0000-0000-0000E9370000}"/>
    <cellStyle name="40% - Accent5 4 4 3 4 2" xfId="17576" xr:uid="{00000000-0005-0000-0000-0000EA370000}"/>
    <cellStyle name="40% - Accent5 4 4 3 5" xfId="10970" xr:uid="{00000000-0005-0000-0000-0000EB370000}"/>
    <cellStyle name="40% - Accent5 4 4 4" xfId="2932" xr:uid="{00000000-0005-0000-0000-0000EC370000}"/>
    <cellStyle name="40% - Accent5 4 4 4 2" xfId="11764" xr:uid="{00000000-0005-0000-0000-0000ED370000}"/>
    <cellStyle name="40% - Accent5 4 4 5" xfId="5134" xr:uid="{00000000-0005-0000-0000-0000EE370000}"/>
    <cellStyle name="40% - Accent5 4 4 5 2" xfId="13966" xr:uid="{00000000-0005-0000-0000-0000EF370000}"/>
    <cellStyle name="40% - Accent5 4 4 6" xfId="7336" xr:uid="{00000000-0005-0000-0000-0000F0370000}"/>
    <cellStyle name="40% - Accent5 4 4 6 2" xfId="16168" xr:uid="{00000000-0005-0000-0000-0000F1370000}"/>
    <cellStyle name="40% - Accent5 4 4 7" xfId="9562" xr:uid="{00000000-0005-0000-0000-0000F2370000}"/>
    <cellStyle name="40% - Accent5 4 5" xfId="1082" xr:uid="{00000000-0005-0000-0000-0000F3370000}"/>
    <cellStyle name="40% - Accent5 4 5 2" xfId="3284" xr:uid="{00000000-0005-0000-0000-0000F4370000}"/>
    <cellStyle name="40% - Accent5 4 5 2 2" xfId="12116" xr:uid="{00000000-0005-0000-0000-0000F5370000}"/>
    <cellStyle name="40% - Accent5 4 5 3" xfId="5486" xr:uid="{00000000-0005-0000-0000-0000F6370000}"/>
    <cellStyle name="40% - Accent5 4 5 3 2" xfId="14318" xr:uid="{00000000-0005-0000-0000-0000F7370000}"/>
    <cellStyle name="40% - Accent5 4 5 4" xfId="7688" xr:uid="{00000000-0005-0000-0000-0000F8370000}"/>
    <cellStyle name="40% - Accent5 4 5 4 2" xfId="16520" xr:uid="{00000000-0005-0000-0000-0000F9370000}"/>
    <cellStyle name="40% - Accent5 4 5 5" xfId="9914" xr:uid="{00000000-0005-0000-0000-0000FA370000}"/>
    <cellStyle name="40% - Accent5 4 6" xfId="1786" xr:uid="{00000000-0005-0000-0000-0000FB370000}"/>
    <cellStyle name="40% - Accent5 4 6 2" xfId="3988" xr:uid="{00000000-0005-0000-0000-0000FC370000}"/>
    <cellStyle name="40% - Accent5 4 6 2 2" xfId="12820" xr:uid="{00000000-0005-0000-0000-0000FD370000}"/>
    <cellStyle name="40% - Accent5 4 6 3" xfId="6190" xr:uid="{00000000-0005-0000-0000-0000FE370000}"/>
    <cellStyle name="40% - Accent5 4 6 3 2" xfId="15022" xr:uid="{00000000-0005-0000-0000-0000FF370000}"/>
    <cellStyle name="40% - Accent5 4 6 4" xfId="8392" xr:uid="{00000000-0005-0000-0000-000000380000}"/>
    <cellStyle name="40% - Accent5 4 6 4 2" xfId="17224" xr:uid="{00000000-0005-0000-0000-000001380000}"/>
    <cellStyle name="40% - Accent5 4 6 5" xfId="10618" xr:uid="{00000000-0005-0000-0000-000002380000}"/>
    <cellStyle name="40% - Accent5 4 7" xfId="378" xr:uid="{00000000-0005-0000-0000-000003380000}"/>
    <cellStyle name="40% - Accent5 4 7 2" xfId="2580" xr:uid="{00000000-0005-0000-0000-000004380000}"/>
    <cellStyle name="40% - Accent5 4 7 2 2" xfId="11412" xr:uid="{00000000-0005-0000-0000-000005380000}"/>
    <cellStyle name="40% - Accent5 4 7 3" xfId="4782" xr:uid="{00000000-0005-0000-0000-000006380000}"/>
    <cellStyle name="40% - Accent5 4 7 3 2" xfId="13614" xr:uid="{00000000-0005-0000-0000-000007380000}"/>
    <cellStyle name="40% - Accent5 4 7 4" xfId="6984" xr:uid="{00000000-0005-0000-0000-000008380000}"/>
    <cellStyle name="40% - Accent5 4 7 4 2" xfId="15816" xr:uid="{00000000-0005-0000-0000-000009380000}"/>
    <cellStyle name="40% - Accent5 4 7 5" xfId="9210" xr:uid="{00000000-0005-0000-0000-00000A380000}"/>
    <cellStyle name="40% - Accent5 5" xfId="417" xr:uid="{00000000-0005-0000-0000-00000B380000}"/>
    <cellStyle name="40% - Accent5 5 10" xfId="9249" xr:uid="{00000000-0005-0000-0000-00000C380000}"/>
    <cellStyle name="40% - Accent5 5 2" xfId="534" xr:uid="{00000000-0005-0000-0000-00000D380000}"/>
    <cellStyle name="40% - Accent5 5 2 2" xfId="886" xr:uid="{00000000-0005-0000-0000-00000E380000}"/>
    <cellStyle name="40% - Accent5 5 2 2 2" xfId="1590" xr:uid="{00000000-0005-0000-0000-00000F380000}"/>
    <cellStyle name="40% - Accent5 5 2 2 2 2" xfId="3792" xr:uid="{00000000-0005-0000-0000-000010380000}"/>
    <cellStyle name="40% - Accent5 5 2 2 2 2 2" xfId="12624" xr:uid="{00000000-0005-0000-0000-000011380000}"/>
    <cellStyle name="40% - Accent5 5 2 2 2 3" xfId="5994" xr:uid="{00000000-0005-0000-0000-000012380000}"/>
    <cellStyle name="40% - Accent5 5 2 2 2 3 2" xfId="14826" xr:uid="{00000000-0005-0000-0000-000013380000}"/>
    <cellStyle name="40% - Accent5 5 2 2 2 4" xfId="8196" xr:uid="{00000000-0005-0000-0000-000014380000}"/>
    <cellStyle name="40% - Accent5 5 2 2 2 4 2" xfId="17028" xr:uid="{00000000-0005-0000-0000-000015380000}"/>
    <cellStyle name="40% - Accent5 5 2 2 2 5" xfId="10422" xr:uid="{00000000-0005-0000-0000-000016380000}"/>
    <cellStyle name="40% - Accent5 5 2 2 3" xfId="2294" xr:uid="{00000000-0005-0000-0000-000017380000}"/>
    <cellStyle name="40% - Accent5 5 2 2 3 2" xfId="4496" xr:uid="{00000000-0005-0000-0000-000018380000}"/>
    <cellStyle name="40% - Accent5 5 2 2 3 2 2" xfId="13328" xr:uid="{00000000-0005-0000-0000-000019380000}"/>
    <cellStyle name="40% - Accent5 5 2 2 3 3" xfId="6698" xr:uid="{00000000-0005-0000-0000-00001A380000}"/>
    <cellStyle name="40% - Accent5 5 2 2 3 3 2" xfId="15530" xr:uid="{00000000-0005-0000-0000-00001B380000}"/>
    <cellStyle name="40% - Accent5 5 2 2 3 4" xfId="8900" xr:uid="{00000000-0005-0000-0000-00001C380000}"/>
    <cellStyle name="40% - Accent5 5 2 2 3 4 2" xfId="17732" xr:uid="{00000000-0005-0000-0000-00001D380000}"/>
    <cellStyle name="40% - Accent5 5 2 2 3 5" xfId="11126" xr:uid="{00000000-0005-0000-0000-00001E380000}"/>
    <cellStyle name="40% - Accent5 5 2 2 4" xfId="3088" xr:uid="{00000000-0005-0000-0000-00001F380000}"/>
    <cellStyle name="40% - Accent5 5 2 2 4 2" xfId="11920" xr:uid="{00000000-0005-0000-0000-000020380000}"/>
    <cellStyle name="40% - Accent5 5 2 2 5" xfId="5290" xr:uid="{00000000-0005-0000-0000-000021380000}"/>
    <cellStyle name="40% - Accent5 5 2 2 5 2" xfId="14122" xr:uid="{00000000-0005-0000-0000-000022380000}"/>
    <cellStyle name="40% - Accent5 5 2 2 6" xfId="7492" xr:uid="{00000000-0005-0000-0000-000023380000}"/>
    <cellStyle name="40% - Accent5 5 2 2 6 2" xfId="16324" xr:uid="{00000000-0005-0000-0000-000024380000}"/>
    <cellStyle name="40% - Accent5 5 2 2 7" xfId="9718" xr:uid="{00000000-0005-0000-0000-000025380000}"/>
    <cellStyle name="40% - Accent5 5 2 3" xfId="1238" xr:uid="{00000000-0005-0000-0000-000026380000}"/>
    <cellStyle name="40% - Accent5 5 2 3 2" xfId="3440" xr:uid="{00000000-0005-0000-0000-000027380000}"/>
    <cellStyle name="40% - Accent5 5 2 3 2 2" xfId="12272" xr:uid="{00000000-0005-0000-0000-000028380000}"/>
    <cellStyle name="40% - Accent5 5 2 3 3" xfId="5642" xr:uid="{00000000-0005-0000-0000-000029380000}"/>
    <cellStyle name="40% - Accent5 5 2 3 3 2" xfId="14474" xr:uid="{00000000-0005-0000-0000-00002A380000}"/>
    <cellStyle name="40% - Accent5 5 2 3 4" xfId="7844" xr:uid="{00000000-0005-0000-0000-00002B380000}"/>
    <cellStyle name="40% - Accent5 5 2 3 4 2" xfId="16676" xr:uid="{00000000-0005-0000-0000-00002C380000}"/>
    <cellStyle name="40% - Accent5 5 2 3 5" xfId="10070" xr:uid="{00000000-0005-0000-0000-00002D380000}"/>
    <cellStyle name="40% - Accent5 5 2 4" xfId="1942" xr:uid="{00000000-0005-0000-0000-00002E380000}"/>
    <cellStyle name="40% - Accent5 5 2 4 2" xfId="4144" xr:uid="{00000000-0005-0000-0000-00002F380000}"/>
    <cellStyle name="40% - Accent5 5 2 4 2 2" xfId="12976" xr:uid="{00000000-0005-0000-0000-000030380000}"/>
    <cellStyle name="40% - Accent5 5 2 4 3" xfId="6346" xr:uid="{00000000-0005-0000-0000-000031380000}"/>
    <cellStyle name="40% - Accent5 5 2 4 3 2" xfId="15178" xr:uid="{00000000-0005-0000-0000-000032380000}"/>
    <cellStyle name="40% - Accent5 5 2 4 4" xfId="8548" xr:uid="{00000000-0005-0000-0000-000033380000}"/>
    <cellStyle name="40% - Accent5 5 2 4 4 2" xfId="17380" xr:uid="{00000000-0005-0000-0000-000034380000}"/>
    <cellStyle name="40% - Accent5 5 2 4 5" xfId="10774" xr:uid="{00000000-0005-0000-0000-000035380000}"/>
    <cellStyle name="40% - Accent5 5 2 5" xfId="2736" xr:uid="{00000000-0005-0000-0000-000036380000}"/>
    <cellStyle name="40% - Accent5 5 2 5 2" xfId="11568" xr:uid="{00000000-0005-0000-0000-000037380000}"/>
    <cellStyle name="40% - Accent5 5 2 6" xfId="4938" xr:uid="{00000000-0005-0000-0000-000038380000}"/>
    <cellStyle name="40% - Accent5 5 2 6 2" xfId="13770" xr:uid="{00000000-0005-0000-0000-000039380000}"/>
    <cellStyle name="40% - Accent5 5 2 7" xfId="7140" xr:uid="{00000000-0005-0000-0000-00003A380000}"/>
    <cellStyle name="40% - Accent5 5 2 7 2" xfId="15972" xr:uid="{00000000-0005-0000-0000-00003B380000}"/>
    <cellStyle name="40% - Accent5 5 2 8" xfId="9366" xr:uid="{00000000-0005-0000-0000-00003C380000}"/>
    <cellStyle name="40% - Accent5 5 3" xfId="651" xr:uid="{00000000-0005-0000-0000-00003D380000}"/>
    <cellStyle name="40% - Accent5 5 3 2" xfId="1003" xr:uid="{00000000-0005-0000-0000-00003E380000}"/>
    <cellStyle name="40% - Accent5 5 3 2 2" xfId="1707" xr:uid="{00000000-0005-0000-0000-00003F380000}"/>
    <cellStyle name="40% - Accent5 5 3 2 2 2" xfId="3909" xr:uid="{00000000-0005-0000-0000-000040380000}"/>
    <cellStyle name="40% - Accent5 5 3 2 2 2 2" xfId="12741" xr:uid="{00000000-0005-0000-0000-000041380000}"/>
    <cellStyle name="40% - Accent5 5 3 2 2 3" xfId="6111" xr:uid="{00000000-0005-0000-0000-000042380000}"/>
    <cellStyle name="40% - Accent5 5 3 2 2 3 2" xfId="14943" xr:uid="{00000000-0005-0000-0000-000043380000}"/>
    <cellStyle name="40% - Accent5 5 3 2 2 4" xfId="8313" xr:uid="{00000000-0005-0000-0000-000044380000}"/>
    <cellStyle name="40% - Accent5 5 3 2 2 4 2" xfId="17145" xr:uid="{00000000-0005-0000-0000-000045380000}"/>
    <cellStyle name="40% - Accent5 5 3 2 2 5" xfId="10539" xr:uid="{00000000-0005-0000-0000-000046380000}"/>
    <cellStyle name="40% - Accent5 5 3 2 3" xfId="2411" xr:uid="{00000000-0005-0000-0000-000047380000}"/>
    <cellStyle name="40% - Accent5 5 3 2 3 2" xfId="4613" xr:uid="{00000000-0005-0000-0000-000048380000}"/>
    <cellStyle name="40% - Accent5 5 3 2 3 2 2" xfId="13445" xr:uid="{00000000-0005-0000-0000-000049380000}"/>
    <cellStyle name="40% - Accent5 5 3 2 3 3" xfId="6815" xr:uid="{00000000-0005-0000-0000-00004A380000}"/>
    <cellStyle name="40% - Accent5 5 3 2 3 3 2" xfId="15647" xr:uid="{00000000-0005-0000-0000-00004B380000}"/>
    <cellStyle name="40% - Accent5 5 3 2 3 4" xfId="9017" xr:uid="{00000000-0005-0000-0000-00004C380000}"/>
    <cellStyle name="40% - Accent5 5 3 2 3 4 2" xfId="17849" xr:uid="{00000000-0005-0000-0000-00004D380000}"/>
    <cellStyle name="40% - Accent5 5 3 2 3 5" xfId="11243" xr:uid="{00000000-0005-0000-0000-00004E380000}"/>
    <cellStyle name="40% - Accent5 5 3 2 4" xfId="3205" xr:uid="{00000000-0005-0000-0000-00004F380000}"/>
    <cellStyle name="40% - Accent5 5 3 2 4 2" xfId="12037" xr:uid="{00000000-0005-0000-0000-000050380000}"/>
    <cellStyle name="40% - Accent5 5 3 2 5" xfId="5407" xr:uid="{00000000-0005-0000-0000-000051380000}"/>
    <cellStyle name="40% - Accent5 5 3 2 5 2" xfId="14239" xr:uid="{00000000-0005-0000-0000-000052380000}"/>
    <cellStyle name="40% - Accent5 5 3 2 6" xfId="7609" xr:uid="{00000000-0005-0000-0000-000053380000}"/>
    <cellStyle name="40% - Accent5 5 3 2 6 2" xfId="16441" xr:uid="{00000000-0005-0000-0000-000054380000}"/>
    <cellStyle name="40% - Accent5 5 3 2 7" xfId="9835" xr:uid="{00000000-0005-0000-0000-000055380000}"/>
    <cellStyle name="40% - Accent5 5 3 3" xfId="1355" xr:uid="{00000000-0005-0000-0000-000056380000}"/>
    <cellStyle name="40% - Accent5 5 3 3 2" xfId="3557" xr:uid="{00000000-0005-0000-0000-000057380000}"/>
    <cellStyle name="40% - Accent5 5 3 3 2 2" xfId="12389" xr:uid="{00000000-0005-0000-0000-000058380000}"/>
    <cellStyle name="40% - Accent5 5 3 3 3" xfId="5759" xr:uid="{00000000-0005-0000-0000-000059380000}"/>
    <cellStyle name="40% - Accent5 5 3 3 3 2" xfId="14591" xr:uid="{00000000-0005-0000-0000-00005A380000}"/>
    <cellStyle name="40% - Accent5 5 3 3 4" xfId="7961" xr:uid="{00000000-0005-0000-0000-00005B380000}"/>
    <cellStyle name="40% - Accent5 5 3 3 4 2" xfId="16793" xr:uid="{00000000-0005-0000-0000-00005C380000}"/>
    <cellStyle name="40% - Accent5 5 3 3 5" xfId="10187" xr:uid="{00000000-0005-0000-0000-00005D380000}"/>
    <cellStyle name="40% - Accent5 5 3 4" xfId="2059" xr:uid="{00000000-0005-0000-0000-00005E380000}"/>
    <cellStyle name="40% - Accent5 5 3 4 2" xfId="4261" xr:uid="{00000000-0005-0000-0000-00005F380000}"/>
    <cellStyle name="40% - Accent5 5 3 4 2 2" xfId="13093" xr:uid="{00000000-0005-0000-0000-000060380000}"/>
    <cellStyle name="40% - Accent5 5 3 4 3" xfId="6463" xr:uid="{00000000-0005-0000-0000-000061380000}"/>
    <cellStyle name="40% - Accent5 5 3 4 3 2" xfId="15295" xr:uid="{00000000-0005-0000-0000-000062380000}"/>
    <cellStyle name="40% - Accent5 5 3 4 4" xfId="8665" xr:uid="{00000000-0005-0000-0000-000063380000}"/>
    <cellStyle name="40% - Accent5 5 3 4 4 2" xfId="17497" xr:uid="{00000000-0005-0000-0000-000064380000}"/>
    <cellStyle name="40% - Accent5 5 3 4 5" xfId="10891" xr:uid="{00000000-0005-0000-0000-000065380000}"/>
    <cellStyle name="40% - Accent5 5 3 5" xfId="2853" xr:uid="{00000000-0005-0000-0000-000066380000}"/>
    <cellStyle name="40% - Accent5 5 3 5 2" xfId="11685" xr:uid="{00000000-0005-0000-0000-000067380000}"/>
    <cellStyle name="40% - Accent5 5 3 6" xfId="5055" xr:uid="{00000000-0005-0000-0000-000068380000}"/>
    <cellStyle name="40% - Accent5 5 3 6 2" xfId="13887" xr:uid="{00000000-0005-0000-0000-000069380000}"/>
    <cellStyle name="40% - Accent5 5 3 7" xfId="7257" xr:uid="{00000000-0005-0000-0000-00006A380000}"/>
    <cellStyle name="40% - Accent5 5 3 7 2" xfId="16089" xr:uid="{00000000-0005-0000-0000-00006B380000}"/>
    <cellStyle name="40% - Accent5 5 3 8" xfId="9483" xr:uid="{00000000-0005-0000-0000-00006C380000}"/>
    <cellStyle name="40% - Accent5 5 4" xfId="769" xr:uid="{00000000-0005-0000-0000-00006D380000}"/>
    <cellStyle name="40% - Accent5 5 4 2" xfId="1473" xr:uid="{00000000-0005-0000-0000-00006E380000}"/>
    <cellStyle name="40% - Accent5 5 4 2 2" xfId="3675" xr:uid="{00000000-0005-0000-0000-00006F380000}"/>
    <cellStyle name="40% - Accent5 5 4 2 2 2" xfId="12507" xr:uid="{00000000-0005-0000-0000-000070380000}"/>
    <cellStyle name="40% - Accent5 5 4 2 3" xfId="5877" xr:uid="{00000000-0005-0000-0000-000071380000}"/>
    <cellStyle name="40% - Accent5 5 4 2 3 2" xfId="14709" xr:uid="{00000000-0005-0000-0000-000072380000}"/>
    <cellStyle name="40% - Accent5 5 4 2 4" xfId="8079" xr:uid="{00000000-0005-0000-0000-000073380000}"/>
    <cellStyle name="40% - Accent5 5 4 2 4 2" xfId="16911" xr:uid="{00000000-0005-0000-0000-000074380000}"/>
    <cellStyle name="40% - Accent5 5 4 2 5" xfId="10305" xr:uid="{00000000-0005-0000-0000-000075380000}"/>
    <cellStyle name="40% - Accent5 5 4 3" xfId="2177" xr:uid="{00000000-0005-0000-0000-000076380000}"/>
    <cellStyle name="40% - Accent5 5 4 3 2" xfId="4379" xr:uid="{00000000-0005-0000-0000-000077380000}"/>
    <cellStyle name="40% - Accent5 5 4 3 2 2" xfId="13211" xr:uid="{00000000-0005-0000-0000-000078380000}"/>
    <cellStyle name="40% - Accent5 5 4 3 3" xfId="6581" xr:uid="{00000000-0005-0000-0000-000079380000}"/>
    <cellStyle name="40% - Accent5 5 4 3 3 2" xfId="15413" xr:uid="{00000000-0005-0000-0000-00007A380000}"/>
    <cellStyle name="40% - Accent5 5 4 3 4" xfId="8783" xr:uid="{00000000-0005-0000-0000-00007B380000}"/>
    <cellStyle name="40% - Accent5 5 4 3 4 2" xfId="17615" xr:uid="{00000000-0005-0000-0000-00007C380000}"/>
    <cellStyle name="40% - Accent5 5 4 3 5" xfId="11009" xr:uid="{00000000-0005-0000-0000-00007D380000}"/>
    <cellStyle name="40% - Accent5 5 4 4" xfId="2971" xr:uid="{00000000-0005-0000-0000-00007E380000}"/>
    <cellStyle name="40% - Accent5 5 4 4 2" xfId="11803" xr:uid="{00000000-0005-0000-0000-00007F380000}"/>
    <cellStyle name="40% - Accent5 5 4 5" xfId="5173" xr:uid="{00000000-0005-0000-0000-000080380000}"/>
    <cellStyle name="40% - Accent5 5 4 5 2" xfId="14005" xr:uid="{00000000-0005-0000-0000-000081380000}"/>
    <cellStyle name="40% - Accent5 5 4 6" xfId="7375" xr:uid="{00000000-0005-0000-0000-000082380000}"/>
    <cellStyle name="40% - Accent5 5 4 6 2" xfId="16207" xr:uid="{00000000-0005-0000-0000-000083380000}"/>
    <cellStyle name="40% - Accent5 5 4 7" xfId="9601" xr:uid="{00000000-0005-0000-0000-000084380000}"/>
    <cellStyle name="40% - Accent5 5 5" xfId="1121" xr:uid="{00000000-0005-0000-0000-000085380000}"/>
    <cellStyle name="40% - Accent5 5 5 2" xfId="3323" xr:uid="{00000000-0005-0000-0000-000086380000}"/>
    <cellStyle name="40% - Accent5 5 5 2 2" xfId="12155" xr:uid="{00000000-0005-0000-0000-000087380000}"/>
    <cellStyle name="40% - Accent5 5 5 3" xfId="5525" xr:uid="{00000000-0005-0000-0000-000088380000}"/>
    <cellStyle name="40% - Accent5 5 5 3 2" xfId="14357" xr:uid="{00000000-0005-0000-0000-000089380000}"/>
    <cellStyle name="40% - Accent5 5 5 4" xfId="7727" xr:uid="{00000000-0005-0000-0000-00008A380000}"/>
    <cellStyle name="40% - Accent5 5 5 4 2" xfId="16559" xr:uid="{00000000-0005-0000-0000-00008B380000}"/>
    <cellStyle name="40% - Accent5 5 5 5" xfId="9953" xr:uid="{00000000-0005-0000-0000-00008C380000}"/>
    <cellStyle name="40% - Accent5 5 6" xfId="1825" xr:uid="{00000000-0005-0000-0000-00008D380000}"/>
    <cellStyle name="40% - Accent5 5 6 2" xfId="4027" xr:uid="{00000000-0005-0000-0000-00008E380000}"/>
    <cellStyle name="40% - Accent5 5 6 2 2" xfId="12859" xr:uid="{00000000-0005-0000-0000-00008F380000}"/>
    <cellStyle name="40% - Accent5 5 6 3" xfId="6229" xr:uid="{00000000-0005-0000-0000-000090380000}"/>
    <cellStyle name="40% - Accent5 5 6 3 2" xfId="15061" xr:uid="{00000000-0005-0000-0000-000091380000}"/>
    <cellStyle name="40% - Accent5 5 6 4" xfId="8431" xr:uid="{00000000-0005-0000-0000-000092380000}"/>
    <cellStyle name="40% - Accent5 5 6 4 2" xfId="17263" xr:uid="{00000000-0005-0000-0000-000093380000}"/>
    <cellStyle name="40% - Accent5 5 6 5" xfId="10657" xr:uid="{00000000-0005-0000-0000-000094380000}"/>
    <cellStyle name="40% - Accent5 5 7" xfId="2619" xr:uid="{00000000-0005-0000-0000-000095380000}"/>
    <cellStyle name="40% - Accent5 5 7 2" xfId="11451" xr:uid="{00000000-0005-0000-0000-000096380000}"/>
    <cellStyle name="40% - Accent5 5 8" xfId="4821" xr:uid="{00000000-0005-0000-0000-000097380000}"/>
    <cellStyle name="40% - Accent5 5 8 2" xfId="13653" xr:uid="{00000000-0005-0000-0000-000098380000}"/>
    <cellStyle name="40% - Accent5 5 9" xfId="7023" xr:uid="{00000000-0005-0000-0000-000099380000}"/>
    <cellStyle name="40% - Accent5 5 9 2" xfId="15855" xr:uid="{00000000-0005-0000-0000-00009A380000}"/>
    <cellStyle name="40% - Accent5 6" xfId="444" xr:uid="{00000000-0005-0000-0000-00009B380000}"/>
    <cellStyle name="40% - Accent5 6 2" xfId="782" xr:uid="{00000000-0005-0000-0000-00009C380000}"/>
    <cellStyle name="40% - Accent5 6 2 2" xfId="1486" xr:uid="{00000000-0005-0000-0000-00009D380000}"/>
    <cellStyle name="40% - Accent5 6 2 2 2" xfId="3688" xr:uid="{00000000-0005-0000-0000-00009E380000}"/>
    <cellStyle name="40% - Accent5 6 2 2 2 2" xfId="12520" xr:uid="{00000000-0005-0000-0000-00009F380000}"/>
    <cellStyle name="40% - Accent5 6 2 2 3" xfId="5890" xr:uid="{00000000-0005-0000-0000-0000A0380000}"/>
    <cellStyle name="40% - Accent5 6 2 2 3 2" xfId="14722" xr:uid="{00000000-0005-0000-0000-0000A1380000}"/>
    <cellStyle name="40% - Accent5 6 2 2 4" xfId="8092" xr:uid="{00000000-0005-0000-0000-0000A2380000}"/>
    <cellStyle name="40% - Accent5 6 2 2 4 2" xfId="16924" xr:uid="{00000000-0005-0000-0000-0000A3380000}"/>
    <cellStyle name="40% - Accent5 6 2 2 5" xfId="10318" xr:uid="{00000000-0005-0000-0000-0000A4380000}"/>
    <cellStyle name="40% - Accent5 6 2 3" xfId="2190" xr:uid="{00000000-0005-0000-0000-0000A5380000}"/>
    <cellStyle name="40% - Accent5 6 2 3 2" xfId="4392" xr:uid="{00000000-0005-0000-0000-0000A6380000}"/>
    <cellStyle name="40% - Accent5 6 2 3 2 2" xfId="13224" xr:uid="{00000000-0005-0000-0000-0000A7380000}"/>
    <cellStyle name="40% - Accent5 6 2 3 3" xfId="6594" xr:uid="{00000000-0005-0000-0000-0000A8380000}"/>
    <cellStyle name="40% - Accent5 6 2 3 3 2" xfId="15426" xr:uid="{00000000-0005-0000-0000-0000A9380000}"/>
    <cellStyle name="40% - Accent5 6 2 3 4" xfId="8796" xr:uid="{00000000-0005-0000-0000-0000AA380000}"/>
    <cellStyle name="40% - Accent5 6 2 3 4 2" xfId="17628" xr:uid="{00000000-0005-0000-0000-0000AB380000}"/>
    <cellStyle name="40% - Accent5 6 2 3 5" xfId="11022" xr:uid="{00000000-0005-0000-0000-0000AC380000}"/>
    <cellStyle name="40% - Accent5 6 2 4" xfId="2984" xr:uid="{00000000-0005-0000-0000-0000AD380000}"/>
    <cellStyle name="40% - Accent5 6 2 4 2" xfId="11816" xr:uid="{00000000-0005-0000-0000-0000AE380000}"/>
    <cellStyle name="40% - Accent5 6 2 5" xfId="5186" xr:uid="{00000000-0005-0000-0000-0000AF380000}"/>
    <cellStyle name="40% - Accent5 6 2 5 2" xfId="14018" xr:uid="{00000000-0005-0000-0000-0000B0380000}"/>
    <cellStyle name="40% - Accent5 6 2 6" xfId="7388" xr:uid="{00000000-0005-0000-0000-0000B1380000}"/>
    <cellStyle name="40% - Accent5 6 2 6 2" xfId="16220" xr:uid="{00000000-0005-0000-0000-0000B2380000}"/>
    <cellStyle name="40% - Accent5 6 2 7" xfId="9614" xr:uid="{00000000-0005-0000-0000-0000B3380000}"/>
    <cellStyle name="40% - Accent5 6 3" xfId="1148" xr:uid="{00000000-0005-0000-0000-0000B4380000}"/>
    <cellStyle name="40% - Accent5 6 3 2" xfId="3350" xr:uid="{00000000-0005-0000-0000-0000B5380000}"/>
    <cellStyle name="40% - Accent5 6 3 2 2" xfId="12182" xr:uid="{00000000-0005-0000-0000-0000B6380000}"/>
    <cellStyle name="40% - Accent5 6 3 3" xfId="5552" xr:uid="{00000000-0005-0000-0000-0000B7380000}"/>
    <cellStyle name="40% - Accent5 6 3 3 2" xfId="14384" xr:uid="{00000000-0005-0000-0000-0000B8380000}"/>
    <cellStyle name="40% - Accent5 6 3 4" xfId="7754" xr:uid="{00000000-0005-0000-0000-0000B9380000}"/>
    <cellStyle name="40% - Accent5 6 3 4 2" xfId="16586" xr:uid="{00000000-0005-0000-0000-0000BA380000}"/>
    <cellStyle name="40% - Accent5 6 3 5" xfId="9980" xr:uid="{00000000-0005-0000-0000-0000BB380000}"/>
    <cellStyle name="40% - Accent5 6 4" xfId="1838" xr:uid="{00000000-0005-0000-0000-0000BC380000}"/>
    <cellStyle name="40% - Accent5 6 4 2" xfId="4040" xr:uid="{00000000-0005-0000-0000-0000BD380000}"/>
    <cellStyle name="40% - Accent5 6 4 2 2" xfId="12872" xr:uid="{00000000-0005-0000-0000-0000BE380000}"/>
    <cellStyle name="40% - Accent5 6 4 3" xfId="6242" xr:uid="{00000000-0005-0000-0000-0000BF380000}"/>
    <cellStyle name="40% - Accent5 6 4 3 2" xfId="15074" xr:uid="{00000000-0005-0000-0000-0000C0380000}"/>
    <cellStyle name="40% - Accent5 6 4 4" xfId="8444" xr:uid="{00000000-0005-0000-0000-0000C1380000}"/>
    <cellStyle name="40% - Accent5 6 4 4 2" xfId="17276" xr:uid="{00000000-0005-0000-0000-0000C2380000}"/>
    <cellStyle name="40% - Accent5 6 4 5" xfId="10670" xr:uid="{00000000-0005-0000-0000-0000C3380000}"/>
    <cellStyle name="40% - Accent5 6 5" xfId="2646" xr:uid="{00000000-0005-0000-0000-0000C4380000}"/>
    <cellStyle name="40% - Accent5 6 5 2" xfId="11478" xr:uid="{00000000-0005-0000-0000-0000C5380000}"/>
    <cellStyle name="40% - Accent5 6 6" xfId="4848" xr:uid="{00000000-0005-0000-0000-0000C6380000}"/>
    <cellStyle name="40% - Accent5 6 6 2" xfId="13680" xr:uid="{00000000-0005-0000-0000-0000C7380000}"/>
    <cellStyle name="40% - Accent5 6 7" xfId="7050" xr:uid="{00000000-0005-0000-0000-0000C8380000}"/>
    <cellStyle name="40% - Accent5 6 7 2" xfId="15882" xr:uid="{00000000-0005-0000-0000-0000C9380000}"/>
    <cellStyle name="40% - Accent5 6 8" xfId="9276" xr:uid="{00000000-0005-0000-0000-0000CA380000}"/>
    <cellStyle name="40% - Accent5 7" xfId="547" xr:uid="{00000000-0005-0000-0000-0000CB380000}"/>
    <cellStyle name="40% - Accent5 7 2" xfId="899" xr:uid="{00000000-0005-0000-0000-0000CC380000}"/>
    <cellStyle name="40% - Accent5 7 2 2" xfId="1603" xr:uid="{00000000-0005-0000-0000-0000CD380000}"/>
    <cellStyle name="40% - Accent5 7 2 2 2" xfId="3805" xr:uid="{00000000-0005-0000-0000-0000CE380000}"/>
    <cellStyle name="40% - Accent5 7 2 2 2 2" xfId="12637" xr:uid="{00000000-0005-0000-0000-0000CF380000}"/>
    <cellStyle name="40% - Accent5 7 2 2 3" xfId="6007" xr:uid="{00000000-0005-0000-0000-0000D0380000}"/>
    <cellStyle name="40% - Accent5 7 2 2 3 2" xfId="14839" xr:uid="{00000000-0005-0000-0000-0000D1380000}"/>
    <cellStyle name="40% - Accent5 7 2 2 4" xfId="8209" xr:uid="{00000000-0005-0000-0000-0000D2380000}"/>
    <cellStyle name="40% - Accent5 7 2 2 4 2" xfId="17041" xr:uid="{00000000-0005-0000-0000-0000D3380000}"/>
    <cellStyle name="40% - Accent5 7 2 2 5" xfId="10435" xr:uid="{00000000-0005-0000-0000-0000D4380000}"/>
    <cellStyle name="40% - Accent5 7 2 3" xfId="2307" xr:uid="{00000000-0005-0000-0000-0000D5380000}"/>
    <cellStyle name="40% - Accent5 7 2 3 2" xfId="4509" xr:uid="{00000000-0005-0000-0000-0000D6380000}"/>
    <cellStyle name="40% - Accent5 7 2 3 2 2" xfId="13341" xr:uid="{00000000-0005-0000-0000-0000D7380000}"/>
    <cellStyle name="40% - Accent5 7 2 3 3" xfId="6711" xr:uid="{00000000-0005-0000-0000-0000D8380000}"/>
    <cellStyle name="40% - Accent5 7 2 3 3 2" xfId="15543" xr:uid="{00000000-0005-0000-0000-0000D9380000}"/>
    <cellStyle name="40% - Accent5 7 2 3 4" xfId="8913" xr:uid="{00000000-0005-0000-0000-0000DA380000}"/>
    <cellStyle name="40% - Accent5 7 2 3 4 2" xfId="17745" xr:uid="{00000000-0005-0000-0000-0000DB380000}"/>
    <cellStyle name="40% - Accent5 7 2 3 5" xfId="11139" xr:uid="{00000000-0005-0000-0000-0000DC380000}"/>
    <cellStyle name="40% - Accent5 7 2 4" xfId="3101" xr:uid="{00000000-0005-0000-0000-0000DD380000}"/>
    <cellStyle name="40% - Accent5 7 2 4 2" xfId="11933" xr:uid="{00000000-0005-0000-0000-0000DE380000}"/>
    <cellStyle name="40% - Accent5 7 2 5" xfId="5303" xr:uid="{00000000-0005-0000-0000-0000DF380000}"/>
    <cellStyle name="40% - Accent5 7 2 5 2" xfId="14135" xr:uid="{00000000-0005-0000-0000-0000E0380000}"/>
    <cellStyle name="40% - Accent5 7 2 6" xfId="7505" xr:uid="{00000000-0005-0000-0000-0000E1380000}"/>
    <cellStyle name="40% - Accent5 7 2 6 2" xfId="16337" xr:uid="{00000000-0005-0000-0000-0000E2380000}"/>
    <cellStyle name="40% - Accent5 7 2 7" xfId="9731" xr:uid="{00000000-0005-0000-0000-0000E3380000}"/>
    <cellStyle name="40% - Accent5 7 3" xfId="1251" xr:uid="{00000000-0005-0000-0000-0000E4380000}"/>
    <cellStyle name="40% - Accent5 7 3 2" xfId="3453" xr:uid="{00000000-0005-0000-0000-0000E5380000}"/>
    <cellStyle name="40% - Accent5 7 3 2 2" xfId="12285" xr:uid="{00000000-0005-0000-0000-0000E6380000}"/>
    <cellStyle name="40% - Accent5 7 3 3" xfId="5655" xr:uid="{00000000-0005-0000-0000-0000E7380000}"/>
    <cellStyle name="40% - Accent5 7 3 3 2" xfId="14487" xr:uid="{00000000-0005-0000-0000-0000E8380000}"/>
    <cellStyle name="40% - Accent5 7 3 4" xfId="7857" xr:uid="{00000000-0005-0000-0000-0000E9380000}"/>
    <cellStyle name="40% - Accent5 7 3 4 2" xfId="16689" xr:uid="{00000000-0005-0000-0000-0000EA380000}"/>
    <cellStyle name="40% - Accent5 7 3 5" xfId="10083" xr:uid="{00000000-0005-0000-0000-0000EB380000}"/>
    <cellStyle name="40% - Accent5 7 4" xfId="1955" xr:uid="{00000000-0005-0000-0000-0000EC380000}"/>
    <cellStyle name="40% - Accent5 7 4 2" xfId="4157" xr:uid="{00000000-0005-0000-0000-0000ED380000}"/>
    <cellStyle name="40% - Accent5 7 4 2 2" xfId="12989" xr:uid="{00000000-0005-0000-0000-0000EE380000}"/>
    <cellStyle name="40% - Accent5 7 4 3" xfId="6359" xr:uid="{00000000-0005-0000-0000-0000EF380000}"/>
    <cellStyle name="40% - Accent5 7 4 3 2" xfId="15191" xr:uid="{00000000-0005-0000-0000-0000F0380000}"/>
    <cellStyle name="40% - Accent5 7 4 4" xfId="8561" xr:uid="{00000000-0005-0000-0000-0000F1380000}"/>
    <cellStyle name="40% - Accent5 7 4 4 2" xfId="17393" xr:uid="{00000000-0005-0000-0000-0000F2380000}"/>
    <cellStyle name="40% - Accent5 7 4 5" xfId="10787" xr:uid="{00000000-0005-0000-0000-0000F3380000}"/>
    <cellStyle name="40% - Accent5 7 5" xfId="2749" xr:uid="{00000000-0005-0000-0000-0000F4380000}"/>
    <cellStyle name="40% - Accent5 7 5 2" xfId="11581" xr:uid="{00000000-0005-0000-0000-0000F5380000}"/>
    <cellStyle name="40% - Accent5 7 6" xfId="4951" xr:uid="{00000000-0005-0000-0000-0000F6380000}"/>
    <cellStyle name="40% - Accent5 7 6 2" xfId="13783" xr:uid="{00000000-0005-0000-0000-0000F7380000}"/>
    <cellStyle name="40% - Accent5 7 7" xfId="7153" xr:uid="{00000000-0005-0000-0000-0000F8380000}"/>
    <cellStyle name="40% - Accent5 7 7 2" xfId="15985" xr:uid="{00000000-0005-0000-0000-0000F9380000}"/>
    <cellStyle name="40% - Accent5 7 8" xfId="9379" xr:uid="{00000000-0005-0000-0000-0000FA380000}"/>
    <cellStyle name="40% - Accent5 8" xfId="665" xr:uid="{00000000-0005-0000-0000-0000FB380000}"/>
    <cellStyle name="40% - Accent5 8 2" xfId="1369" xr:uid="{00000000-0005-0000-0000-0000FC380000}"/>
    <cellStyle name="40% - Accent5 8 2 2" xfId="3571" xr:uid="{00000000-0005-0000-0000-0000FD380000}"/>
    <cellStyle name="40% - Accent5 8 2 2 2" xfId="12403" xr:uid="{00000000-0005-0000-0000-0000FE380000}"/>
    <cellStyle name="40% - Accent5 8 2 3" xfId="5773" xr:uid="{00000000-0005-0000-0000-0000FF380000}"/>
    <cellStyle name="40% - Accent5 8 2 3 2" xfId="14605" xr:uid="{00000000-0005-0000-0000-000000390000}"/>
    <cellStyle name="40% - Accent5 8 2 4" xfId="7975" xr:uid="{00000000-0005-0000-0000-000001390000}"/>
    <cellStyle name="40% - Accent5 8 2 4 2" xfId="16807" xr:uid="{00000000-0005-0000-0000-000002390000}"/>
    <cellStyle name="40% - Accent5 8 2 5" xfId="10201" xr:uid="{00000000-0005-0000-0000-000003390000}"/>
    <cellStyle name="40% - Accent5 8 3" xfId="2073" xr:uid="{00000000-0005-0000-0000-000004390000}"/>
    <cellStyle name="40% - Accent5 8 3 2" xfId="4275" xr:uid="{00000000-0005-0000-0000-000005390000}"/>
    <cellStyle name="40% - Accent5 8 3 2 2" xfId="13107" xr:uid="{00000000-0005-0000-0000-000006390000}"/>
    <cellStyle name="40% - Accent5 8 3 3" xfId="6477" xr:uid="{00000000-0005-0000-0000-000007390000}"/>
    <cellStyle name="40% - Accent5 8 3 3 2" xfId="15309" xr:uid="{00000000-0005-0000-0000-000008390000}"/>
    <cellStyle name="40% - Accent5 8 3 4" xfId="8679" xr:uid="{00000000-0005-0000-0000-000009390000}"/>
    <cellStyle name="40% - Accent5 8 3 4 2" xfId="17511" xr:uid="{00000000-0005-0000-0000-00000A390000}"/>
    <cellStyle name="40% - Accent5 8 3 5" xfId="10905" xr:uid="{00000000-0005-0000-0000-00000B390000}"/>
    <cellStyle name="40% - Accent5 8 4" xfId="2867" xr:uid="{00000000-0005-0000-0000-00000C390000}"/>
    <cellStyle name="40% - Accent5 8 4 2" xfId="11699" xr:uid="{00000000-0005-0000-0000-00000D390000}"/>
    <cellStyle name="40% - Accent5 8 5" xfId="5069" xr:uid="{00000000-0005-0000-0000-00000E390000}"/>
    <cellStyle name="40% - Accent5 8 5 2" xfId="13901" xr:uid="{00000000-0005-0000-0000-00000F390000}"/>
    <cellStyle name="40% - Accent5 8 6" xfId="7271" xr:uid="{00000000-0005-0000-0000-000010390000}"/>
    <cellStyle name="40% - Accent5 8 6 2" xfId="16103" xr:uid="{00000000-0005-0000-0000-000011390000}"/>
    <cellStyle name="40% - Accent5 8 7" xfId="9497" xr:uid="{00000000-0005-0000-0000-000012390000}"/>
    <cellStyle name="40% - Accent5 9" xfId="1043" xr:uid="{00000000-0005-0000-0000-000013390000}"/>
    <cellStyle name="40% - Accent5 9 2" xfId="3245" xr:uid="{00000000-0005-0000-0000-000014390000}"/>
    <cellStyle name="40% - Accent5 9 2 2" xfId="12077" xr:uid="{00000000-0005-0000-0000-000015390000}"/>
    <cellStyle name="40% - Accent5 9 3" xfId="5447" xr:uid="{00000000-0005-0000-0000-000016390000}"/>
    <cellStyle name="40% - Accent5 9 3 2" xfId="14279" xr:uid="{00000000-0005-0000-0000-000017390000}"/>
    <cellStyle name="40% - Accent5 9 4" xfId="7649" xr:uid="{00000000-0005-0000-0000-000018390000}"/>
    <cellStyle name="40% - Accent5 9 4 2" xfId="16481" xr:uid="{00000000-0005-0000-0000-000019390000}"/>
    <cellStyle name="40% - Accent5 9 5" xfId="9875" xr:uid="{00000000-0005-0000-0000-00001A390000}"/>
    <cellStyle name="40% - Accent6" xfId="61" builtinId="51" customBuiltin="1"/>
    <cellStyle name="40% - Accent6 10" xfId="1723" xr:uid="{00000000-0005-0000-0000-00001C390000}"/>
    <cellStyle name="40% - Accent6 10 2" xfId="3925" xr:uid="{00000000-0005-0000-0000-00001D390000}"/>
    <cellStyle name="40% - Accent6 10 2 2" xfId="12757" xr:uid="{00000000-0005-0000-0000-00001E390000}"/>
    <cellStyle name="40% - Accent6 10 3" xfId="6127" xr:uid="{00000000-0005-0000-0000-00001F390000}"/>
    <cellStyle name="40% - Accent6 10 3 2" xfId="14959" xr:uid="{00000000-0005-0000-0000-000020390000}"/>
    <cellStyle name="40% - Accent6 10 4" xfId="8329" xr:uid="{00000000-0005-0000-0000-000021390000}"/>
    <cellStyle name="40% - Accent6 10 4 2" xfId="17161" xr:uid="{00000000-0005-0000-0000-000022390000}"/>
    <cellStyle name="40% - Accent6 10 5" xfId="10555" xr:uid="{00000000-0005-0000-0000-000023390000}"/>
    <cellStyle name="40% - Accent6 11" xfId="2434" xr:uid="{00000000-0005-0000-0000-000024390000}"/>
    <cellStyle name="40% - Accent6 11 2" xfId="11266" xr:uid="{00000000-0005-0000-0000-000025390000}"/>
    <cellStyle name="40% - Accent6 12" xfId="4636" xr:uid="{00000000-0005-0000-0000-000026390000}"/>
    <cellStyle name="40% - Accent6 12 2" xfId="13468" xr:uid="{00000000-0005-0000-0000-000027390000}"/>
    <cellStyle name="40% - Accent6 13" xfId="6838" xr:uid="{00000000-0005-0000-0000-000028390000}"/>
    <cellStyle name="40% - Accent6 13 2" xfId="15670" xr:uid="{00000000-0005-0000-0000-000029390000}"/>
    <cellStyle name="40% - Accent6 14" xfId="9064" xr:uid="{00000000-0005-0000-0000-00002A390000}"/>
    <cellStyle name="40% - Accent6 2" xfId="165" xr:uid="{00000000-0005-0000-0000-00002B390000}"/>
    <cellStyle name="40% - Accent6 2 10" xfId="2481" xr:uid="{00000000-0005-0000-0000-00002C390000}"/>
    <cellStyle name="40% - Accent6 2 10 2" xfId="11313" xr:uid="{00000000-0005-0000-0000-00002D390000}"/>
    <cellStyle name="40% - Accent6 2 11" xfId="4683" xr:uid="{00000000-0005-0000-0000-00002E390000}"/>
    <cellStyle name="40% - Accent6 2 11 2" xfId="13515" xr:uid="{00000000-0005-0000-0000-00002F390000}"/>
    <cellStyle name="40% - Accent6 2 12" xfId="6885" xr:uid="{00000000-0005-0000-0000-000030390000}"/>
    <cellStyle name="40% - Accent6 2 12 2" xfId="15717" xr:uid="{00000000-0005-0000-0000-000031390000}"/>
    <cellStyle name="40% - Accent6 2 13" xfId="9111" xr:uid="{00000000-0005-0000-0000-000032390000}"/>
    <cellStyle name="40% - Accent6 2 2" xfId="166" xr:uid="{00000000-0005-0000-0000-000033390000}"/>
    <cellStyle name="40% - Accent6 2 2 10" xfId="6886" xr:uid="{00000000-0005-0000-0000-000034390000}"/>
    <cellStyle name="40% - Accent6 2 2 10 2" xfId="15718" xr:uid="{00000000-0005-0000-0000-000035390000}"/>
    <cellStyle name="40% - Accent6 2 2 11" xfId="9112" xr:uid="{00000000-0005-0000-0000-000036390000}"/>
    <cellStyle name="40% - Accent6 2 2 2" xfId="496" xr:uid="{00000000-0005-0000-0000-000037390000}"/>
    <cellStyle name="40% - Accent6 2 2 2 2" xfId="836" xr:uid="{00000000-0005-0000-0000-000038390000}"/>
    <cellStyle name="40% - Accent6 2 2 2 2 2" xfId="1540" xr:uid="{00000000-0005-0000-0000-000039390000}"/>
    <cellStyle name="40% - Accent6 2 2 2 2 2 2" xfId="3742" xr:uid="{00000000-0005-0000-0000-00003A390000}"/>
    <cellStyle name="40% - Accent6 2 2 2 2 2 2 2" xfId="12574" xr:uid="{00000000-0005-0000-0000-00003B390000}"/>
    <cellStyle name="40% - Accent6 2 2 2 2 2 3" xfId="5944" xr:uid="{00000000-0005-0000-0000-00003C390000}"/>
    <cellStyle name="40% - Accent6 2 2 2 2 2 3 2" xfId="14776" xr:uid="{00000000-0005-0000-0000-00003D390000}"/>
    <cellStyle name="40% - Accent6 2 2 2 2 2 4" xfId="8146" xr:uid="{00000000-0005-0000-0000-00003E390000}"/>
    <cellStyle name="40% - Accent6 2 2 2 2 2 4 2" xfId="16978" xr:uid="{00000000-0005-0000-0000-00003F390000}"/>
    <cellStyle name="40% - Accent6 2 2 2 2 2 5" xfId="10372" xr:uid="{00000000-0005-0000-0000-000040390000}"/>
    <cellStyle name="40% - Accent6 2 2 2 2 3" xfId="2244" xr:uid="{00000000-0005-0000-0000-000041390000}"/>
    <cellStyle name="40% - Accent6 2 2 2 2 3 2" xfId="4446" xr:uid="{00000000-0005-0000-0000-000042390000}"/>
    <cellStyle name="40% - Accent6 2 2 2 2 3 2 2" xfId="13278" xr:uid="{00000000-0005-0000-0000-000043390000}"/>
    <cellStyle name="40% - Accent6 2 2 2 2 3 3" xfId="6648" xr:uid="{00000000-0005-0000-0000-000044390000}"/>
    <cellStyle name="40% - Accent6 2 2 2 2 3 3 2" xfId="15480" xr:uid="{00000000-0005-0000-0000-000045390000}"/>
    <cellStyle name="40% - Accent6 2 2 2 2 3 4" xfId="8850" xr:uid="{00000000-0005-0000-0000-000046390000}"/>
    <cellStyle name="40% - Accent6 2 2 2 2 3 4 2" xfId="17682" xr:uid="{00000000-0005-0000-0000-000047390000}"/>
    <cellStyle name="40% - Accent6 2 2 2 2 3 5" xfId="11076" xr:uid="{00000000-0005-0000-0000-000048390000}"/>
    <cellStyle name="40% - Accent6 2 2 2 2 4" xfId="3038" xr:uid="{00000000-0005-0000-0000-000049390000}"/>
    <cellStyle name="40% - Accent6 2 2 2 2 4 2" xfId="11870" xr:uid="{00000000-0005-0000-0000-00004A390000}"/>
    <cellStyle name="40% - Accent6 2 2 2 2 5" xfId="5240" xr:uid="{00000000-0005-0000-0000-00004B390000}"/>
    <cellStyle name="40% - Accent6 2 2 2 2 5 2" xfId="14072" xr:uid="{00000000-0005-0000-0000-00004C390000}"/>
    <cellStyle name="40% - Accent6 2 2 2 2 6" xfId="7442" xr:uid="{00000000-0005-0000-0000-00004D390000}"/>
    <cellStyle name="40% - Accent6 2 2 2 2 6 2" xfId="16274" xr:uid="{00000000-0005-0000-0000-00004E390000}"/>
    <cellStyle name="40% - Accent6 2 2 2 2 7" xfId="9668" xr:uid="{00000000-0005-0000-0000-00004F390000}"/>
    <cellStyle name="40% - Accent6 2 2 2 3" xfId="1200" xr:uid="{00000000-0005-0000-0000-000050390000}"/>
    <cellStyle name="40% - Accent6 2 2 2 3 2" xfId="3402" xr:uid="{00000000-0005-0000-0000-000051390000}"/>
    <cellStyle name="40% - Accent6 2 2 2 3 2 2" xfId="12234" xr:uid="{00000000-0005-0000-0000-000052390000}"/>
    <cellStyle name="40% - Accent6 2 2 2 3 3" xfId="5604" xr:uid="{00000000-0005-0000-0000-000053390000}"/>
    <cellStyle name="40% - Accent6 2 2 2 3 3 2" xfId="14436" xr:uid="{00000000-0005-0000-0000-000054390000}"/>
    <cellStyle name="40% - Accent6 2 2 2 3 4" xfId="7806" xr:uid="{00000000-0005-0000-0000-000055390000}"/>
    <cellStyle name="40% - Accent6 2 2 2 3 4 2" xfId="16638" xr:uid="{00000000-0005-0000-0000-000056390000}"/>
    <cellStyle name="40% - Accent6 2 2 2 3 5" xfId="10032" xr:uid="{00000000-0005-0000-0000-000057390000}"/>
    <cellStyle name="40% - Accent6 2 2 2 4" xfId="1892" xr:uid="{00000000-0005-0000-0000-000058390000}"/>
    <cellStyle name="40% - Accent6 2 2 2 4 2" xfId="4094" xr:uid="{00000000-0005-0000-0000-000059390000}"/>
    <cellStyle name="40% - Accent6 2 2 2 4 2 2" xfId="12926" xr:uid="{00000000-0005-0000-0000-00005A390000}"/>
    <cellStyle name="40% - Accent6 2 2 2 4 3" xfId="6296" xr:uid="{00000000-0005-0000-0000-00005B390000}"/>
    <cellStyle name="40% - Accent6 2 2 2 4 3 2" xfId="15128" xr:uid="{00000000-0005-0000-0000-00005C390000}"/>
    <cellStyle name="40% - Accent6 2 2 2 4 4" xfId="8498" xr:uid="{00000000-0005-0000-0000-00005D390000}"/>
    <cellStyle name="40% - Accent6 2 2 2 4 4 2" xfId="17330" xr:uid="{00000000-0005-0000-0000-00005E390000}"/>
    <cellStyle name="40% - Accent6 2 2 2 4 5" xfId="10724" xr:uid="{00000000-0005-0000-0000-00005F390000}"/>
    <cellStyle name="40% - Accent6 2 2 2 5" xfId="2698" xr:uid="{00000000-0005-0000-0000-000060390000}"/>
    <cellStyle name="40% - Accent6 2 2 2 5 2" xfId="11530" xr:uid="{00000000-0005-0000-0000-000061390000}"/>
    <cellStyle name="40% - Accent6 2 2 2 6" xfId="4900" xr:uid="{00000000-0005-0000-0000-000062390000}"/>
    <cellStyle name="40% - Accent6 2 2 2 6 2" xfId="13732" xr:uid="{00000000-0005-0000-0000-000063390000}"/>
    <cellStyle name="40% - Accent6 2 2 2 7" xfId="7102" xr:uid="{00000000-0005-0000-0000-000064390000}"/>
    <cellStyle name="40% - Accent6 2 2 2 7 2" xfId="15934" xr:uid="{00000000-0005-0000-0000-000065390000}"/>
    <cellStyle name="40% - Accent6 2 2 2 8" xfId="9328" xr:uid="{00000000-0005-0000-0000-000066390000}"/>
    <cellStyle name="40% - Accent6 2 2 3" xfId="601" xr:uid="{00000000-0005-0000-0000-000067390000}"/>
    <cellStyle name="40% - Accent6 2 2 3 2" xfId="953" xr:uid="{00000000-0005-0000-0000-000068390000}"/>
    <cellStyle name="40% - Accent6 2 2 3 2 2" xfId="1657" xr:uid="{00000000-0005-0000-0000-000069390000}"/>
    <cellStyle name="40% - Accent6 2 2 3 2 2 2" xfId="3859" xr:uid="{00000000-0005-0000-0000-00006A390000}"/>
    <cellStyle name="40% - Accent6 2 2 3 2 2 2 2" xfId="12691" xr:uid="{00000000-0005-0000-0000-00006B390000}"/>
    <cellStyle name="40% - Accent6 2 2 3 2 2 3" xfId="6061" xr:uid="{00000000-0005-0000-0000-00006C390000}"/>
    <cellStyle name="40% - Accent6 2 2 3 2 2 3 2" xfId="14893" xr:uid="{00000000-0005-0000-0000-00006D390000}"/>
    <cellStyle name="40% - Accent6 2 2 3 2 2 4" xfId="8263" xr:uid="{00000000-0005-0000-0000-00006E390000}"/>
    <cellStyle name="40% - Accent6 2 2 3 2 2 4 2" xfId="17095" xr:uid="{00000000-0005-0000-0000-00006F390000}"/>
    <cellStyle name="40% - Accent6 2 2 3 2 2 5" xfId="10489" xr:uid="{00000000-0005-0000-0000-000070390000}"/>
    <cellStyle name="40% - Accent6 2 2 3 2 3" xfId="2361" xr:uid="{00000000-0005-0000-0000-000071390000}"/>
    <cellStyle name="40% - Accent6 2 2 3 2 3 2" xfId="4563" xr:uid="{00000000-0005-0000-0000-000072390000}"/>
    <cellStyle name="40% - Accent6 2 2 3 2 3 2 2" xfId="13395" xr:uid="{00000000-0005-0000-0000-000073390000}"/>
    <cellStyle name="40% - Accent6 2 2 3 2 3 3" xfId="6765" xr:uid="{00000000-0005-0000-0000-000074390000}"/>
    <cellStyle name="40% - Accent6 2 2 3 2 3 3 2" xfId="15597" xr:uid="{00000000-0005-0000-0000-000075390000}"/>
    <cellStyle name="40% - Accent6 2 2 3 2 3 4" xfId="8967" xr:uid="{00000000-0005-0000-0000-000076390000}"/>
    <cellStyle name="40% - Accent6 2 2 3 2 3 4 2" xfId="17799" xr:uid="{00000000-0005-0000-0000-000077390000}"/>
    <cellStyle name="40% - Accent6 2 2 3 2 3 5" xfId="11193" xr:uid="{00000000-0005-0000-0000-000078390000}"/>
    <cellStyle name="40% - Accent6 2 2 3 2 4" xfId="3155" xr:uid="{00000000-0005-0000-0000-000079390000}"/>
    <cellStyle name="40% - Accent6 2 2 3 2 4 2" xfId="11987" xr:uid="{00000000-0005-0000-0000-00007A390000}"/>
    <cellStyle name="40% - Accent6 2 2 3 2 5" xfId="5357" xr:uid="{00000000-0005-0000-0000-00007B390000}"/>
    <cellStyle name="40% - Accent6 2 2 3 2 5 2" xfId="14189" xr:uid="{00000000-0005-0000-0000-00007C390000}"/>
    <cellStyle name="40% - Accent6 2 2 3 2 6" xfId="7559" xr:uid="{00000000-0005-0000-0000-00007D390000}"/>
    <cellStyle name="40% - Accent6 2 2 3 2 6 2" xfId="16391" xr:uid="{00000000-0005-0000-0000-00007E390000}"/>
    <cellStyle name="40% - Accent6 2 2 3 2 7" xfId="9785" xr:uid="{00000000-0005-0000-0000-00007F390000}"/>
    <cellStyle name="40% - Accent6 2 2 3 3" xfId="1305" xr:uid="{00000000-0005-0000-0000-000080390000}"/>
    <cellStyle name="40% - Accent6 2 2 3 3 2" xfId="3507" xr:uid="{00000000-0005-0000-0000-000081390000}"/>
    <cellStyle name="40% - Accent6 2 2 3 3 2 2" xfId="12339" xr:uid="{00000000-0005-0000-0000-000082390000}"/>
    <cellStyle name="40% - Accent6 2 2 3 3 3" xfId="5709" xr:uid="{00000000-0005-0000-0000-000083390000}"/>
    <cellStyle name="40% - Accent6 2 2 3 3 3 2" xfId="14541" xr:uid="{00000000-0005-0000-0000-000084390000}"/>
    <cellStyle name="40% - Accent6 2 2 3 3 4" xfId="7911" xr:uid="{00000000-0005-0000-0000-000085390000}"/>
    <cellStyle name="40% - Accent6 2 2 3 3 4 2" xfId="16743" xr:uid="{00000000-0005-0000-0000-000086390000}"/>
    <cellStyle name="40% - Accent6 2 2 3 3 5" xfId="10137" xr:uid="{00000000-0005-0000-0000-000087390000}"/>
    <cellStyle name="40% - Accent6 2 2 3 4" xfId="2009" xr:uid="{00000000-0005-0000-0000-000088390000}"/>
    <cellStyle name="40% - Accent6 2 2 3 4 2" xfId="4211" xr:uid="{00000000-0005-0000-0000-000089390000}"/>
    <cellStyle name="40% - Accent6 2 2 3 4 2 2" xfId="13043" xr:uid="{00000000-0005-0000-0000-00008A390000}"/>
    <cellStyle name="40% - Accent6 2 2 3 4 3" xfId="6413" xr:uid="{00000000-0005-0000-0000-00008B390000}"/>
    <cellStyle name="40% - Accent6 2 2 3 4 3 2" xfId="15245" xr:uid="{00000000-0005-0000-0000-00008C390000}"/>
    <cellStyle name="40% - Accent6 2 2 3 4 4" xfId="8615" xr:uid="{00000000-0005-0000-0000-00008D390000}"/>
    <cellStyle name="40% - Accent6 2 2 3 4 4 2" xfId="17447" xr:uid="{00000000-0005-0000-0000-00008E390000}"/>
    <cellStyle name="40% - Accent6 2 2 3 4 5" xfId="10841" xr:uid="{00000000-0005-0000-0000-00008F390000}"/>
    <cellStyle name="40% - Accent6 2 2 3 5" xfId="2803" xr:uid="{00000000-0005-0000-0000-000090390000}"/>
    <cellStyle name="40% - Accent6 2 2 3 5 2" xfId="11635" xr:uid="{00000000-0005-0000-0000-000091390000}"/>
    <cellStyle name="40% - Accent6 2 2 3 6" xfId="5005" xr:uid="{00000000-0005-0000-0000-000092390000}"/>
    <cellStyle name="40% - Accent6 2 2 3 6 2" xfId="13837" xr:uid="{00000000-0005-0000-0000-000093390000}"/>
    <cellStyle name="40% - Accent6 2 2 3 7" xfId="7207" xr:uid="{00000000-0005-0000-0000-000094390000}"/>
    <cellStyle name="40% - Accent6 2 2 3 7 2" xfId="16039" xr:uid="{00000000-0005-0000-0000-000095390000}"/>
    <cellStyle name="40% - Accent6 2 2 3 8" xfId="9433" xr:uid="{00000000-0005-0000-0000-000096390000}"/>
    <cellStyle name="40% - Accent6 2 2 4" xfId="719" xr:uid="{00000000-0005-0000-0000-000097390000}"/>
    <cellStyle name="40% - Accent6 2 2 4 2" xfId="1423" xr:uid="{00000000-0005-0000-0000-000098390000}"/>
    <cellStyle name="40% - Accent6 2 2 4 2 2" xfId="3625" xr:uid="{00000000-0005-0000-0000-000099390000}"/>
    <cellStyle name="40% - Accent6 2 2 4 2 2 2" xfId="12457" xr:uid="{00000000-0005-0000-0000-00009A390000}"/>
    <cellStyle name="40% - Accent6 2 2 4 2 3" xfId="5827" xr:uid="{00000000-0005-0000-0000-00009B390000}"/>
    <cellStyle name="40% - Accent6 2 2 4 2 3 2" xfId="14659" xr:uid="{00000000-0005-0000-0000-00009C390000}"/>
    <cellStyle name="40% - Accent6 2 2 4 2 4" xfId="8029" xr:uid="{00000000-0005-0000-0000-00009D390000}"/>
    <cellStyle name="40% - Accent6 2 2 4 2 4 2" xfId="16861" xr:uid="{00000000-0005-0000-0000-00009E390000}"/>
    <cellStyle name="40% - Accent6 2 2 4 2 5" xfId="10255" xr:uid="{00000000-0005-0000-0000-00009F390000}"/>
    <cellStyle name="40% - Accent6 2 2 4 3" xfId="2127" xr:uid="{00000000-0005-0000-0000-0000A0390000}"/>
    <cellStyle name="40% - Accent6 2 2 4 3 2" xfId="4329" xr:uid="{00000000-0005-0000-0000-0000A1390000}"/>
    <cellStyle name="40% - Accent6 2 2 4 3 2 2" xfId="13161" xr:uid="{00000000-0005-0000-0000-0000A2390000}"/>
    <cellStyle name="40% - Accent6 2 2 4 3 3" xfId="6531" xr:uid="{00000000-0005-0000-0000-0000A3390000}"/>
    <cellStyle name="40% - Accent6 2 2 4 3 3 2" xfId="15363" xr:uid="{00000000-0005-0000-0000-0000A4390000}"/>
    <cellStyle name="40% - Accent6 2 2 4 3 4" xfId="8733" xr:uid="{00000000-0005-0000-0000-0000A5390000}"/>
    <cellStyle name="40% - Accent6 2 2 4 3 4 2" xfId="17565" xr:uid="{00000000-0005-0000-0000-0000A6390000}"/>
    <cellStyle name="40% - Accent6 2 2 4 3 5" xfId="10959" xr:uid="{00000000-0005-0000-0000-0000A7390000}"/>
    <cellStyle name="40% - Accent6 2 2 4 4" xfId="2921" xr:uid="{00000000-0005-0000-0000-0000A8390000}"/>
    <cellStyle name="40% - Accent6 2 2 4 4 2" xfId="11753" xr:uid="{00000000-0005-0000-0000-0000A9390000}"/>
    <cellStyle name="40% - Accent6 2 2 4 5" xfId="5123" xr:uid="{00000000-0005-0000-0000-0000AA390000}"/>
    <cellStyle name="40% - Accent6 2 2 4 5 2" xfId="13955" xr:uid="{00000000-0005-0000-0000-0000AB390000}"/>
    <cellStyle name="40% - Accent6 2 2 4 6" xfId="7325" xr:uid="{00000000-0005-0000-0000-0000AC390000}"/>
    <cellStyle name="40% - Accent6 2 2 4 6 2" xfId="16157" xr:uid="{00000000-0005-0000-0000-0000AD390000}"/>
    <cellStyle name="40% - Accent6 2 2 4 7" xfId="9551" xr:uid="{00000000-0005-0000-0000-0000AE390000}"/>
    <cellStyle name="40% - Accent6 2 2 5" xfId="1110" xr:uid="{00000000-0005-0000-0000-0000AF390000}"/>
    <cellStyle name="40% - Accent6 2 2 5 2" xfId="3312" xr:uid="{00000000-0005-0000-0000-0000B0390000}"/>
    <cellStyle name="40% - Accent6 2 2 5 2 2" xfId="12144" xr:uid="{00000000-0005-0000-0000-0000B1390000}"/>
    <cellStyle name="40% - Accent6 2 2 5 3" xfId="5514" xr:uid="{00000000-0005-0000-0000-0000B2390000}"/>
    <cellStyle name="40% - Accent6 2 2 5 3 2" xfId="14346" xr:uid="{00000000-0005-0000-0000-0000B3390000}"/>
    <cellStyle name="40% - Accent6 2 2 5 4" xfId="7716" xr:uid="{00000000-0005-0000-0000-0000B4390000}"/>
    <cellStyle name="40% - Accent6 2 2 5 4 2" xfId="16548" xr:uid="{00000000-0005-0000-0000-0000B5390000}"/>
    <cellStyle name="40% - Accent6 2 2 5 5" xfId="9942" xr:uid="{00000000-0005-0000-0000-0000B6390000}"/>
    <cellStyle name="40% - Accent6 2 2 6" xfId="1775" xr:uid="{00000000-0005-0000-0000-0000B7390000}"/>
    <cellStyle name="40% - Accent6 2 2 6 2" xfId="3977" xr:uid="{00000000-0005-0000-0000-0000B8390000}"/>
    <cellStyle name="40% - Accent6 2 2 6 2 2" xfId="12809" xr:uid="{00000000-0005-0000-0000-0000B9390000}"/>
    <cellStyle name="40% - Accent6 2 2 6 3" xfId="6179" xr:uid="{00000000-0005-0000-0000-0000BA390000}"/>
    <cellStyle name="40% - Accent6 2 2 6 3 2" xfId="15011" xr:uid="{00000000-0005-0000-0000-0000BB390000}"/>
    <cellStyle name="40% - Accent6 2 2 6 4" xfId="8381" xr:uid="{00000000-0005-0000-0000-0000BC390000}"/>
    <cellStyle name="40% - Accent6 2 2 6 4 2" xfId="17213" xr:uid="{00000000-0005-0000-0000-0000BD390000}"/>
    <cellStyle name="40% - Accent6 2 2 6 5" xfId="10607" xr:uid="{00000000-0005-0000-0000-0000BE390000}"/>
    <cellStyle name="40% - Accent6 2 2 7" xfId="406" xr:uid="{00000000-0005-0000-0000-0000BF390000}"/>
    <cellStyle name="40% - Accent6 2 2 7 2" xfId="2608" xr:uid="{00000000-0005-0000-0000-0000C0390000}"/>
    <cellStyle name="40% - Accent6 2 2 7 2 2" xfId="11440" xr:uid="{00000000-0005-0000-0000-0000C1390000}"/>
    <cellStyle name="40% - Accent6 2 2 7 3" xfId="4810" xr:uid="{00000000-0005-0000-0000-0000C2390000}"/>
    <cellStyle name="40% - Accent6 2 2 7 3 2" xfId="13642" xr:uid="{00000000-0005-0000-0000-0000C3390000}"/>
    <cellStyle name="40% - Accent6 2 2 7 4" xfId="7012" xr:uid="{00000000-0005-0000-0000-0000C4390000}"/>
    <cellStyle name="40% - Accent6 2 2 7 4 2" xfId="15844" xr:uid="{00000000-0005-0000-0000-0000C5390000}"/>
    <cellStyle name="40% - Accent6 2 2 7 5" xfId="9238" xr:uid="{00000000-0005-0000-0000-0000C6390000}"/>
    <cellStyle name="40% - Accent6 2 2 8" xfId="2482" xr:uid="{00000000-0005-0000-0000-0000C7390000}"/>
    <cellStyle name="40% - Accent6 2 2 8 2" xfId="11314" xr:uid="{00000000-0005-0000-0000-0000C8390000}"/>
    <cellStyle name="40% - Accent6 2 2 9" xfId="4684" xr:uid="{00000000-0005-0000-0000-0000C9390000}"/>
    <cellStyle name="40% - Accent6 2 2 9 2" xfId="13516" xr:uid="{00000000-0005-0000-0000-0000CA390000}"/>
    <cellStyle name="40% - Accent6 2 3" xfId="365" xr:uid="{00000000-0005-0000-0000-0000CB390000}"/>
    <cellStyle name="40% - Accent6 2 3 10" xfId="9198" xr:uid="{00000000-0005-0000-0000-0000CC390000}"/>
    <cellStyle name="40% - Accent6 2 3 2" xfId="523" xr:uid="{00000000-0005-0000-0000-0000CD390000}"/>
    <cellStyle name="40% - Accent6 2 3 2 2" xfId="875" xr:uid="{00000000-0005-0000-0000-0000CE390000}"/>
    <cellStyle name="40% - Accent6 2 3 2 2 2" xfId="1579" xr:uid="{00000000-0005-0000-0000-0000CF390000}"/>
    <cellStyle name="40% - Accent6 2 3 2 2 2 2" xfId="3781" xr:uid="{00000000-0005-0000-0000-0000D0390000}"/>
    <cellStyle name="40% - Accent6 2 3 2 2 2 2 2" xfId="12613" xr:uid="{00000000-0005-0000-0000-0000D1390000}"/>
    <cellStyle name="40% - Accent6 2 3 2 2 2 3" xfId="5983" xr:uid="{00000000-0005-0000-0000-0000D2390000}"/>
    <cellStyle name="40% - Accent6 2 3 2 2 2 3 2" xfId="14815" xr:uid="{00000000-0005-0000-0000-0000D3390000}"/>
    <cellStyle name="40% - Accent6 2 3 2 2 2 4" xfId="8185" xr:uid="{00000000-0005-0000-0000-0000D4390000}"/>
    <cellStyle name="40% - Accent6 2 3 2 2 2 4 2" xfId="17017" xr:uid="{00000000-0005-0000-0000-0000D5390000}"/>
    <cellStyle name="40% - Accent6 2 3 2 2 2 5" xfId="10411" xr:uid="{00000000-0005-0000-0000-0000D6390000}"/>
    <cellStyle name="40% - Accent6 2 3 2 2 3" xfId="2283" xr:uid="{00000000-0005-0000-0000-0000D7390000}"/>
    <cellStyle name="40% - Accent6 2 3 2 2 3 2" xfId="4485" xr:uid="{00000000-0005-0000-0000-0000D8390000}"/>
    <cellStyle name="40% - Accent6 2 3 2 2 3 2 2" xfId="13317" xr:uid="{00000000-0005-0000-0000-0000D9390000}"/>
    <cellStyle name="40% - Accent6 2 3 2 2 3 3" xfId="6687" xr:uid="{00000000-0005-0000-0000-0000DA390000}"/>
    <cellStyle name="40% - Accent6 2 3 2 2 3 3 2" xfId="15519" xr:uid="{00000000-0005-0000-0000-0000DB390000}"/>
    <cellStyle name="40% - Accent6 2 3 2 2 3 4" xfId="8889" xr:uid="{00000000-0005-0000-0000-0000DC390000}"/>
    <cellStyle name="40% - Accent6 2 3 2 2 3 4 2" xfId="17721" xr:uid="{00000000-0005-0000-0000-0000DD390000}"/>
    <cellStyle name="40% - Accent6 2 3 2 2 3 5" xfId="11115" xr:uid="{00000000-0005-0000-0000-0000DE390000}"/>
    <cellStyle name="40% - Accent6 2 3 2 2 4" xfId="3077" xr:uid="{00000000-0005-0000-0000-0000DF390000}"/>
    <cellStyle name="40% - Accent6 2 3 2 2 4 2" xfId="11909" xr:uid="{00000000-0005-0000-0000-0000E0390000}"/>
    <cellStyle name="40% - Accent6 2 3 2 2 5" xfId="5279" xr:uid="{00000000-0005-0000-0000-0000E1390000}"/>
    <cellStyle name="40% - Accent6 2 3 2 2 5 2" xfId="14111" xr:uid="{00000000-0005-0000-0000-0000E2390000}"/>
    <cellStyle name="40% - Accent6 2 3 2 2 6" xfId="7481" xr:uid="{00000000-0005-0000-0000-0000E3390000}"/>
    <cellStyle name="40% - Accent6 2 3 2 2 6 2" xfId="16313" xr:uid="{00000000-0005-0000-0000-0000E4390000}"/>
    <cellStyle name="40% - Accent6 2 3 2 2 7" xfId="9707" xr:uid="{00000000-0005-0000-0000-0000E5390000}"/>
    <cellStyle name="40% - Accent6 2 3 2 3" xfId="1227" xr:uid="{00000000-0005-0000-0000-0000E6390000}"/>
    <cellStyle name="40% - Accent6 2 3 2 3 2" xfId="3429" xr:uid="{00000000-0005-0000-0000-0000E7390000}"/>
    <cellStyle name="40% - Accent6 2 3 2 3 2 2" xfId="12261" xr:uid="{00000000-0005-0000-0000-0000E8390000}"/>
    <cellStyle name="40% - Accent6 2 3 2 3 3" xfId="5631" xr:uid="{00000000-0005-0000-0000-0000E9390000}"/>
    <cellStyle name="40% - Accent6 2 3 2 3 3 2" xfId="14463" xr:uid="{00000000-0005-0000-0000-0000EA390000}"/>
    <cellStyle name="40% - Accent6 2 3 2 3 4" xfId="7833" xr:uid="{00000000-0005-0000-0000-0000EB390000}"/>
    <cellStyle name="40% - Accent6 2 3 2 3 4 2" xfId="16665" xr:uid="{00000000-0005-0000-0000-0000EC390000}"/>
    <cellStyle name="40% - Accent6 2 3 2 3 5" xfId="10059" xr:uid="{00000000-0005-0000-0000-0000ED390000}"/>
    <cellStyle name="40% - Accent6 2 3 2 4" xfId="1931" xr:uid="{00000000-0005-0000-0000-0000EE390000}"/>
    <cellStyle name="40% - Accent6 2 3 2 4 2" xfId="4133" xr:uid="{00000000-0005-0000-0000-0000EF390000}"/>
    <cellStyle name="40% - Accent6 2 3 2 4 2 2" xfId="12965" xr:uid="{00000000-0005-0000-0000-0000F0390000}"/>
    <cellStyle name="40% - Accent6 2 3 2 4 3" xfId="6335" xr:uid="{00000000-0005-0000-0000-0000F1390000}"/>
    <cellStyle name="40% - Accent6 2 3 2 4 3 2" xfId="15167" xr:uid="{00000000-0005-0000-0000-0000F2390000}"/>
    <cellStyle name="40% - Accent6 2 3 2 4 4" xfId="8537" xr:uid="{00000000-0005-0000-0000-0000F3390000}"/>
    <cellStyle name="40% - Accent6 2 3 2 4 4 2" xfId="17369" xr:uid="{00000000-0005-0000-0000-0000F4390000}"/>
    <cellStyle name="40% - Accent6 2 3 2 4 5" xfId="10763" xr:uid="{00000000-0005-0000-0000-0000F5390000}"/>
    <cellStyle name="40% - Accent6 2 3 2 5" xfId="2725" xr:uid="{00000000-0005-0000-0000-0000F6390000}"/>
    <cellStyle name="40% - Accent6 2 3 2 5 2" xfId="11557" xr:uid="{00000000-0005-0000-0000-0000F7390000}"/>
    <cellStyle name="40% - Accent6 2 3 2 6" xfId="4927" xr:uid="{00000000-0005-0000-0000-0000F8390000}"/>
    <cellStyle name="40% - Accent6 2 3 2 6 2" xfId="13759" xr:uid="{00000000-0005-0000-0000-0000F9390000}"/>
    <cellStyle name="40% - Accent6 2 3 2 7" xfId="7129" xr:uid="{00000000-0005-0000-0000-0000FA390000}"/>
    <cellStyle name="40% - Accent6 2 3 2 7 2" xfId="15961" xr:uid="{00000000-0005-0000-0000-0000FB390000}"/>
    <cellStyle name="40% - Accent6 2 3 2 8" xfId="9355" xr:uid="{00000000-0005-0000-0000-0000FC390000}"/>
    <cellStyle name="40% - Accent6 2 3 3" xfId="640" xr:uid="{00000000-0005-0000-0000-0000FD390000}"/>
    <cellStyle name="40% - Accent6 2 3 3 2" xfId="992" xr:uid="{00000000-0005-0000-0000-0000FE390000}"/>
    <cellStyle name="40% - Accent6 2 3 3 2 2" xfId="1696" xr:uid="{00000000-0005-0000-0000-0000FF390000}"/>
    <cellStyle name="40% - Accent6 2 3 3 2 2 2" xfId="3898" xr:uid="{00000000-0005-0000-0000-0000003A0000}"/>
    <cellStyle name="40% - Accent6 2 3 3 2 2 2 2" xfId="12730" xr:uid="{00000000-0005-0000-0000-0000013A0000}"/>
    <cellStyle name="40% - Accent6 2 3 3 2 2 3" xfId="6100" xr:uid="{00000000-0005-0000-0000-0000023A0000}"/>
    <cellStyle name="40% - Accent6 2 3 3 2 2 3 2" xfId="14932" xr:uid="{00000000-0005-0000-0000-0000033A0000}"/>
    <cellStyle name="40% - Accent6 2 3 3 2 2 4" xfId="8302" xr:uid="{00000000-0005-0000-0000-0000043A0000}"/>
    <cellStyle name="40% - Accent6 2 3 3 2 2 4 2" xfId="17134" xr:uid="{00000000-0005-0000-0000-0000053A0000}"/>
    <cellStyle name="40% - Accent6 2 3 3 2 2 5" xfId="10528" xr:uid="{00000000-0005-0000-0000-0000063A0000}"/>
    <cellStyle name="40% - Accent6 2 3 3 2 3" xfId="2400" xr:uid="{00000000-0005-0000-0000-0000073A0000}"/>
    <cellStyle name="40% - Accent6 2 3 3 2 3 2" xfId="4602" xr:uid="{00000000-0005-0000-0000-0000083A0000}"/>
    <cellStyle name="40% - Accent6 2 3 3 2 3 2 2" xfId="13434" xr:uid="{00000000-0005-0000-0000-0000093A0000}"/>
    <cellStyle name="40% - Accent6 2 3 3 2 3 3" xfId="6804" xr:uid="{00000000-0005-0000-0000-00000A3A0000}"/>
    <cellStyle name="40% - Accent6 2 3 3 2 3 3 2" xfId="15636" xr:uid="{00000000-0005-0000-0000-00000B3A0000}"/>
    <cellStyle name="40% - Accent6 2 3 3 2 3 4" xfId="9006" xr:uid="{00000000-0005-0000-0000-00000C3A0000}"/>
    <cellStyle name="40% - Accent6 2 3 3 2 3 4 2" xfId="17838" xr:uid="{00000000-0005-0000-0000-00000D3A0000}"/>
    <cellStyle name="40% - Accent6 2 3 3 2 3 5" xfId="11232" xr:uid="{00000000-0005-0000-0000-00000E3A0000}"/>
    <cellStyle name="40% - Accent6 2 3 3 2 4" xfId="3194" xr:uid="{00000000-0005-0000-0000-00000F3A0000}"/>
    <cellStyle name="40% - Accent6 2 3 3 2 4 2" xfId="12026" xr:uid="{00000000-0005-0000-0000-0000103A0000}"/>
    <cellStyle name="40% - Accent6 2 3 3 2 5" xfId="5396" xr:uid="{00000000-0005-0000-0000-0000113A0000}"/>
    <cellStyle name="40% - Accent6 2 3 3 2 5 2" xfId="14228" xr:uid="{00000000-0005-0000-0000-0000123A0000}"/>
    <cellStyle name="40% - Accent6 2 3 3 2 6" xfId="7598" xr:uid="{00000000-0005-0000-0000-0000133A0000}"/>
    <cellStyle name="40% - Accent6 2 3 3 2 6 2" xfId="16430" xr:uid="{00000000-0005-0000-0000-0000143A0000}"/>
    <cellStyle name="40% - Accent6 2 3 3 2 7" xfId="9824" xr:uid="{00000000-0005-0000-0000-0000153A0000}"/>
    <cellStyle name="40% - Accent6 2 3 3 3" xfId="1344" xr:uid="{00000000-0005-0000-0000-0000163A0000}"/>
    <cellStyle name="40% - Accent6 2 3 3 3 2" xfId="3546" xr:uid="{00000000-0005-0000-0000-0000173A0000}"/>
    <cellStyle name="40% - Accent6 2 3 3 3 2 2" xfId="12378" xr:uid="{00000000-0005-0000-0000-0000183A0000}"/>
    <cellStyle name="40% - Accent6 2 3 3 3 3" xfId="5748" xr:uid="{00000000-0005-0000-0000-0000193A0000}"/>
    <cellStyle name="40% - Accent6 2 3 3 3 3 2" xfId="14580" xr:uid="{00000000-0005-0000-0000-00001A3A0000}"/>
    <cellStyle name="40% - Accent6 2 3 3 3 4" xfId="7950" xr:uid="{00000000-0005-0000-0000-00001B3A0000}"/>
    <cellStyle name="40% - Accent6 2 3 3 3 4 2" xfId="16782" xr:uid="{00000000-0005-0000-0000-00001C3A0000}"/>
    <cellStyle name="40% - Accent6 2 3 3 3 5" xfId="10176" xr:uid="{00000000-0005-0000-0000-00001D3A0000}"/>
    <cellStyle name="40% - Accent6 2 3 3 4" xfId="2048" xr:uid="{00000000-0005-0000-0000-00001E3A0000}"/>
    <cellStyle name="40% - Accent6 2 3 3 4 2" xfId="4250" xr:uid="{00000000-0005-0000-0000-00001F3A0000}"/>
    <cellStyle name="40% - Accent6 2 3 3 4 2 2" xfId="13082" xr:uid="{00000000-0005-0000-0000-0000203A0000}"/>
    <cellStyle name="40% - Accent6 2 3 3 4 3" xfId="6452" xr:uid="{00000000-0005-0000-0000-0000213A0000}"/>
    <cellStyle name="40% - Accent6 2 3 3 4 3 2" xfId="15284" xr:uid="{00000000-0005-0000-0000-0000223A0000}"/>
    <cellStyle name="40% - Accent6 2 3 3 4 4" xfId="8654" xr:uid="{00000000-0005-0000-0000-0000233A0000}"/>
    <cellStyle name="40% - Accent6 2 3 3 4 4 2" xfId="17486" xr:uid="{00000000-0005-0000-0000-0000243A0000}"/>
    <cellStyle name="40% - Accent6 2 3 3 4 5" xfId="10880" xr:uid="{00000000-0005-0000-0000-0000253A0000}"/>
    <cellStyle name="40% - Accent6 2 3 3 5" xfId="2842" xr:uid="{00000000-0005-0000-0000-0000263A0000}"/>
    <cellStyle name="40% - Accent6 2 3 3 5 2" xfId="11674" xr:uid="{00000000-0005-0000-0000-0000273A0000}"/>
    <cellStyle name="40% - Accent6 2 3 3 6" xfId="5044" xr:uid="{00000000-0005-0000-0000-0000283A0000}"/>
    <cellStyle name="40% - Accent6 2 3 3 6 2" xfId="13876" xr:uid="{00000000-0005-0000-0000-0000293A0000}"/>
    <cellStyle name="40% - Accent6 2 3 3 7" xfId="7246" xr:uid="{00000000-0005-0000-0000-00002A3A0000}"/>
    <cellStyle name="40% - Accent6 2 3 3 7 2" xfId="16078" xr:uid="{00000000-0005-0000-0000-00002B3A0000}"/>
    <cellStyle name="40% - Accent6 2 3 3 8" xfId="9472" xr:uid="{00000000-0005-0000-0000-00002C3A0000}"/>
    <cellStyle name="40% - Accent6 2 3 4" xfId="758" xr:uid="{00000000-0005-0000-0000-00002D3A0000}"/>
    <cellStyle name="40% - Accent6 2 3 4 2" xfId="1462" xr:uid="{00000000-0005-0000-0000-00002E3A0000}"/>
    <cellStyle name="40% - Accent6 2 3 4 2 2" xfId="3664" xr:uid="{00000000-0005-0000-0000-00002F3A0000}"/>
    <cellStyle name="40% - Accent6 2 3 4 2 2 2" xfId="12496" xr:uid="{00000000-0005-0000-0000-0000303A0000}"/>
    <cellStyle name="40% - Accent6 2 3 4 2 3" xfId="5866" xr:uid="{00000000-0005-0000-0000-0000313A0000}"/>
    <cellStyle name="40% - Accent6 2 3 4 2 3 2" xfId="14698" xr:uid="{00000000-0005-0000-0000-0000323A0000}"/>
    <cellStyle name="40% - Accent6 2 3 4 2 4" xfId="8068" xr:uid="{00000000-0005-0000-0000-0000333A0000}"/>
    <cellStyle name="40% - Accent6 2 3 4 2 4 2" xfId="16900" xr:uid="{00000000-0005-0000-0000-0000343A0000}"/>
    <cellStyle name="40% - Accent6 2 3 4 2 5" xfId="10294" xr:uid="{00000000-0005-0000-0000-0000353A0000}"/>
    <cellStyle name="40% - Accent6 2 3 4 3" xfId="2166" xr:uid="{00000000-0005-0000-0000-0000363A0000}"/>
    <cellStyle name="40% - Accent6 2 3 4 3 2" xfId="4368" xr:uid="{00000000-0005-0000-0000-0000373A0000}"/>
    <cellStyle name="40% - Accent6 2 3 4 3 2 2" xfId="13200" xr:uid="{00000000-0005-0000-0000-0000383A0000}"/>
    <cellStyle name="40% - Accent6 2 3 4 3 3" xfId="6570" xr:uid="{00000000-0005-0000-0000-0000393A0000}"/>
    <cellStyle name="40% - Accent6 2 3 4 3 3 2" xfId="15402" xr:uid="{00000000-0005-0000-0000-00003A3A0000}"/>
    <cellStyle name="40% - Accent6 2 3 4 3 4" xfId="8772" xr:uid="{00000000-0005-0000-0000-00003B3A0000}"/>
    <cellStyle name="40% - Accent6 2 3 4 3 4 2" xfId="17604" xr:uid="{00000000-0005-0000-0000-00003C3A0000}"/>
    <cellStyle name="40% - Accent6 2 3 4 3 5" xfId="10998" xr:uid="{00000000-0005-0000-0000-00003D3A0000}"/>
    <cellStyle name="40% - Accent6 2 3 4 4" xfId="2960" xr:uid="{00000000-0005-0000-0000-00003E3A0000}"/>
    <cellStyle name="40% - Accent6 2 3 4 4 2" xfId="11792" xr:uid="{00000000-0005-0000-0000-00003F3A0000}"/>
    <cellStyle name="40% - Accent6 2 3 4 5" xfId="5162" xr:uid="{00000000-0005-0000-0000-0000403A0000}"/>
    <cellStyle name="40% - Accent6 2 3 4 5 2" xfId="13994" xr:uid="{00000000-0005-0000-0000-0000413A0000}"/>
    <cellStyle name="40% - Accent6 2 3 4 6" xfId="7364" xr:uid="{00000000-0005-0000-0000-0000423A0000}"/>
    <cellStyle name="40% - Accent6 2 3 4 6 2" xfId="16196" xr:uid="{00000000-0005-0000-0000-0000433A0000}"/>
    <cellStyle name="40% - Accent6 2 3 4 7" xfId="9590" xr:uid="{00000000-0005-0000-0000-0000443A0000}"/>
    <cellStyle name="40% - Accent6 2 3 5" xfId="1070" xr:uid="{00000000-0005-0000-0000-0000453A0000}"/>
    <cellStyle name="40% - Accent6 2 3 5 2" xfId="3272" xr:uid="{00000000-0005-0000-0000-0000463A0000}"/>
    <cellStyle name="40% - Accent6 2 3 5 2 2" xfId="12104" xr:uid="{00000000-0005-0000-0000-0000473A0000}"/>
    <cellStyle name="40% - Accent6 2 3 5 3" xfId="5474" xr:uid="{00000000-0005-0000-0000-0000483A0000}"/>
    <cellStyle name="40% - Accent6 2 3 5 3 2" xfId="14306" xr:uid="{00000000-0005-0000-0000-0000493A0000}"/>
    <cellStyle name="40% - Accent6 2 3 5 4" xfId="7676" xr:uid="{00000000-0005-0000-0000-00004A3A0000}"/>
    <cellStyle name="40% - Accent6 2 3 5 4 2" xfId="16508" xr:uid="{00000000-0005-0000-0000-00004B3A0000}"/>
    <cellStyle name="40% - Accent6 2 3 5 5" xfId="9902" xr:uid="{00000000-0005-0000-0000-00004C3A0000}"/>
    <cellStyle name="40% - Accent6 2 3 6" xfId="1814" xr:uid="{00000000-0005-0000-0000-00004D3A0000}"/>
    <cellStyle name="40% - Accent6 2 3 6 2" xfId="4016" xr:uid="{00000000-0005-0000-0000-00004E3A0000}"/>
    <cellStyle name="40% - Accent6 2 3 6 2 2" xfId="12848" xr:uid="{00000000-0005-0000-0000-00004F3A0000}"/>
    <cellStyle name="40% - Accent6 2 3 6 3" xfId="6218" xr:uid="{00000000-0005-0000-0000-0000503A0000}"/>
    <cellStyle name="40% - Accent6 2 3 6 3 2" xfId="15050" xr:uid="{00000000-0005-0000-0000-0000513A0000}"/>
    <cellStyle name="40% - Accent6 2 3 6 4" xfId="8420" xr:uid="{00000000-0005-0000-0000-0000523A0000}"/>
    <cellStyle name="40% - Accent6 2 3 6 4 2" xfId="17252" xr:uid="{00000000-0005-0000-0000-0000533A0000}"/>
    <cellStyle name="40% - Accent6 2 3 6 5" xfId="10646" xr:uid="{00000000-0005-0000-0000-0000543A0000}"/>
    <cellStyle name="40% - Accent6 2 3 7" xfId="2568" xr:uid="{00000000-0005-0000-0000-0000553A0000}"/>
    <cellStyle name="40% - Accent6 2 3 7 2" xfId="11400" xr:uid="{00000000-0005-0000-0000-0000563A0000}"/>
    <cellStyle name="40% - Accent6 2 3 8" xfId="4770" xr:uid="{00000000-0005-0000-0000-0000573A0000}"/>
    <cellStyle name="40% - Accent6 2 3 8 2" xfId="13602" xr:uid="{00000000-0005-0000-0000-0000583A0000}"/>
    <cellStyle name="40% - Accent6 2 3 9" xfId="6972" xr:uid="{00000000-0005-0000-0000-0000593A0000}"/>
    <cellStyle name="40% - Accent6 2 3 9 2" xfId="15804" xr:uid="{00000000-0005-0000-0000-00005A3A0000}"/>
    <cellStyle name="40% - Accent6 2 4" xfId="470" xr:uid="{00000000-0005-0000-0000-00005B3A0000}"/>
    <cellStyle name="40% - Accent6 2 4 2" xfId="809" xr:uid="{00000000-0005-0000-0000-00005C3A0000}"/>
    <cellStyle name="40% - Accent6 2 4 2 2" xfId="1513" xr:uid="{00000000-0005-0000-0000-00005D3A0000}"/>
    <cellStyle name="40% - Accent6 2 4 2 2 2" xfId="3715" xr:uid="{00000000-0005-0000-0000-00005E3A0000}"/>
    <cellStyle name="40% - Accent6 2 4 2 2 2 2" xfId="12547" xr:uid="{00000000-0005-0000-0000-00005F3A0000}"/>
    <cellStyle name="40% - Accent6 2 4 2 2 3" xfId="5917" xr:uid="{00000000-0005-0000-0000-0000603A0000}"/>
    <cellStyle name="40% - Accent6 2 4 2 2 3 2" xfId="14749" xr:uid="{00000000-0005-0000-0000-0000613A0000}"/>
    <cellStyle name="40% - Accent6 2 4 2 2 4" xfId="8119" xr:uid="{00000000-0005-0000-0000-0000623A0000}"/>
    <cellStyle name="40% - Accent6 2 4 2 2 4 2" xfId="16951" xr:uid="{00000000-0005-0000-0000-0000633A0000}"/>
    <cellStyle name="40% - Accent6 2 4 2 2 5" xfId="10345" xr:uid="{00000000-0005-0000-0000-0000643A0000}"/>
    <cellStyle name="40% - Accent6 2 4 2 3" xfId="2217" xr:uid="{00000000-0005-0000-0000-0000653A0000}"/>
    <cellStyle name="40% - Accent6 2 4 2 3 2" xfId="4419" xr:uid="{00000000-0005-0000-0000-0000663A0000}"/>
    <cellStyle name="40% - Accent6 2 4 2 3 2 2" xfId="13251" xr:uid="{00000000-0005-0000-0000-0000673A0000}"/>
    <cellStyle name="40% - Accent6 2 4 2 3 3" xfId="6621" xr:uid="{00000000-0005-0000-0000-0000683A0000}"/>
    <cellStyle name="40% - Accent6 2 4 2 3 3 2" xfId="15453" xr:uid="{00000000-0005-0000-0000-0000693A0000}"/>
    <cellStyle name="40% - Accent6 2 4 2 3 4" xfId="8823" xr:uid="{00000000-0005-0000-0000-00006A3A0000}"/>
    <cellStyle name="40% - Accent6 2 4 2 3 4 2" xfId="17655" xr:uid="{00000000-0005-0000-0000-00006B3A0000}"/>
    <cellStyle name="40% - Accent6 2 4 2 3 5" xfId="11049" xr:uid="{00000000-0005-0000-0000-00006C3A0000}"/>
    <cellStyle name="40% - Accent6 2 4 2 4" xfId="3011" xr:uid="{00000000-0005-0000-0000-00006D3A0000}"/>
    <cellStyle name="40% - Accent6 2 4 2 4 2" xfId="11843" xr:uid="{00000000-0005-0000-0000-00006E3A0000}"/>
    <cellStyle name="40% - Accent6 2 4 2 5" xfId="5213" xr:uid="{00000000-0005-0000-0000-00006F3A0000}"/>
    <cellStyle name="40% - Accent6 2 4 2 5 2" xfId="14045" xr:uid="{00000000-0005-0000-0000-0000703A0000}"/>
    <cellStyle name="40% - Accent6 2 4 2 6" xfId="7415" xr:uid="{00000000-0005-0000-0000-0000713A0000}"/>
    <cellStyle name="40% - Accent6 2 4 2 6 2" xfId="16247" xr:uid="{00000000-0005-0000-0000-0000723A0000}"/>
    <cellStyle name="40% - Accent6 2 4 2 7" xfId="9641" xr:uid="{00000000-0005-0000-0000-0000733A0000}"/>
    <cellStyle name="40% - Accent6 2 4 3" xfId="1174" xr:uid="{00000000-0005-0000-0000-0000743A0000}"/>
    <cellStyle name="40% - Accent6 2 4 3 2" xfId="3376" xr:uid="{00000000-0005-0000-0000-0000753A0000}"/>
    <cellStyle name="40% - Accent6 2 4 3 2 2" xfId="12208" xr:uid="{00000000-0005-0000-0000-0000763A0000}"/>
    <cellStyle name="40% - Accent6 2 4 3 3" xfId="5578" xr:uid="{00000000-0005-0000-0000-0000773A0000}"/>
    <cellStyle name="40% - Accent6 2 4 3 3 2" xfId="14410" xr:uid="{00000000-0005-0000-0000-0000783A0000}"/>
    <cellStyle name="40% - Accent6 2 4 3 4" xfId="7780" xr:uid="{00000000-0005-0000-0000-0000793A0000}"/>
    <cellStyle name="40% - Accent6 2 4 3 4 2" xfId="16612" xr:uid="{00000000-0005-0000-0000-00007A3A0000}"/>
    <cellStyle name="40% - Accent6 2 4 3 5" xfId="10006" xr:uid="{00000000-0005-0000-0000-00007B3A0000}"/>
    <cellStyle name="40% - Accent6 2 4 4" xfId="1865" xr:uid="{00000000-0005-0000-0000-00007C3A0000}"/>
    <cellStyle name="40% - Accent6 2 4 4 2" xfId="4067" xr:uid="{00000000-0005-0000-0000-00007D3A0000}"/>
    <cellStyle name="40% - Accent6 2 4 4 2 2" xfId="12899" xr:uid="{00000000-0005-0000-0000-00007E3A0000}"/>
    <cellStyle name="40% - Accent6 2 4 4 3" xfId="6269" xr:uid="{00000000-0005-0000-0000-00007F3A0000}"/>
    <cellStyle name="40% - Accent6 2 4 4 3 2" xfId="15101" xr:uid="{00000000-0005-0000-0000-0000803A0000}"/>
    <cellStyle name="40% - Accent6 2 4 4 4" xfId="8471" xr:uid="{00000000-0005-0000-0000-0000813A0000}"/>
    <cellStyle name="40% - Accent6 2 4 4 4 2" xfId="17303" xr:uid="{00000000-0005-0000-0000-0000823A0000}"/>
    <cellStyle name="40% - Accent6 2 4 4 5" xfId="10697" xr:uid="{00000000-0005-0000-0000-0000833A0000}"/>
    <cellStyle name="40% - Accent6 2 4 5" xfId="2672" xr:uid="{00000000-0005-0000-0000-0000843A0000}"/>
    <cellStyle name="40% - Accent6 2 4 5 2" xfId="11504" xr:uid="{00000000-0005-0000-0000-0000853A0000}"/>
    <cellStyle name="40% - Accent6 2 4 6" xfId="4874" xr:uid="{00000000-0005-0000-0000-0000863A0000}"/>
    <cellStyle name="40% - Accent6 2 4 6 2" xfId="13706" xr:uid="{00000000-0005-0000-0000-0000873A0000}"/>
    <cellStyle name="40% - Accent6 2 4 7" xfId="7076" xr:uid="{00000000-0005-0000-0000-0000883A0000}"/>
    <cellStyle name="40% - Accent6 2 4 7 2" xfId="15908" xr:uid="{00000000-0005-0000-0000-0000893A0000}"/>
    <cellStyle name="40% - Accent6 2 4 8" xfId="9302" xr:uid="{00000000-0005-0000-0000-00008A3A0000}"/>
    <cellStyle name="40% - Accent6 2 5" xfId="574" xr:uid="{00000000-0005-0000-0000-00008B3A0000}"/>
    <cellStyle name="40% - Accent6 2 5 2" xfId="926" xr:uid="{00000000-0005-0000-0000-00008C3A0000}"/>
    <cellStyle name="40% - Accent6 2 5 2 2" xfId="1630" xr:uid="{00000000-0005-0000-0000-00008D3A0000}"/>
    <cellStyle name="40% - Accent6 2 5 2 2 2" xfId="3832" xr:uid="{00000000-0005-0000-0000-00008E3A0000}"/>
    <cellStyle name="40% - Accent6 2 5 2 2 2 2" xfId="12664" xr:uid="{00000000-0005-0000-0000-00008F3A0000}"/>
    <cellStyle name="40% - Accent6 2 5 2 2 3" xfId="6034" xr:uid="{00000000-0005-0000-0000-0000903A0000}"/>
    <cellStyle name="40% - Accent6 2 5 2 2 3 2" xfId="14866" xr:uid="{00000000-0005-0000-0000-0000913A0000}"/>
    <cellStyle name="40% - Accent6 2 5 2 2 4" xfId="8236" xr:uid="{00000000-0005-0000-0000-0000923A0000}"/>
    <cellStyle name="40% - Accent6 2 5 2 2 4 2" xfId="17068" xr:uid="{00000000-0005-0000-0000-0000933A0000}"/>
    <cellStyle name="40% - Accent6 2 5 2 2 5" xfId="10462" xr:uid="{00000000-0005-0000-0000-0000943A0000}"/>
    <cellStyle name="40% - Accent6 2 5 2 3" xfId="2334" xr:uid="{00000000-0005-0000-0000-0000953A0000}"/>
    <cellStyle name="40% - Accent6 2 5 2 3 2" xfId="4536" xr:uid="{00000000-0005-0000-0000-0000963A0000}"/>
    <cellStyle name="40% - Accent6 2 5 2 3 2 2" xfId="13368" xr:uid="{00000000-0005-0000-0000-0000973A0000}"/>
    <cellStyle name="40% - Accent6 2 5 2 3 3" xfId="6738" xr:uid="{00000000-0005-0000-0000-0000983A0000}"/>
    <cellStyle name="40% - Accent6 2 5 2 3 3 2" xfId="15570" xr:uid="{00000000-0005-0000-0000-0000993A0000}"/>
    <cellStyle name="40% - Accent6 2 5 2 3 4" xfId="8940" xr:uid="{00000000-0005-0000-0000-00009A3A0000}"/>
    <cellStyle name="40% - Accent6 2 5 2 3 4 2" xfId="17772" xr:uid="{00000000-0005-0000-0000-00009B3A0000}"/>
    <cellStyle name="40% - Accent6 2 5 2 3 5" xfId="11166" xr:uid="{00000000-0005-0000-0000-00009C3A0000}"/>
    <cellStyle name="40% - Accent6 2 5 2 4" xfId="3128" xr:uid="{00000000-0005-0000-0000-00009D3A0000}"/>
    <cellStyle name="40% - Accent6 2 5 2 4 2" xfId="11960" xr:uid="{00000000-0005-0000-0000-00009E3A0000}"/>
    <cellStyle name="40% - Accent6 2 5 2 5" xfId="5330" xr:uid="{00000000-0005-0000-0000-00009F3A0000}"/>
    <cellStyle name="40% - Accent6 2 5 2 5 2" xfId="14162" xr:uid="{00000000-0005-0000-0000-0000A03A0000}"/>
    <cellStyle name="40% - Accent6 2 5 2 6" xfId="7532" xr:uid="{00000000-0005-0000-0000-0000A13A0000}"/>
    <cellStyle name="40% - Accent6 2 5 2 6 2" xfId="16364" xr:uid="{00000000-0005-0000-0000-0000A23A0000}"/>
    <cellStyle name="40% - Accent6 2 5 2 7" xfId="9758" xr:uid="{00000000-0005-0000-0000-0000A33A0000}"/>
    <cellStyle name="40% - Accent6 2 5 3" xfId="1278" xr:uid="{00000000-0005-0000-0000-0000A43A0000}"/>
    <cellStyle name="40% - Accent6 2 5 3 2" xfId="3480" xr:uid="{00000000-0005-0000-0000-0000A53A0000}"/>
    <cellStyle name="40% - Accent6 2 5 3 2 2" xfId="12312" xr:uid="{00000000-0005-0000-0000-0000A63A0000}"/>
    <cellStyle name="40% - Accent6 2 5 3 3" xfId="5682" xr:uid="{00000000-0005-0000-0000-0000A73A0000}"/>
    <cellStyle name="40% - Accent6 2 5 3 3 2" xfId="14514" xr:uid="{00000000-0005-0000-0000-0000A83A0000}"/>
    <cellStyle name="40% - Accent6 2 5 3 4" xfId="7884" xr:uid="{00000000-0005-0000-0000-0000A93A0000}"/>
    <cellStyle name="40% - Accent6 2 5 3 4 2" xfId="16716" xr:uid="{00000000-0005-0000-0000-0000AA3A0000}"/>
    <cellStyle name="40% - Accent6 2 5 3 5" xfId="10110" xr:uid="{00000000-0005-0000-0000-0000AB3A0000}"/>
    <cellStyle name="40% - Accent6 2 5 4" xfId="1982" xr:uid="{00000000-0005-0000-0000-0000AC3A0000}"/>
    <cellStyle name="40% - Accent6 2 5 4 2" xfId="4184" xr:uid="{00000000-0005-0000-0000-0000AD3A0000}"/>
    <cellStyle name="40% - Accent6 2 5 4 2 2" xfId="13016" xr:uid="{00000000-0005-0000-0000-0000AE3A0000}"/>
    <cellStyle name="40% - Accent6 2 5 4 3" xfId="6386" xr:uid="{00000000-0005-0000-0000-0000AF3A0000}"/>
    <cellStyle name="40% - Accent6 2 5 4 3 2" xfId="15218" xr:uid="{00000000-0005-0000-0000-0000B03A0000}"/>
    <cellStyle name="40% - Accent6 2 5 4 4" xfId="8588" xr:uid="{00000000-0005-0000-0000-0000B13A0000}"/>
    <cellStyle name="40% - Accent6 2 5 4 4 2" xfId="17420" xr:uid="{00000000-0005-0000-0000-0000B23A0000}"/>
    <cellStyle name="40% - Accent6 2 5 4 5" xfId="10814" xr:uid="{00000000-0005-0000-0000-0000B33A0000}"/>
    <cellStyle name="40% - Accent6 2 5 5" xfId="2776" xr:uid="{00000000-0005-0000-0000-0000B43A0000}"/>
    <cellStyle name="40% - Accent6 2 5 5 2" xfId="11608" xr:uid="{00000000-0005-0000-0000-0000B53A0000}"/>
    <cellStyle name="40% - Accent6 2 5 6" xfId="4978" xr:uid="{00000000-0005-0000-0000-0000B63A0000}"/>
    <cellStyle name="40% - Accent6 2 5 6 2" xfId="13810" xr:uid="{00000000-0005-0000-0000-0000B73A0000}"/>
    <cellStyle name="40% - Accent6 2 5 7" xfId="7180" xr:uid="{00000000-0005-0000-0000-0000B83A0000}"/>
    <cellStyle name="40% - Accent6 2 5 7 2" xfId="16012" xr:uid="{00000000-0005-0000-0000-0000B93A0000}"/>
    <cellStyle name="40% - Accent6 2 5 8" xfId="9406" xr:uid="{00000000-0005-0000-0000-0000BA3A0000}"/>
    <cellStyle name="40% - Accent6 2 6" xfId="692" xr:uid="{00000000-0005-0000-0000-0000BB3A0000}"/>
    <cellStyle name="40% - Accent6 2 6 2" xfId="1396" xr:uid="{00000000-0005-0000-0000-0000BC3A0000}"/>
    <cellStyle name="40% - Accent6 2 6 2 2" xfId="3598" xr:uid="{00000000-0005-0000-0000-0000BD3A0000}"/>
    <cellStyle name="40% - Accent6 2 6 2 2 2" xfId="12430" xr:uid="{00000000-0005-0000-0000-0000BE3A0000}"/>
    <cellStyle name="40% - Accent6 2 6 2 3" xfId="5800" xr:uid="{00000000-0005-0000-0000-0000BF3A0000}"/>
    <cellStyle name="40% - Accent6 2 6 2 3 2" xfId="14632" xr:uid="{00000000-0005-0000-0000-0000C03A0000}"/>
    <cellStyle name="40% - Accent6 2 6 2 4" xfId="8002" xr:uid="{00000000-0005-0000-0000-0000C13A0000}"/>
    <cellStyle name="40% - Accent6 2 6 2 4 2" xfId="16834" xr:uid="{00000000-0005-0000-0000-0000C23A0000}"/>
    <cellStyle name="40% - Accent6 2 6 2 5" xfId="10228" xr:uid="{00000000-0005-0000-0000-0000C33A0000}"/>
    <cellStyle name="40% - Accent6 2 6 3" xfId="2100" xr:uid="{00000000-0005-0000-0000-0000C43A0000}"/>
    <cellStyle name="40% - Accent6 2 6 3 2" xfId="4302" xr:uid="{00000000-0005-0000-0000-0000C53A0000}"/>
    <cellStyle name="40% - Accent6 2 6 3 2 2" xfId="13134" xr:uid="{00000000-0005-0000-0000-0000C63A0000}"/>
    <cellStyle name="40% - Accent6 2 6 3 3" xfId="6504" xr:uid="{00000000-0005-0000-0000-0000C73A0000}"/>
    <cellStyle name="40% - Accent6 2 6 3 3 2" xfId="15336" xr:uid="{00000000-0005-0000-0000-0000C83A0000}"/>
    <cellStyle name="40% - Accent6 2 6 3 4" xfId="8706" xr:uid="{00000000-0005-0000-0000-0000C93A0000}"/>
    <cellStyle name="40% - Accent6 2 6 3 4 2" xfId="17538" xr:uid="{00000000-0005-0000-0000-0000CA3A0000}"/>
    <cellStyle name="40% - Accent6 2 6 3 5" xfId="10932" xr:uid="{00000000-0005-0000-0000-0000CB3A0000}"/>
    <cellStyle name="40% - Accent6 2 6 4" xfId="2894" xr:uid="{00000000-0005-0000-0000-0000CC3A0000}"/>
    <cellStyle name="40% - Accent6 2 6 4 2" xfId="11726" xr:uid="{00000000-0005-0000-0000-0000CD3A0000}"/>
    <cellStyle name="40% - Accent6 2 6 5" xfId="5096" xr:uid="{00000000-0005-0000-0000-0000CE3A0000}"/>
    <cellStyle name="40% - Accent6 2 6 5 2" xfId="13928" xr:uid="{00000000-0005-0000-0000-0000CF3A0000}"/>
    <cellStyle name="40% - Accent6 2 6 6" xfId="7298" xr:uid="{00000000-0005-0000-0000-0000D03A0000}"/>
    <cellStyle name="40% - Accent6 2 6 6 2" xfId="16130" xr:uid="{00000000-0005-0000-0000-0000D13A0000}"/>
    <cellStyle name="40% - Accent6 2 6 7" xfId="9524" xr:uid="{00000000-0005-0000-0000-0000D23A0000}"/>
    <cellStyle name="40% - Accent6 2 7" xfId="1032" xr:uid="{00000000-0005-0000-0000-0000D33A0000}"/>
    <cellStyle name="40% - Accent6 2 7 2" xfId="3234" xr:uid="{00000000-0005-0000-0000-0000D43A0000}"/>
    <cellStyle name="40% - Accent6 2 7 2 2" xfId="12066" xr:uid="{00000000-0005-0000-0000-0000D53A0000}"/>
    <cellStyle name="40% - Accent6 2 7 3" xfId="5436" xr:uid="{00000000-0005-0000-0000-0000D63A0000}"/>
    <cellStyle name="40% - Accent6 2 7 3 2" xfId="14268" xr:uid="{00000000-0005-0000-0000-0000D73A0000}"/>
    <cellStyle name="40% - Accent6 2 7 4" xfId="7638" xr:uid="{00000000-0005-0000-0000-0000D83A0000}"/>
    <cellStyle name="40% - Accent6 2 7 4 2" xfId="16470" xr:uid="{00000000-0005-0000-0000-0000D93A0000}"/>
    <cellStyle name="40% - Accent6 2 7 5" xfId="9864" xr:uid="{00000000-0005-0000-0000-0000DA3A0000}"/>
    <cellStyle name="40% - Accent6 2 8" xfId="1748" xr:uid="{00000000-0005-0000-0000-0000DB3A0000}"/>
    <cellStyle name="40% - Accent6 2 8 2" xfId="3950" xr:uid="{00000000-0005-0000-0000-0000DC3A0000}"/>
    <cellStyle name="40% - Accent6 2 8 2 2" xfId="12782" xr:uid="{00000000-0005-0000-0000-0000DD3A0000}"/>
    <cellStyle name="40% - Accent6 2 8 3" xfId="6152" xr:uid="{00000000-0005-0000-0000-0000DE3A0000}"/>
    <cellStyle name="40% - Accent6 2 8 3 2" xfId="14984" xr:uid="{00000000-0005-0000-0000-0000DF3A0000}"/>
    <cellStyle name="40% - Accent6 2 8 4" xfId="8354" xr:uid="{00000000-0005-0000-0000-0000E03A0000}"/>
    <cellStyle name="40% - Accent6 2 8 4 2" xfId="17186" xr:uid="{00000000-0005-0000-0000-0000E13A0000}"/>
    <cellStyle name="40% - Accent6 2 8 5" xfId="10580" xr:uid="{00000000-0005-0000-0000-0000E23A0000}"/>
    <cellStyle name="40% - Accent6 2 9" xfId="336" xr:uid="{00000000-0005-0000-0000-0000E33A0000}"/>
    <cellStyle name="40% - Accent6 2 9 2" xfId="2542" xr:uid="{00000000-0005-0000-0000-0000E43A0000}"/>
    <cellStyle name="40% - Accent6 2 9 2 2" xfId="11374" xr:uid="{00000000-0005-0000-0000-0000E53A0000}"/>
    <cellStyle name="40% - Accent6 2 9 3" xfId="4744" xr:uid="{00000000-0005-0000-0000-0000E63A0000}"/>
    <cellStyle name="40% - Accent6 2 9 3 2" xfId="13576" xr:uid="{00000000-0005-0000-0000-0000E73A0000}"/>
    <cellStyle name="40% - Accent6 2 9 4" xfId="6946" xr:uid="{00000000-0005-0000-0000-0000E83A0000}"/>
    <cellStyle name="40% - Accent6 2 9 4 2" xfId="15778" xr:uid="{00000000-0005-0000-0000-0000E93A0000}"/>
    <cellStyle name="40% - Accent6 2 9 5" xfId="9172" xr:uid="{00000000-0005-0000-0000-0000EA3A0000}"/>
    <cellStyle name="40% - Accent6 3" xfId="167" xr:uid="{00000000-0005-0000-0000-0000EB3A0000}"/>
    <cellStyle name="40% - Accent6 3 10" xfId="2483" xr:uid="{00000000-0005-0000-0000-0000EC3A0000}"/>
    <cellStyle name="40% - Accent6 3 10 2" xfId="11315" xr:uid="{00000000-0005-0000-0000-0000ED3A0000}"/>
    <cellStyle name="40% - Accent6 3 11" xfId="4685" xr:uid="{00000000-0005-0000-0000-0000EE3A0000}"/>
    <cellStyle name="40% - Accent6 3 11 2" xfId="13517" xr:uid="{00000000-0005-0000-0000-0000EF3A0000}"/>
    <cellStyle name="40% - Accent6 3 12" xfId="6887" xr:uid="{00000000-0005-0000-0000-0000F03A0000}"/>
    <cellStyle name="40% - Accent6 3 12 2" xfId="15719" xr:uid="{00000000-0005-0000-0000-0000F13A0000}"/>
    <cellStyle name="40% - Accent6 3 13" xfId="9113" xr:uid="{00000000-0005-0000-0000-0000F23A0000}"/>
    <cellStyle name="40% - Accent6 3 2" xfId="168" xr:uid="{00000000-0005-0000-0000-0000F33A0000}"/>
    <cellStyle name="40% - Accent6 3 2 10" xfId="6888" xr:uid="{00000000-0005-0000-0000-0000F43A0000}"/>
    <cellStyle name="40% - Accent6 3 2 10 2" xfId="15720" xr:uid="{00000000-0005-0000-0000-0000F53A0000}"/>
    <cellStyle name="40% - Accent6 3 2 11" xfId="9114" xr:uid="{00000000-0005-0000-0000-0000F63A0000}"/>
    <cellStyle name="40% - Accent6 3 2 2" xfId="484" xr:uid="{00000000-0005-0000-0000-0000F73A0000}"/>
    <cellStyle name="40% - Accent6 3 2 2 2" xfId="823" xr:uid="{00000000-0005-0000-0000-0000F83A0000}"/>
    <cellStyle name="40% - Accent6 3 2 2 2 2" xfId="1527" xr:uid="{00000000-0005-0000-0000-0000F93A0000}"/>
    <cellStyle name="40% - Accent6 3 2 2 2 2 2" xfId="3729" xr:uid="{00000000-0005-0000-0000-0000FA3A0000}"/>
    <cellStyle name="40% - Accent6 3 2 2 2 2 2 2" xfId="12561" xr:uid="{00000000-0005-0000-0000-0000FB3A0000}"/>
    <cellStyle name="40% - Accent6 3 2 2 2 2 3" xfId="5931" xr:uid="{00000000-0005-0000-0000-0000FC3A0000}"/>
    <cellStyle name="40% - Accent6 3 2 2 2 2 3 2" xfId="14763" xr:uid="{00000000-0005-0000-0000-0000FD3A0000}"/>
    <cellStyle name="40% - Accent6 3 2 2 2 2 4" xfId="8133" xr:uid="{00000000-0005-0000-0000-0000FE3A0000}"/>
    <cellStyle name="40% - Accent6 3 2 2 2 2 4 2" xfId="16965" xr:uid="{00000000-0005-0000-0000-0000FF3A0000}"/>
    <cellStyle name="40% - Accent6 3 2 2 2 2 5" xfId="10359" xr:uid="{00000000-0005-0000-0000-0000003B0000}"/>
    <cellStyle name="40% - Accent6 3 2 2 2 3" xfId="2231" xr:uid="{00000000-0005-0000-0000-0000013B0000}"/>
    <cellStyle name="40% - Accent6 3 2 2 2 3 2" xfId="4433" xr:uid="{00000000-0005-0000-0000-0000023B0000}"/>
    <cellStyle name="40% - Accent6 3 2 2 2 3 2 2" xfId="13265" xr:uid="{00000000-0005-0000-0000-0000033B0000}"/>
    <cellStyle name="40% - Accent6 3 2 2 2 3 3" xfId="6635" xr:uid="{00000000-0005-0000-0000-0000043B0000}"/>
    <cellStyle name="40% - Accent6 3 2 2 2 3 3 2" xfId="15467" xr:uid="{00000000-0005-0000-0000-0000053B0000}"/>
    <cellStyle name="40% - Accent6 3 2 2 2 3 4" xfId="8837" xr:uid="{00000000-0005-0000-0000-0000063B0000}"/>
    <cellStyle name="40% - Accent6 3 2 2 2 3 4 2" xfId="17669" xr:uid="{00000000-0005-0000-0000-0000073B0000}"/>
    <cellStyle name="40% - Accent6 3 2 2 2 3 5" xfId="11063" xr:uid="{00000000-0005-0000-0000-0000083B0000}"/>
    <cellStyle name="40% - Accent6 3 2 2 2 4" xfId="3025" xr:uid="{00000000-0005-0000-0000-0000093B0000}"/>
    <cellStyle name="40% - Accent6 3 2 2 2 4 2" xfId="11857" xr:uid="{00000000-0005-0000-0000-00000A3B0000}"/>
    <cellStyle name="40% - Accent6 3 2 2 2 5" xfId="5227" xr:uid="{00000000-0005-0000-0000-00000B3B0000}"/>
    <cellStyle name="40% - Accent6 3 2 2 2 5 2" xfId="14059" xr:uid="{00000000-0005-0000-0000-00000C3B0000}"/>
    <cellStyle name="40% - Accent6 3 2 2 2 6" xfId="7429" xr:uid="{00000000-0005-0000-0000-00000D3B0000}"/>
    <cellStyle name="40% - Accent6 3 2 2 2 6 2" xfId="16261" xr:uid="{00000000-0005-0000-0000-00000E3B0000}"/>
    <cellStyle name="40% - Accent6 3 2 2 2 7" xfId="9655" xr:uid="{00000000-0005-0000-0000-00000F3B0000}"/>
    <cellStyle name="40% - Accent6 3 2 2 3" xfId="1188" xr:uid="{00000000-0005-0000-0000-0000103B0000}"/>
    <cellStyle name="40% - Accent6 3 2 2 3 2" xfId="3390" xr:uid="{00000000-0005-0000-0000-0000113B0000}"/>
    <cellStyle name="40% - Accent6 3 2 2 3 2 2" xfId="12222" xr:uid="{00000000-0005-0000-0000-0000123B0000}"/>
    <cellStyle name="40% - Accent6 3 2 2 3 3" xfId="5592" xr:uid="{00000000-0005-0000-0000-0000133B0000}"/>
    <cellStyle name="40% - Accent6 3 2 2 3 3 2" xfId="14424" xr:uid="{00000000-0005-0000-0000-0000143B0000}"/>
    <cellStyle name="40% - Accent6 3 2 2 3 4" xfId="7794" xr:uid="{00000000-0005-0000-0000-0000153B0000}"/>
    <cellStyle name="40% - Accent6 3 2 2 3 4 2" xfId="16626" xr:uid="{00000000-0005-0000-0000-0000163B0000}"/>
    <cellStyle name="40% - Accent6 3 2 2 3 5" xfId="10020" xr:uid="{00000000-0005-0000-0000-0000173B0000}"/>
    <cellStyle name="40% - Accent6 3 2 2 4" xfId="1879" xr:uid="{00000000-0005-0000-0000-0000183B0000}"/>
    <cellStyle name="40% - Accent6 3 2 2 4 2" xfId="4081" xr:uid="{00000000-0005-0000-0000-0000193B0000}"/>
    <cellStyle name="40% - Accent6 3 2 2 4 2 2" xfId="12913" xr:uid="{00000000-0005-0000-0000-00001A3B0000}"/>
    <cellStyle name="40% - Accent6 3 2 2 4 3" xfId="6283" xr:uid="{00000000-0005-0000-0000-00001B3B0000}"/>
    <cellStyle name="40% - Accent6 3 2 2 4 3 2" xfId="15115" xr:uid="{00000000-0005-0000-0000-00001C3B0000}"/>
    <cellStyle name="40% - Accent6 3 2 2 4 4" xfId="8485" xr:uid="{00000000-0005-0000-0000-00001D3B0000}"/>
    <cellStyle name="40% - Accent6 3 2 2 4 4 2" xfId="17317" xr:uid="{00000000-0005-0000-0000-00001E3B0000}"/>
    <cellStyle name="40% - Accent6 3 2 2 4 5" xfId="10711" xr:uid="{00000000-0005-0000-0000-00001F3B0000}"/>
    <cellStyle name="40% - Accent6 3 2 2 5" xfId="2686" xr:uid="{00000000-0005-0000-0000-0000203B0000}"/>
    <cellStyle name="40% - Accent6 3 2 2 5 2" xfId="11518" xr:uid="{00000000-0005-0000-0000-0000213B0000}"/>
    <cellStyle name="40% - Accent6 3 2 2 6" xfId="4888" xr:uid="{00000000-0005-0000-0000-0000223B0000}"/>
    <cellStyle name="40% - Accent6 3 2 2 6 2" xfId="13720" xr:uid="{00000000-0005-0000-0000-0000233B0000}"/>
    <cellStyle name="40% - Accent6 3 2 2 7" xfId="7090" xr:uid="{00000000-0005-0000-0000-0000243B0000}"/>
    <cellStyle name="40% - Accent6 3 2 2 7 2" xfId="15922" xr:uid="{00000000-0005-0000-0000-0000253B0000}"/>
    <cellStyle name="40% - Accent6 3 2 2 8" xfId="9316" xr:uid="{00000000-0005-0000-0000-0000263B0000}"/>
    <cellStyle name="40% - Accent6 3 2 3" xfId="588" xr:uid="{00000000-0005-0000-0000-0000273B0000}"/>
    <cellStyle name="40% - Accent6 3 2 3 2" xfId="940" xr:uid="{00000000-0005-0000-0000-0000283B0000}"/>
    <cellStyle name="40% - Accent6 3 2 3 2 2" xfId="1644" xr:uid="{00000000-0005-0000-0000-0000293B0000}"/>
    <cellStyle name="40% - Accent6 3 2 3 2 2 2" xfId="3846" xr:uid="{00000000-0005-0000-0000-00002A3B0000}"/>
    <cellStyle name="40% - Accent6 3 2 3 2 2 2 2" xfId="12678" xr:uid="{00000000-0005-0000-0000-00002B3B0000}"/>
    <cellStyle name="40% - Accent6 3 2 3 2 2 3" xfId="6048" xr:uid="{00000000-0005-0000-0000-00002C3B0000}"/>
    <cellStyle name="40% - Accent6 3 2 3 2 2 3 2" xfId="14880" xr:uid="{00000000-0005-0000-0000-00002D3B0000}"/>
    <cellStyle name="40% - Accent6 3 2 3 2 2 4" xfId="8250" xr:uid="{00000000-0005-0000-0000-00002E3B0000}"/>
    <cellStyle name="40% - Accent6 3 2 3 2 2 4 2" xfId="17082" xr:uid="{00000000-0005-0000-0000-00002F3B0000}"/>
    <cellStyle name="40% - Accent6 3 2 3 2 2 5" xfId="10476" xr:uid="{00000000-0005-0000-0000-0000303B0000}"/>
    <cellStyle name="40% - Accent6 3 2 3 2 3" xfId="2348" xr:uid="{00000000-0005-0000-0000-0000313B0000}"/>
    <cellStyle name="40% - Accent6 3 2 3 2 3 2" xfId="4550" xr:uid="{00000000-0005-0000-0000-0000323B0000}"/>
    <cellStyle name="40% - Accent6 3 2 3 2 3 2 2" xfId="13382" xr:uid="{00000000-0005-0000-0000-0000333B0000}"/>
    <cellStyle name="40% - Accent6 3 2 3 2 3 3" xfId="6752" xr:uid="{00000000-0005-0000-0000-0000343B0000}"/>
    <cellStyle name="40% - Accent6 3 2 3 2 3 3 2" xfId="15584" xr:uid="{00000000-0005-0000-0000-0000353B0000}"/>
    <cellStyle name="40% - Accent6 3 2 3 2 3 4" xfId="8954" xr:uid="{00000000-0005-0000-0000-0000363B0000}"/>
    <cellStyle name="40% - Accent6 3 2 3 2 3 4 2" xfId="17786" xr:uid="{00000000-0005-0000-0000-0000373B0000}"/>
    <cellStyle name="40% - Accent6 3 2 3 2 3 5" xfId="11180" xr:uid="{00000000-0005-0000-0000-0000383B0000}"/>
    <cellStyle name="40% - Accent6 3 2 3 2 4" xfId="3142" xr:uid="{00000000-0005-0000-0000-0000393B0000}"/>
    <cellStyle name="40% - Accent6 3 2 3 2 4 2" xfId="11974" xr:uid="{00000000-0005-0000-0000-00003A3B0000}"/>
    <cellStyle name="40% - Accent6 3 2 3 2 5" xfId="5344" xr:uid="{00000000-0005-0000-0000-00003B3B0000}"/>
    <cellStyle name="40% - Accent6 3 2 3 2 5 2" xfId="14176" xr:uid="{00000000-0005-0000-0000-00003C3B0000}"/>
    <cellStyle name="40% - Accent6 3 2 3 2 6" xfId="7546" xr:uid="{00000000-0005-0000-0000-00003D3B0000}"/>
    <cellStyle name="40% - Accent6 3 2 3 2 6 2" xfId="16378" xr:uid="{00000000-0005-0000-0000-00003E3B0000}"/>
    <cellStyle name="40% - Accent6 3 2 3 2 7" xfId="9772" xr:uid="{00000000-0005-0000-0000-00003F3B0000}"/>
    <cellStyle name="40% - Accent6 3 2 3 3" xfId="1292" xr:uid="{00000000-0005-0000-0000-0000403B0000}"/>
    <cellStyle name="40% - Accent6 3 2 3 3 2" xfId="3494" xr:uid="{00000000-0005-0000-0000-0000413B0000}"/>
    <cellStyle name="40% - Accent6 3 2 3 3 2 2" xfId="12326" xr:uid="{00000000-0005-0000-0000-0000423B0000}"/>
    <cellStyle name="40% - Accent6 3 2 3 3 3" xfId="5696" xr:uid="{00000000-0005-0000-0000-0000433B0000}"/>
    <cellStyle name="40% - Accent6 3 2 3 3 3 2" xfId="14528" xr:uid="{00000000-0005-0000-0000-0000443B0000}"/>
    <cellStyle name="40% - Accent6 3 2 3 3 4" xfId="7898" xr:uid="{00000000-0005-0000-0000-0000453B0000}"/>
    <cellStyle name="40% - Accent6 3 2 3 3 4 2" xfId="16730" xr:uid="{00000000-0005-0000-0000-0000463B0000}"/>
    <cellStyle name="40% - Accent6 3 2 3 3 5" xfId="10124" xr:uid="{00000000-0005-0000-0000-0000473B0000}"/>
    <cellStyle name="40% - Accent6 3 2 3 4" xfId="1996" xr:uid="{00000000-0005-0000-0000-0000483B0000}"/>
    <cellStyle name="40% - Accent6 3 2 3 4 2" xfId="4198" xr:uid="{00000000-0005-0000-0000-0000493B0000}"/>
    <cellStyle name="40% - Accent6 3 2 3 4 2 2" xfId="13030" xr:uid="{00000000-0005-0000-0000-00004A3B0000}"/>
    <cellStyle name="40% - Accent6 3 2 3 4 3" xfId="6400" xr:uid="{00000000-0005-0000-0000-00004B3B0000}"/>
    <cellStyle name="40% - Accent6 3 2 3 4 3 2" xfId="15232" xr:uid="{00000000-0005-0000-0000-00004C3B0000}"/>
    <cellStyle name="40% - Accent6 3 2 3 4 4" xfId="8602" xr:uid="{00000000-0005-0000-0000-00004D3B0000}"/>
    <cellStyle name="40% - Accent6 3 2 3 4 4 2" xfId="17434" xr:uid="{00000000-0005-0000-0000-00004E3B0000}"/>
    <cellStyle name="40% - Accent6 3 2 3 4 5" xfId="10828" xr:uid="{00000000-0005-0000-0000-00004F3B0000}"/>
    <cellStyle name="40% - Accent6 3 2 3 5" xfId="2790" xr:uid="{00000000-0005-0000-0000-0000503B0000}"/>
    <cellStyle name="40% - Accent6 3 2 3 5 2" xfId="11622" xr:uid="{00000000-0005-0000-0000-0000513B0000}"/>
    <cellStyle name="40% - Accent6 3 2 3 6" xfId="4992" xr:uid="{00000000-0005-0000-0000-0000523B0000}"/>
    <cellStyle name="40% - Accent6 3 2 3 6 2" xfId="13824" xr:uid="{00000000-0005-0000-0000-0000533B0000}"/>
    <cellStyle name="40% - Accent6 3 2 3 7" xfId="7194" xr:uid="{00000000-0005-0000-0000-0000543B0000}"/>
    <cellStyle name="40% - Accent6 3 2 3 7 2" xfId="16026" xr:uid="{00000000-0005-0000-0000-0000553B0000}"/>
    <cellStyle name="40% - Accent6 3 2 3 8" xfId="9420" xr:uid="{00000000-0005-0000-0000-0000563B0000}"/>
    <cellStyle name="40% - Accent6 3 2 4" xfId="706" xr:uid="{00000000-0005-0000-0000-0000573B0000}"/>
    <cellStyle name="40% - Accent6 3 2 4 2" xfId="1410" xr:uid="{00000000-0005-0000-0000-0000583B0000}"/>
    <cellStyle name="40% - Accent6 3 2 4 2 2" xfId="3612" xr:uid="{00000000-0005-0000-0000-0000593B0000}"/>
    <cellStyle name="40% - Accent6 3 2 4 2 2 2" xfId="12444" xr:uid="{00000000-0005-0000-0000-00005A3B0000}"/>
    <cellStyle name="40% - Accent6 3 2 4 2 3" xfId="5814" xr:uid="{00000000-0005-0000-0000-00005B3B0000}"/>
    <cellStyle name="40% - Accent6 3 2 4 2 3 2" xfId="14646" xr:uid="{00000000-0005-0000-0000-00005C3B0000}"/>
    <cellStyle name="40% - Accent6 3 2 4 2 4" xfId="8016" xr:uid="{00000000-0005-0000-0000-00005D3B0000}"/>
    <cellStyle name="40% - Accent6 3 2 4 2 4 2" xfId="16848" xr:uid="{00000000-0005-0000-0000-00005E3B0000}"/>
    <cellStyle name="40% - Accent6 3 2 4 2 5" xfId="10242" xr:uid="{00000000-0005-0000-0000-00005F3B0000}"/>
    <cellStyle name="40% - Accent6 3 2 4 3" xfId="2114" xr:uid="{00000000-0005-0000-0000-0000603B0000}"/>
    <cellStyle name="40% - Accent6 3 2 4 3 2" xfId="4316" xr:uid="{00000000-0005-0000-0000-0000613B0000}"/>
    <cellStyle name="40% - Accent6 3 2 4 3 2 2" xfId="13148" xr:uid="{00000000-0005-0000-0000-0000623B0000}"/>
    <cellStyle name="40% - Accent6 3 2 4 3 3" xfId="6518" xr:uid="{00000000-0005-0000-0000-0000633B0000}"/>
    <cellStyle name="40% - Accent6 3 2 4 3 3 2" xfId="15350" xr:uid="{00000000-0005-0000-0000-0000643B0000}"/>
    <cellStyle name="40% - Accent6 3 2 4 3 4" xfId="8720" xr:uid="{00000000-0005-0000-0000-0000653B0000}"/>
    <cellStyle name="40% - Accent6 3 2 4 3 4 2" xfId="17552" xr:uid="{00000000-0005-0000-0000-0000663B0000}"/>
    <cellStyle name="40% - Accent6 3 2 4 3 5" xfId="10946" xr:uid="{00000000-0005-0000-0000-0000673B0000}"/>
    <cellStyle name="40% - Accent6 3 2 4 4" xfId="2908" xr:uid="{00000000-0005-0000-0000-0000683B0000}"/>
    <cellStyle name="40% - Accent6 3 2 4 4 2" xfId="11740" xr:uid="{00000000-0005-0000-0000-0000693B0000}"/>
    <cellStyle name="40% - Accent6 3 2 4 5" xfId="5110" xr:uid="{00000000-0005-0000-0000-00006A3B0000}"/>
    <cellStyle name="40% - Accent6 3 2 4 5 2" xfId="13942" xr:uid="{00000000-0005-0000-0000-00006B3B0000}"/>
    <cellStyle name="40% - Accent6 3 2 4 6" xfId="7312" xr:uid="{00000000-0005-0000-0000-00006C3B0000}"/>
    <cellStyle name="40% - Accent6 3 2 4 6 2" xfId="16144" xr:uid="{00000000-0005-0000-0000-00006D3B0000}"/>
    <cellStyle name="40% - Accent6 3 2 4 7" xfId="9538" xr:uid="{00000000-0005-0000-0000-00006E3B0000}"/>
    <cellStyle name="40% - Accent6 3 2 5" xfId="1097" xr:uid="{00000000-0005-0000-0000-00006F3B0000}"/>
    <cellStyle name="40% - Accent6 3 2 5 2" xfId="3299" xr:uid="{00000000-0005-0000-0000-0000703B0000}"/>
    <cellStyle name="40% - Accent6 3 2 5 2 2" xfId="12131" xr:uid="{00000000-0005-0000-0000-0000713B0000}"/>
    <cellStyle name="40% - Accent6 3 2 5 3" xfId="5501" xr:uid="{00000000-0005-0000-0000-0000723B0000}"/>
    <cellStyle name="40% - Accent6 3 2 5 3 2" xfId="14333" xr:uid="{00000000-0005-0000-0000-0000733B0000}"/>
    <cellStyle name="40% - Accent6 3 2 5 4" xfId="7703" xr:uid="{00000000-0005-0000-0000-0000743B0000}"/>
    <cellStyle name="40% - Accent6 3 2 5 4 2" xfId="16535" xr:uid="{00000000-0005-0000-0000-0000753B0000}"/>
    <cellStyle name="40% - Accent6 3 2 5 5" xfId="9929" xr:uid="{00000000-0005-0000-0000-0000763B0000}"/>
    <cellStyle name="40% - Accent6 3 2 6" xfId="1762" xr:uid="{00000000-0005-0000-0000-0000773B0000}"/>
    <cellStyle name="40% - Accent6 3 2 6 2" xfId="3964" xr:uid="{00000000-0005-0000-0000-0000783B0000}"/>
    <cellStyle name="40% - Accent6 3 2 6 2 2" xfId="12796" xr:uid="{00000000-0005-0000-0000-0000793B0000}"/>
    <cellStyle name="40% - Accent6 3 2 6 3" xfId="6166" xr:uid="{00000000-0005-0000-0000-00007A3B0000}"/>
    <cellStyle name="40% - Accent6 3 2 6 3 2" xfId="14998" xr:uid="{00000000-0005-0000-0000-00007B3B0000}"/>
    <cellStyle name="40% - Accent6 3 2 6 4" xfId="8368" xr:uid="{00000000-0005-0000-0000-00007C3B0000}"/>
    <cellStyle name="40% - Accent6 3 2 6 4 2" xfId="17200" xr:uid="{00000000-0005-0000-0000-00007D3B0000}"/>
    <cellStyle name="40% - Accent6 3 2 6 5" xfId="10594" xr:uid="{00000000-0005-0000-0000-00007E3B0000}"/>
    <cellStyle name="40% - Accent6 3 2 7" xfId="393" xr:uid="{00000000-0005-0000-0000-00007F3B0000}"/>
    <cellStyle name="40% - Accent6 3 2 7 2" xfId="2595" xr:uid="{00000000-0005-0000-0000-0000803B0000}"/>
    <cellStyle name="40% - Accent6 3 2 7 2 2" xfId="11427" xr:uid="{00000000-0005-0000-0000-0000813B0000}"/>
    <cellStyle name="40% - Accent6 3 2 7 3" xfId="4797" xr:uid="{00000000-0005-0000-0000-0000823B0000}"/>
    <cellStyle name="40% - Accent6 3 2 7 3 2" xfId="13629" xr:uid="{00000000-0005-0000-0000-0000833B0000}"/>
    <cellStyle name="40% - Accent6 3 2 7 4" xfId="6999" xr:uid="{00000000-0005-0000-0000-0000843B0000}"/>
    <cellStyle name="40% - Accent6 3 2 7 4 2" xfId="15831" xr:uid="{00000000-0005-0000-0000-0000853B0000}"/>
    <cellStyle name="40% - Accent6 3 2 7 5" xfId="9225" xr:uid="{00000000-0005-0000-0000-0000863B0000}"/>
    <cellStyle name="40% - Accent6 3 2 8" xfId="2484" xr:uid="{00000000-0005-0000-0000-0000873B0000}"/>
    <cellStyle name="40% - Accent6 3 2 8 2" xfId="11316" xr:uid="{00000000-0005-0000-0000-0000883B0000}"/>
    <cellStyle name="40% - Accent6 3 2 9" xfId="4686" xr:uid="{00000000-0005-0000-0000-0000893B0000}"/>
    <cellStyle name="40% - Accent6 3 2 9 2" xfId="13518" xr:uid="{00000000-0005-0000-0000-00008A3B0000}"/>
    <cellStyle name="40% - Accent6 3 3" xfId="350" xr:uid="{00000000-0005-0000-0000-00008B3B0000}"/>
    <cellStyle name="40% - Accent6 3 3 10" xfId="9185" xr:uid="{00000000-0005-0000-0000-00008C3B0000}"/>
    <cellStyle name="40% - Accent6 3 3 2" xfId="510" xr:uid="{00000000-0005-0000-0000-00008D3B0000}"/>
    <cellStyle name="40% - Accent6 3 3 2 2" xfId="862" xr:uid="{00000000-0005-0000-0000-00008E3B0000}"/>
    <cellStyle name="40% - Accent6 3 3 2 2 2" xfId="1566" xr:uid="{00000000-0005-0000-0000-00008F3B0000}"/>
    <cellStyle name="40% - Accent6 3 3 2 2 2 2" xfId="3768" xr:uid="{00000000-0005-0000-0000-0000903B0000}"/>
    <cellStyle name="40% - Accent6 3 3 2 2 2 2 2" xfId="12600" xr:uid="{00000000-0005-0000-0000-0000913B0000}"/>
    <cellStyle name="40% - Accent6 3 3 2 2 2 3" xfId="5970" xr:uid="{00000000-0005-0000-0000-0000923B0000}"/>
    <cellStyle name="40% - Accent6 3 3 2 2 2 3 2" xfId="14802" xr:uid="{00000000-0005-0000-0000-0000933B0000}"/>
    <cellStyle name="40% - Accent6 3 3 2 2 2 4" xfId="8172" xr:uid="{00000000-0005-0000-0000-0000943B0000}"/>
    <cellStyle name="40% - Accent6 3 3 2 2 2 4 2" xfId="17004" xr:uid="{00000000-0005-0000-0000-0000953B0000}"/>
    <cellStyle name="40% - Accent6 3 3 2 2 2 5" xfId="10398" xr:uid="{00000000-0005-0000-0000-0000963B0000}"/>
    <cellStyle name="40% - Accent6 3 3 2 2 3" xfId="2270" xr:uid="{00000000-0005-0000-0000-0000973B0000}"/>
    <cellStyle name="40% - Accent6 3 3 2 2 3 2" xfId="4472" xr:uid="{00000000-0005-0000-0000-0000983B0000}"/>
    <cellStyle name="40% - Accent6 3 3 2 2 3 2 2" xfId="13304" xr:uid="{00000000-0005-0000-0000-0000993B0000}"/>
    <cellStyle name="40% - Accent6 3 3 2 2 3 3" xfId="6674" xr:uid="{00000000-0005-0000-0000-00009A3B0000}"/>
    <cellStyle name="40% - Accent6 3 3 2 2 3 3 2" xfId="15506" xr:uid="{00000000-0005-0000-0000-00009B3B0000}"/>
    <cellStyle name="40% - Accent6 3 3 2 2 3 4" xfId="8876" xr:uid="{00000000-0005-0000-0000-00009C3B0000}"/>
    <cellStyle name="40% - Accent6 3 3 2 2 3 4 2" xfId="17708" xr:uid="{00000000-0005-0000-0000-00009D3B0000}"/>
    <cellStyle name="40% - Accent6 3 3 2 2 3 5" xfId="11102" xr:uid="{00000000-0005-0000-0000-00009E3B0000}"/>
    <cellStyle name="40% - Accent6 3 3 2 2 4" xfId="3064" xr:uid="{00000000-0005-0000-0000-00009F3B0000}"/>
    <cellStyle name="40% - Accent6 3 3 2 2 4 2" xfId="11896" xr:uid="{00000000-0005-0000-0000-0000A03B0000}"/>
    <cellStyle name="40% - Accent6 3 3 2 2 5" xfId="5266" xr:uid="{00000000-0005-0000-0000-0000A13B0000}"/>
    <cellStyle name="40% - Accent6 3 3 2 2 5 2" xfId="14098" xr:uid="{00000000-0005-0000-0000-0000A23B0000}"/>
    <cellStyle name="40% - Accent6 3 3 2 2 6" xfId="7468" xr:uid="{00000000-0005-0000-0000-0000A33B0000}"/>
    <cellStyle name="40% - Accent6 3 3 2 2 6 2" xfId="16300" xr:uid="{00000000-0005-0000-0000-0000A43B0000}"/>
    <cellStyle name="40% - Accent6 3 3 2 2 7" xfId="9694" xr:uid="{00000000-0005-0000-0000-0000A53B0000}"/>
    <cellStyle name="40% - Accent6 3 3 2 3" xfId="1214" xr:uid="{00000000-0005-0000-0000-0000A63B0000}"/>
    <cellStyle name="40% - Accent6 3 3 2 3 2" xfId="3416" xr:uid="{00000000-0005-0000-0000-0000A73B0000}"/>
    <cellStyle name="40% - Accent6 3 3 2 3 2 2" xfId="12248" xr:uid="{00000000-0005-0000-0000-0000A83B0000}"/>
    <cellStyle name="40% - Accent6 3 3 2 3 3" xfId="5618" xr:uid="{00000000-0005-0000-0000-0000A93B0000}"/>
    <cellStyle name="40% - Accent6 3 3 2 3 3 2" xfId="14450" xr:uid="{00000000-0005-0000-0000-0000AA3B0000}"/>
    <cellStyle name="40% - Accent6 3 3 2 3 4" xfId="7820" xr:uid="{00000000-0005-0000-0000-0000AB3B0000}"/>
    <cellStyle name="40% - Accent6 3 3 2 3 4 2" xfId="16652" xr:uid="{00000000-0005-0000-0000-0000AC3B0000}"/>
    <cellStyle name="40% - Accent6 3 3 2 3 5" xfId="10046" xr:uid="{00000000-0005-0000-0000-0000AD3B0000}"/>
    <cellStyle name="40% - Accent6 3 3 2 4" xfId="1918" xr:uid="{00000000-0005-0000-0000-0000AE3B0000}"/>
    <cellStyle name="40% - Accent6 3 3 2 4 2" xfId="4120" xr:uid="{00000000-0005-0000-0000-0000AF3B0000}"/>
    <cellStyle name="40% - Accent6 3 3 2 4 2 2" xfId="12952" xr:uid="{00000000-0005-0000-0000-0000B03B0000}"/>
    <cellStyle name="40% - Accent6 3 3 2 4 3" xfId="6322" xr:uid="{00000000-0005-0000-0000-0000B13B0000}"/>
    <cellStyle name="40% - Accent6 3 3 2 4 3 2" xfId="15154" xr:uid="{00000000-0005-0000-0000-0000B23B0000}"/>
    <cellStyle name="40% - Accent6 3 3 2 4 4" xfId="8524" xr:uid="{00000000-0005-0000-0000-0000B33B0000}"/>
    <cellStyle name="40% - Accent6 3 3 2 4 4 2" xfId="17356" xr:uid="{00000000-0005-0000-0000-0000B43B0000}"/>
    <cellStyle name="40% - Accent6 3 3 2 4 5" xfId="10750" xr:uid="{00000000-0005-0000-0000-0000B53B0000}"/>
    <cellStyle name="40% - Accent6 3 3 2 5" xfId="2712" xr:uid="{00000000-0005-0000-0000-0000B63B0000}"/>
    <cellStyle name="40% - Accent6 3 3 2 5 2" xfId="11544" xr:uid="{00000000-0005-0000-0000-0000B73B0000}"/>
    <cellStyle name="40% - Accent6 3 3 2 6" xfId="4914" xr:uid="{00000000-0005-0000-0000-0000B83B0000}"/>
    <cellStyle name="40% - Accent6 3 3 2 6 2" xfId="13746" xr:uid="{00000000-0005-0000-0000-0000B93B0000}"/>
    <cellStyle name="40% - Accent6 3 3 2 7" xfId="7116" xr:uid="{00000000-0005-0000-0000-0000BA3B0000}"/>
    <cellStyle name="40% - Accent6 3 3 2 7 2" xfId="15948" xr:uid="{00000000-0005-0000-0000-0000BB3B0000}"/>
    <cellStyle name="40% - Accent6 3 3 2 8" xfId="9342" xr:uid="{00000000-0005-0000-0000-0000BC3B0000}"/>
    <cellStyle name="40% - Accent6 3 3 3" xfId="627" xr:uid="{00000000-0005-0000-0000-0000BD3B0000}"/>
    <cellStyle name="40% - Accent6 3 3 3 2" xfId="979" xr:uid="{00000000-0005-0000-0000-0000BE3B0000}"/>
    <cellStyle name="40% - Accent6 3 3 3 2 2" xfId="1683" xr:uid="{00000000-0005-0000-0000-0000BF3B0000}"/>
    <cellStyle name="40% - Accent6 3 3 3 2 2 2" xfId="3885" xr:uid="{00000000-0005-0000-0000-0000C03B0000}"/>
    <cellStyle name="40% - Accent6 3 3 3 2 2 2 2" xfId="12717" xr:uid="{00000000-0005-0000-0000-0000C13B0000}"/>
    <cellStyle name="40% - Accent6 3 3 3 2 2 3" xfId="6087" xr:uid="{00000000-0005-0000-0000-0000C23B0000}"/>
    <cellStyle name="40% - Accent6 3 3 3 2 2 3 2" xfId="14919" xr:uid="{00000000-0005-0000-0000-0000C33B0000}"/>
    <cellStyle name="40% - Accent6 3 3 3 2 2 4" xfId="8289" xr:uid="{00000000-0005-0000-0000-0000C43B0000}"/>
    <cellStyle name="40% - Accent6 3 3 3 2 2 4 2" xfId="17121" xr:uid="{00000000-0005-0000-0000-0000C53B0000}"/>
    <cellStyle name="40% - Accent6 3 3 3 2 2 5" xfId="10515" xr:uid="{00000000-0005-0000-0000-0000C63B0000}"/>
    <cellStyle name="40% - Accent6 3 3 3 2 3" xfId="2387" xr:uid="{00000000-0005-0000-0000-0000C73B0000}"/>
    <cellStyle name="40% - Accent6 3 3 3 2 3 2" xfId="4589" xr:uid="{00000000-0005-0000-0000-0000C83B0000}"/>
    <cellStyle name="40% - Accent6 3 3 3 2 3 2 2" xfId="13421" xr:uid="{00000000-0005-0000-0000-0000C93B0000}"/>
    <cellStyle name="40% - Accent6 3 3 3 2 3 3" xfId="6791" xr:uid="{00000000-0005-0000-0000-0000CA3B0000}"/>
    <cellStyle name="40% - Accent6 3 3 3 2 3 3 2" xfId="15623" xr:uid="{00000000-0005-0000-0000-0000CB3B0000}"/>
    <cellStyle name="40% - Accent6 3 3 3 2 3 4" xfId="8993" xr:uid="{00000000-0005-0000-0000-0000CC3B0000}"/>
    <cellStyle name="40% - Accent6 3 3 3 2 3 4 2" xfId="17825" xr:uid="{00000000-0005-0000-0000-0000CD3B0000}"/>
    <cellStyle name="40% - Accent6 3 3 3 2 3 5" xfId="11219" xr:uid="{00000000-0005-0000-0000-0000CE3B0000}"/>
    <cellStyle name="40% - Accent6 3 3 3 2 4" xfId="3181" xr:uid="{00000000-0005-0000-0000-0000CF3B0000}"/>
    <cellStyle name="40% - Accent6 3 3 3 2 4 2" xfId="12013" xr:uid="{00000000-0005-0000-0000-0000D03B0000}"/>
    <cellStyle name="40% - Accent6 3 3 3 2 5" xfId="5383" xr:uid="{00000000-0005-0000-0000-0000D13B0000}"/>
    <cellStyle name="40% - Accent6 3 3 3 2 5 2" xfId="14215" xr:uid="{00000000-0005-0000-0000-0000D23B0000}"/>
    <cellStyle name="40% - Accent6 3 3 3 2 6" xfId="7585" xr:uid="{00000000-0005-0000-0000-0000D33B0000}"/>
    <cellStyle name="40% - Accent6 3 3 3 2 6 2" xfId="16417" xr:uid="{00000000-0005-0000-0000-0000D43B0000}"/>
    <cellStyle name="40% - Accent6 3 3 3 2 7" xfId="9811" xr:uid="{00000000-0005-0000-0000-0000D53B0000}"/>
    <cellStyle name="40% - Accent6 3 3 3 3" xfId="1331" xr:uid="{00000000-0005-0000-0000-0000D63B0000}"/>
    <cellStyle name="40% - Accent6 3 3 3 3 2" xfId="3533" xr:uid="{00000000-0005-0000-0000-0000D73B0000}"/>
    <cellStyle name="40% - Accent6 3 3 3 3 2 2" xfId="12365" xr:uid="{00000000-0005-0000-0000-0000D83B0000}"/>
    <cellStyle name="40% - Accent6 3 3 3 3 3" xfId="5735" xr:uid="{00000000-0005-0000-0000-0000D93B0000}"/>
    <cellStyle name="40% - Accent6 3 3 3 3 3 2" xfId="14567" xr:uid="{00000000-0005-0000-0000-0000DA3B0000}"/>
    <cellStyle name="40% - Accent6 3 3 3 3 4" xfId="7937" xr:uid="{00000000-0005-0000-0000-0000DB3B0000}"/>
    <cellStyle name="40% - Accent6 3 3 3 3 4 2" xfId="16769" xr:uid="{00000000-0005-0000-0000-0000DC3B0000}"/>
    <cellStyle name="40% - Accent6 3 3 3 3 5" xfId="10163" xr:uid="{00000000-0005-0000-0000-0000DD3B0000}"/>
    <cellStyle name="40% - Accent6 3 3 3 4" xfId="2035" xr:uid="{00000000-0005-0000-0000-0000DE3B0000}"/>
    <cellStyle name="40% - Accent6 3 3 3 4 2" xfId="4237" xr:uid="{00000000-0005-0000-0000-0000DF3B0000}"/>
    <cellStyle name="40% - Accent6 3 3 3 4 2 2" xfId="13069" xr:uid="{00000000-0005-0000-0000-0000E03B0000}"/>
    <cellStyle name="40% - Accent6 3 3 3 4 3" xfId="6439" xr:uid="{00000000-0005-0000-0000-0000E13B0000}"/>
    <cellStyle name="40% - Accent6 3 3 3 4 3 2" xfId="15271" xr:uid="{00000000-0005-0000-0000-0000E23B0000}"/>
    <cellStyle name="40% - Accent6 3 3 3 4 4" xfId="8641" xr:uid="{00000000-0005-0000-0000-0000E33B0000}"/>
    <cellStyle name="40% - Accent6 3 3 3 4 4 2" xfId="17473" xr:uid="{00000000-0005-0000-0000-0000E43B0000}"/>
    <cellStyle name="40% - Accent6 3 3 3 4 5" xfId="10867" xr:uid="{00000000-0005-0000-0000-0000E53B0000}"/>
    <cellStyle name="40% - Accent6 3 3 3 5" xfId="2829" xr:uid="{00000000-0005-0000-0000-0000E63B0000}"/>
    <cellStyle name="40% - Accent6 3 3 3 5 2" xfId="11661" xr:uid="{00000000-0005-0000-0000-0000E73B0000}"/>
    <cellStyle name="40% - Accent6 3 3 3 6" xfId="5031" xr:uid="{00000000-0005-0000-0000-0000E83B0000}"/>
    <cellStyle name="40% - Accent6 3 3 3 6 2" xfId="13863" xr:uid="{00000000-0005-0000-0000-0000E93B0000}"/>
    <cellStyle name="40% - Accent6 3 3 3 7" xfId="7233" xr:uid="{00000000-0005-0000-0000-0000EA3B0000}"/>
    <cellStyle name="40% - Accent6 3 3 3 7 2" xfId="16065" xr:uid="{00000000-0005-0000-0000-0000EB3B0000}"/>
    <cellStyle name="40% - Accent6 3 3 3 8" xfId="9459" xr:uid="{00000000-0005-0000-0000-0000EC3B0000}"/>
    <cellStyle name="40% - Accent6 3 3 4" xfId="745" xr:uid="{00000000-0005-0000-0000-0000ED3B0000}"/>
    <cellStyle name="40% - Accent6 3 3 4 2" xfId="1449" xr:uid="{00000000-0005-0000-0000-0000EE3B0000}"/>
    <cellStyle name="40% - Accent6 3 3 4 2 2" xfId="3651" xr:uid="{00000000-0005-0000-0000-0000EF3B0000}"/>
    <cellStyle name="40% - Accent6 3 3 4 2 2 2" xfId="12483" xr:uid="{00000000-0005-0000-0000-0000F03B0000}"/>
    <cellStyle name="40% - Accent6 3 3 4 2 3" xfId="5853" xr:uid="{00000000-0005-0000-0000-0000F13B0000}"/>
    <cellStyle name="40% - Accent6 3 3 4 2 3 2" xfId="14685" xr:uid="{00000000-0005-0000-0000-0000F23B0000}"/>
    <cellStyle name="40% - Accent6 3 3 4 2 4" xfId="8055" xr:uid="{00000000-0005-0000-0000-0000F33B0000}"/>
    <cellStyle name="40% - Accent6 3 3 4 2 4 2" xfId="16887" xr:uid="{00000000-0005-0000-0000-0000F43B0000}"/>
    <cellStyle name="40% - Accent6 3 3 4 2 5" xfId="10281" xr:uid="{00000000-0005-0000-0000-0000F53B0000}"/>
    <cellStyle name="40% - Accent6 3 3 4 3" xfId="2153" xr:uid="{00000000-0005-0000-0000-0000F63B0000}"/>
    <cellStyle name="40% - Accent6 3 3 4 3 2" xfId="4355" xr:uid="{00000000-0005-0000-0000-0000F73B0000}"/>
    <cellStyle name="40% - Accent6 3 3 4 3 2 2" xfId="13187" xr:uid="{00000000-0005-0000-0000-0000F83B0000}"/>
    <cellStyle name="40% - Accent6 3 3 4 3 3" xfId="6557" xr:uid="{00000000-0005-0000-0000-0000F93B0000}"/>
    <cellStyle name="40% - Accent6 3 3 4 3 3 2" xfId="15389" xr:uid="{00000000-0005-0000-0000-0000FA3B0000}"/>
    <cellStyle name="40% - Accent6 3 3 4 3 4" xfId="8759" xr:uid="{00000000-0005-0000-0000-0000FB3B0000}"/>
    <cellStyle name="40% - Accent6 3 3 4 3 4 2" xfId="17591" xr:uid="{00000000-0005-0000-0000-0000FC3B0000}"/>
    <cellStyle name="40% - Accent6 3 3 4 3 5" xfId="10985" xr:uid="{00000000-0005-0000-0000-0000FD3B0000}"/>
    <cellStyle name="40% - Accent6 3 3 4 4" xfId="2947" xr:uid="{00000000-0005-0000-0000-0000FE3B0000}"/>
    <cellStyle name="40% - Accent6 3 3 4 4 2" xfId="11779" xr:uid="{00000000-0005-0000-0000-0000FF3B0000}"/>
    <cellStyle name="40% - Accent6 3 3 4 5" xfId="5149" xr:uid="{00000000-0005-0000-0000-0000003C0000}"/>
    <cellStyle name="40% - Accent6 3 3 4 5 2" xfId="13981" xr:uid="{00000000-0005-0000-0000-0000013C0000}"/>
    <cellStyle name="40% - Accent6 3 3 4 6" xfId="7351" xr:uid="{00000000-0005-0000-0000-0000023C0000}"/>
    <cellStyle name="40% - Accent6 3 3 4 6 2" xfId="16183" xr:uid="{00000000-0005-0000-0000-0000033C0000}"/>
    <cellStyle name="40% - Accent6 3 3 4 7" xfId="9577" xr:uid="{00000000-0005-0000-0000-0000043C0000}"/>
    <cellStyle name="40% - Accent6 3 3 5" xfId="1057" xr:uid="{00000000-0005-0000-0000-0000053C0000}"/>
    <cellStyle name="40% - Accent6 3 3 5 2" xfId="3259" xr:uid="{00000000-0005-0000-0000-0000063C0000}"/>
    <cellStyle name="40% - Accent6 3 3 5 2 2" xfId="12091" xr:uid="{00000000-0005-0000-0000-0000073C0000}"/>
    <cellStyle name="40% - Accent6 3 3 5 3" xfId="5461" xr:uid="{00000000-0005-0000-0000-0000083C0000}"/>
    <cellStyle name="40% - Accent6 3 3 5 3 2" xfId="14293" xr:uid="{00000000-0005-0000-0000-0000093C0000}"/>
    <cellStyle name="40% - Accent6 3 3 5 4" xfId="7663" xr:uid="{00000000-0005-0000-0000-00000A3C0000}"/>
    <cellStyle name="40% - Accent6 3 3 5 4 2" xfId="16495" xr:uid="{00000000-0005-0000-0000-00000B3C0000}"/>
    <cellStyle name="40% - Accent6 3 3 5 5" xfId="9889" xr:uid="{00000000-0005-0000-0000-00000C3C0000}"/>
    <cellStyle name="40% - Accent6 3 3 6" xfId="1801" xr:uid="{00000000-0005-0000-0000-00000D3C0000}"/>
    <cellStyle name="40% - Accent6 3 3 6 2" xfId="4003" xr:uid="{00000000-0005-0000-0000-00000E3C0000}"/>
    <cellStyle name="40% - Accent6 3 3 6 2 2" xfId="12835" xr:uid="{00000000-0005-0000-0000-00000F3C0000}"/>
    <cellStyle name="40% - Accent6 3 3 6 3" xfId="6205" xr:uid="{00000000-0005-0000-0000-0000103C0000}"/>
    <cellStyle name="40% - Accent6 3 3 6 3 2" xfId="15037" xr:uid="{00000000-0005-0000-0000-0000113C0000}"/>
    <cellStyle name="40% - Accent6 3 3 6 4" xfId="8407" xr:uid="{00000000-0005-0000-0000-0000123C0000}"/>
    <cellStyle name="40% - Accent6 3 3 6 4 2" xfId="17239" xr:uid="{00000000-0005-0000-0000-0000133C0000}"/>
    <cellStyle name="40% - Accent6 3 3 6 5" xfId="10633" xr:uid="{00000000-0005-0000-0000-0000143C0000}"/>
    <cellStyle name="40% - Accent6 3 3 7" xfId="2555" xr:uid="{00000000-0005-0000-0000-0000153C0000}"/>
    <cellStyle name="40% - Accent6 3 3 7 2" xfId="11387" xr:uid="{00000000-0005-0000-0000-0000163C0000}"/>
    <cellStyle name="40% - Accent6 3 3 8" xfId="4757" xr:uid="{00000000-0005-0000-0000-0000173C0000}"/>
    <cellStyle name="40% - Accent6 3 3 8 2" xfId="13589" xr:uid="{00000000-0005-0000-0000-0000183C0000}"/>
    <cellStyle name="40% - Accent6 3 3 9" xfId="6959" xr:uid="{00000000-0005-0000-0000-0000193C0000}"/>
    <cellStyle name="40% - Accent6 3 3 9 2" xfId="15791" xr:uid="{00000000-0005-0000-0000-00001A3C0000}"/>
    <cellStyle name="40% - Accent6 3 4" xfId="458" xr:uid="{00000000-0005-0000-0000-00001B3C0000}"/>
    <cellStyle name="40% - Accent6 3 4 2" xfId="796" xr:uid="{00000000-0005-0000-0000-00001C3C0000}"/>
    <cellStyle name="40% - Accent6 3 4 2 2" xfId="1500" xr:uid="{00000000-0005-0000-0000-00001D3C0000}"/>
    <cellStyle name="40% - Accent6 3 4 2 2 2" xfId="3702" xr:uid="{00000000-0005-0000-0000-00001E3C0000}"/>
    <cellStyle name="40% - Accent6 3 4 2 2 2 2" xfId="12534" xr:uid="{00000000-0005-0000-0000-00001F3C0000}"/>
    <cellStyle name="40% - Accent6 3 4 2 2 3" xfId="5904" xr:uid="{00000000-0005-0000-0000-0000203C0000}"/>
    <cellStyle name="40% - Accent6 3 4 2 2 3 2" xfId="14736" xr:uid="{00000000-0005-0000-0000-0000213C0000}"/>
    <cellStyle name="40% - Accent6 3 4 2 2 4" xfId="8106" xr:uid="{00000000-0005-0000-0000-0000223C0000}"/>
    <cellStyle name="40% - Accent6 3 4 2 2 4 2" xfId="16938" xr:uid="{00000000-0005-0000-0000-0000233C0000}"/>
    <cellStyle name="40% - Accent6 3 4 2 2 5" xfId="10332" xr:uid="{00000000-0005-0000-0000-0000243C0000}"/>
    <cellStyle name="40% - Accent6 3 4 2 3" xfId="2204" xr:uid="{00000000-0005-0000-0000-0000253C0000}"/>
    <cellStyle name="40% - Accent6 3 4 2 3 2" xfId="4406" xr:uid="{00000000-0005-0000-0000-0000263C0000}"/>
    <cellStyle name="40% - Accent6 3 4 2 3 2 2" xfId="13238" xr:uid="{00000000-0005-0000-0000-0000273C0000}"/>
    <cellStyle name="40% - Accent6 3 4 2 3 3" xfId="6608" xr:uid="{00000000-0005-0000-0000-0000283C0000}"/>
    <cellStyle name="40% - Accent6 3 4 2 3 3 2" xfId="15440" xr:uid="{00000000-0005-0000-0000-0000293C0000}"/>
    <cellStyle name="40% - Accent6 3 4 2 3 4" xfId="8810" xr:uid="{00000000-0005-0000-0000-00002A3C0000}"/>
    <cellStyle name="40% - Accent6 3 4 2 3 4 2" xfId="17642" xr:uid="{00000000-0005-0000-0000-00002B3C0000}"/>
    <cellStyle name="40% - Accent6 3 4 2 3 5" xfId="11036" xr:uid="{00000000-0005-0000-0000-00002C3C0000}"/>
    <cellStyle name="40% - Accent6 3 4 2 4" xfId="2998" xr:uid="{00000000-0005-0000-0000-00002D3C0000}"/>
    <cellStyle name="40% - Accent6 3 4 2 4 2" xfId="11830" xr:uid="{00000000-0005-0000-0000-00002E3C0000}"/>
    <cellStyle name="40% - Accent6 3 4 2 5" xfId="5200" xr:uid="{00000000-0005-0000-0000-00002F3C0000}"/>
    <cellStyle name="40% - Accent6 3 4 2 5 2" xfId="14032" xr:uid="{00000000-0005-0000-0000-0000303C0000}"/>
    <cellStyle name="40% - Accent6 3 4 2 6" xfId="7402" xr:uid="{00000000-0005-0000-0000-0000313C0000}"/>
    <cellStyle name="40% - Accent6 3 4 2 6 2" xfId="16234" xr:uid="{00000000-0005-0000-0000-0000323C0000}"/>
    <cellStyle name="40% - Accent6 3 4 2 7" xfId="9628" xr:uid="{00000000-0005-0000-0000-0000333C0000}"/>
    <cellStyle name="40% - Accent6 3 4 3" xfId="1162" xr:uid="{00000000-0005-0000-0000-0000343C0000}"/>
    <cellStyle name="40% - Accent6 3 4 3 2" xfId="3364" xr:uid="{00000000-0005-0000-0000-0000353C0000}"/>
    <cellStyle name="40% - Accent6 3 4 3 2 2" xfId="12196" xr:uid="{00000000-0005-0000-0000-0000363C0000}"/>
    <cellStyle name="40% - Accent6 3 4 3 3" xfId="5566" xr:uid="{00000000-0005-0000-0000-0000373C0000}"/>
    <cellStyle name="40% - Accent6 3 4 3 3 2" xfId="14398" xr:uid="{00000000-0005-0000-0000-0000383C0000}"/>
    <cellStyle name="40% - Accent6 3 4 3 4" xfId="7768" xr:uid="{00000000-0005-0000-0000-0000393C0000}"/>
    <cellStyle name="40% - Accent6 3 4 3 4 2" xfId="16600" xr:uid="{00000000-0005-0000-0000-00003A3C0000}"/>
    <cellStyle name="40% - Accent6 3 4 3 5" xfId="9994" xr:uid="{00000000-0005-0000-0000-00003B3C0000}"/>
    <cellStyle name="40% - Accent6 3 4 4" xfId="1852" xr:uid="{00000000-0005-0000-0000-00003C3C0000}"/>
    <cellStyle name="40% - Accent6 3 4 4 2" xfId="4054" xr:uid="{00000000-0005-0000-0000-00003D3C0000}"/>
    <cellStyle name="40% - Accent6 3 4 4 2 2" xfId="12886" xr:uid="{00000000-0005-0000-0000-00003E3C0000}"/>
    <cellStyle name="40% - Accent6 3 4 4 3" xfId="6256" xr:uid="{00000000-0005-0000-0000-00003F3C0000}"/>
    <cellStyle name="40% - Accent6 3 4 4 3 2" xfId="15088" xr:uid="{00000000-0005-0000-0000-0000403C0000}"/>
    <cellStyle name="40% - Accent6 3 4 4 4" xfId="8458" xr:uid="{00000000-0005-0000-0000-0000413C0000}"/>
    <cellStyle name="40% - Accent6 3 4 4 4 2" xfId="17290" xr:uid="{00000000-0005-0000-0000-0000423C0000}"/>
    <cellStyle name="40% - Accent6 3 4 4 5" xfId="10684" xr:uid="{00000000-0005-0000-0000-0000433C0000}"/>
    <cellStyle name="40% - Accent6 3 4 5" xfId="2660" xr:uid="{00000000-0005-0000-0000-0000443C0000}"/>
    <cellStyle name="40% - Accent6 3 4 5 2" xfId="11492" xr:uid="{00000000-0005-0000-0000-0000453C0000}"/>
    <cellStyle name="40% - Accent6 3 4 6" xfId="4862" xr:uid="{00000000-0005-0000-0000-0000463C0000}"/>
    <cellStyle name="40% - Accent6 3 4 6 2" xfId="13694" xr:uid="{00000000-0005-0000-0000-0000473C0000}"/>
    <cellStyle name="40% - Accent6 3 4 7" xfId="7064" xr:uid="{00000000-0005-0000-0000-0000483C0000}"/>
    <cellStyle name="40% - Accent6 3 4 7 2" xfId="15896" xr:uid="{00000000-0005-0000-0000-0000493C0000}"/>
    <cellStyle name="40% - Accent6 3 4 8" xfId="9290" xr:uid="{00000000-0005-0000-0000-00004A3C0000}"/>
    <cellStyle name="40% - Accent6 3 5" xfId="561" xr:uid="{00000000-0005-0000-0000-00004B3C0000}"/>
    <cellStyle name="40% - Accent6 3 5 2" xfId="913" xr:uid="{00000000-0005-0000-0000-00004C3C0000}"/>
    <cellStyle name="40% - Accent6 3 5 2 2" xfId="1617" xr:uid="{00000000-0005-0000-0000-00004D3C0000}"/>
    <cellStyle name="40% - Accent6 3 5 2 2 2" xfId="3819" xr:uid="{00000000-0005-0000-0000-00004E3C0000}"/>
    <cellStyle name="40% - Accent6 3 5 2 2 2 2" xfId="12651" xr:uid="{00000000-0005-0000-0000-00004F3C0000}"/>
    <cellStyle name="40% - Accent6 3 5 2 2 3" xfId="6021" xr:uid="{00000000-0005-0000-0000-0000503C0000}"/>
    <cellStyle name="40% - Accent6 3 5 2 2 3 2" xfId="14853" xr:uid="{00000000-0005-0000-0000-0000513C0000}"/>
    <cellStyle name="40% - Accent6 3 5 2 2 4" xfId="8223" xr:uid="{00000000-0005-0000-0000-0000523C0000}"/>
    <cellStyle name="40% - Accent6 3 5 2 2 4 2" xfId="17055" xr:uid="{00000000-0005-0000-0000-0000533C0000}"/>
    <cellStyle name="40% - Accent6 3 5 2 2 5" xfId="10449" xr:uid="{00000000-0005-0000-0000-0000543C0000}"/>
    <cellStyle name="40% - Accent6 3 5 2 3" xfId="2321" xr:uid="{00000000-0005-0000-0000-0000553C0000}"/>
    <cellStyle name="40% - Accent6 3 5 2 3 2" xfId="4523" xr:uid="{00000000-0005-0000-0000-0000563C0000}"/>
    <cellStyle name="40% - Accent6 3 5 2 3 2 2" xfId="13355" xr:uid="{00000000-0005-0000-0000-0000573C0000}"/>
    <cellStyle name="40% - Accent6 3 5 2 3 3" xfId="6725" xr:uid="{00000000-0005-0000-0000-0000583C0000}"/>
    <cellStyle name="40% - Accent6 3 5 2 3 3 2" xfId="15557" xr:uid="{00000000-0005-0000-0000-0000593C0000}"/>
    <cellStyle name="40% - Accent6 3 5 2 3 4" xfId="8927" xr:uid="{00000000-0005-0000-0000-00005A3C0000}"/>
    <cellStyle name="40% - Accent6 3 5 2 3 4 2" xfId="17759" xr:uid="{00000000-0005-0000-0000-00005B3C0000}"/>
    <cellStyle name="40% - Accent6 3 5 2 3 5" xfId="11153" xr:uid="{00000000-0005-0000-0000-00005C3C0000}"/>
    <cellStyle name="40% - Accent6 3 5 2 4" xfId="3115" xr:uid="{00000000-0005-0000-0000-00005D3C0000}"/>
    <cellStyle name="40% - Accent6 3 5 2 4 2" xfId="11947" xr:uid="{00000000-0005-0000-0000-00005E3C0000}"/>
    <cellStyle name="40% - Accent6 3 5 2 5" xfId="5317" xr:uid="{00000000-0005-0000-0000-00005F3C0000}"/>
    <cellStyle name="40% - Accent6 3 5 2 5 2" xfId="14149" xr:uid="{00000000-0005-0000-0000-0000603C0000}"/>
    <cellStyle name="40% - Accent6 3 5 2 6" xfId="7519" xr:uid="{00000000-0005-0000-0000-0000613C0000}"/>
    <cellStyle name="40% - Accent6 3 5 2 6 2" xfId="16351" xr:uid="{00000000-0005-0000-0000-0000623C0000}"/>
    <cellStyle name="40% - Accent6 3 5 2 7" xfId="9745" xr:uid="{00000000-0005-0000-0000-0000633C0000}"/>
    <cellStyle name="40% - Accent6 3 5 3" xfId="1265" xr:uid="{00000000-0005-0000-0000-0000643C0000}"/>
    <cellStyle name="40% - Accent6 3 5 3 2" xfId="3467" xr:uid="{00000000-0005-0000-0000-0000653C0000}"/>
    <cellStyle name="40% - Accent6 3 5 3 2 2" xfId="12299" xr:uid="{00000000-0005-0000-0000-0000663C0000}"/>
    <cellStyle name="40% - Accent6 3 5 3 3" xfId="5669" xr:uid="{00000000-0005-0000-0000-0000673C0000}"/>
    <cellStyle name="40% - Accent6 3 5 3 3 2" xfId="14501" xr:uid="{00000000-0005-0000-0000-0000683C0000}"/>
    <cellStyle name="40% - Accent6 3 5 3 4" xfId="7871" xr:uid="{00000000-0005-0000-0000-0000693C0000}"/>
    <cellStyle name="40% - Accent6 3 5 3 4 2" xfId="16703" xr:uid="{00000000-0005-0000-0000-00006A3C0000}"/>
    <cellStyle name="40% - Accent6 3 5 3 5" xfId="10097" xr:uid="{00000000-0005-0000-0000-00006B3C0000}"/>
    <cellStyle name="40% - Accent6 3 5 4" xfId="1969" xr:uid="{00000000-0005-0000-0000-00006C3C0000}"/>
    <cellStyle name="40% - Accent6 3 5 4 2" xfId="4171" xr:uid="{00000000-0005-0000-0000-00006D3C0000}"/>
    <cellStyle name="40% - Accent6 3 5 4 2 2" xfId="13003" xr:uid="{00000000-0005-0000-0000-00006E3C0000}"/>
    <cellStyle name="40% - Accent6 3 5 4 3" xfId="6373" xr:uid="{00000000-0005-0000-0000-00006F3C0000}"/>
    <cellStyle name="40% - Accent6 3 5 4 3 2" xfId="15205" xr:uid="{00000000-0005-0000-0000-0000703C0000}"/>
    <cellStyle name="40% - Accent6 3 5 4 4" xfId="8575" xr:uid="{00000000-0005-0000-0000-0000713C0000}"/>
    <cellStyle name="40% - Accent6 3 5 4 4 2" xfId="17407" xr:uid="{00000000-0005-0000-0000-0000723C0000}"/>
    <cellStyle name="40% - Accent6 3 5 4 5" xfId="10801" xr:uid="{00000000-0005-0000-0000-0000733C0000}"/>
    <cellStyle name="40% - Accent6 3 5 5" xfId="2763" xr:uid="{00000000-0005-0000-0000-0000743C0000}"/>
    <cellStyle name="40% - Accent6 3 5 5 2" xfId="11595" xr:uid="{00000000-0005-0000-0000-0000753C0000}"/>
    <cellStyle name="40% - Accent6 3 5 6" xfId="4965" xr:uid="{00000000-0005-0000-0000-0000763C0000}"/>
    <cellStyle name="40% - Accent6 3 5 6 2" xfId="13797" xr:uid="{00000000-0005-0000-0000-0000773C0000}"/>
    <cellStyle name="40% - Accent6 3 5 7" xfId="7167" xr:uid="{00000000-0005-0000-0000-0000783C0000}"/>
    <cellStyle name="40% - Accent6 3 5 7 2" xfId="15999" xr:uid="{00000000-0005-0000-0000-0000793C0000}"/>
    <cellStyle name="40% - Accent6 3 5 8" xfId="9393" xr:uid="{00000000-0005-0000-0000-00007A3C0000}"/>
    <cellStyle name="40% - Accent6 3 6" xfId="679" xr:uid="{00000000-0005-0000-0000-00007B3C0000}"/>
    <cellStyle name="40% - Accent6 3 6 2" xfId="1383" xr:uid="{00000000-0005-0000-0000-00007C3C0000}"/>
    <cellStyle name="40% - Accent6 3 6 2 2" xfId="3585" xr:uid="{00000000-0005-0000-0000-00007D3C0000}"/>
    <cellStyle name="40% - Accent6 3 6 2 2 2" xfId="12417" xr:uid="{00000000-0005-0000-0000-00007E3C0000}"/>
    <cellStyle name="40% - Accent6 3 6 2 3" xfId="5787" xr:uid="{00000000-0005-0000-0000-00007F3C0000}"/>
    <cellStyle name="40% - Accent6 3 6 2 3 2" xfId="14619" xr:uid="{00000000-0005-0000-0000-0000803C0000}"/>
    <cellStyle name="40% - Accent6 3 6 2 4" xfId="7989" xr:uid="{00000000-0005-0000-0000-0000813C0000}"/>
    <cellStyle name="40% - Accent6 3 6 2 4 2" xfId="16821" xr:uid="{00000000-0005-0000-0000-0000823C0000}"/>
    <cellStyle name="40% - Accent6 3 6 2 5" xfId="10215" xr:uid="{00000000-0005-0000-0000-0000833C0000}"/>
    <cellStyle name="40% - Accent6 3 6 3" xfId="2087" xr:uid="{00000000-0005-0000-0000-0000843C0000}"/>
    <cellStyle name="40% - Accent6 3 6 3 2" xfId="4289" xr:uid="{00000000-0005-0000-0000-0000853C0000}"/>
    <cellStyle name="40% - Accent6 3 6 3 2 2" xfId="13121" xr:uid="{00000000-0005-0000-0000-0000863C0000}"/>
    <cellStyle name="40% - Accent6 3 6 3 3" xfId="6491" xr:uid="{00000000-0005-0000-0000-0000873C0000}"/>
    <cellStyle name="40% - Accent6 3 6 3 3 2" xfId="15323" xr:uid="{00000000-0005-0000-0000-0000883C0000}"/>
    <cellStyle name="40% - Accent6 3 6 3 4" xfId="8693" xr:uid="{00000000-0005-0000-0000-0000893C0000}"/>
    <cellStyle name="40% - Accent6 3 6 3 4 2" xfId="17525" xr:uid="{00000000-0005-0000-0000-00008A3C0000}"/>
    <cellStyle name="40% - Accent6 3 6 3 5" xfId="10919" xr:uid="{00000000-0005-0000-0000-00008B3C0000}"/>
    <cellStyle name="40% - Accent6 3 6 4" xfId="2881" xr:uid="{00000000-0005-0000-0000-00008C3C0000}"/>
    <cellStyle name="40% - Accent6 3 6 4 2" xfId="11713" xr:uid="{00000000-0005-0000-0000-00008D3C0000}"/>
    <cellStyle name="40% - Accent6 3 6 5" xfId="5083" xr:uid="{00000000-0005-0000-0000-00008E3C0000}"/>
    <cellStyle name="40% - Accent6 3 6 5 2" xfId="13915" xr:uid="{00000000-0005-0000-0000-00008F3C0000}"/>
    <cellStyle name="40% - Accent6 3 6 6" xfId="7285" xr:uid="{00000000-0005-0000-0000-0000903C0000}"/>
    <cellStyle name="40% - Accent6 3 6 6 2" xfId="16117" xr:uid="{00000000-0005-0000-0000-0000913C0000}"/>
    <cellStyle name="40% - Accent6 3 6 7" xfId="9511" xr:uid="{00000000-0005-0000-0000-0000923C0000}"/>
    <cellStyle name="40% - Accent6 3 7" xfId="1019" xr:uid="{00000000-0005-0000-0000-0000933C0000}"/>
    <cellStyle name="40% - Accent6 3 7 2" xfId="3221" xr:uid="{00000000-0005-0000-0000-0000943C0000}"/>
    <cellStyle name="40% - Accent6 3 7 2 2" xfId="12053" xr:uid="{00000000-0005-0000-0000-0000953C0000}"/>
    <cellStyle name="40% - Accent6 3 7 3" xfId="5423" xr:uid="{00000000-0005-0000-0000-0000963C0000}"/>
    <cellStyle name="40% - Accent6 3 7 3 2" xfId="14255" xr:uid="{00000000-0005-0000-0000-0000973C0000}"/>
    <cellStyle name="40% - Accent6 3 7 4" xfId="7625" xr:uid="{00000000-0005-0000-0000-0000983C0000}"/>
    <cellStyle name="40% - Accent6 3 7 4 2" xfId="16457" xr:uid="{00000000-0005-0000-0000-0000993C0000}"/>
    <cellStyle name="40% - Accent6 3 7 5" xfId="9851" xr:uid="{00000000-0005-0000-0000-00009A3C0000}"/>
    <cellStyle name="40% - Accent6 3 8" xfId="1735" xr:uid="{00000000-0005-0000-0000-00009B3C0000}"/>
    <cellStyle name="40% - Accent6 3 8 2" xfId="3937" xr:uid="{00000000-0005-0000-0000-00009C3C0000}"/>
    <cellStyle name="40% - Accent6 3 8 2 2" xfId="12769" xr:uid="{00000000-0005-0000-0000-00009D3C0000}"/>
    <cellStyle name="40% - Accent6 3 8 3" xfId="6139" xr:uid="{00000000-0005-0000-0000-00009E3C0000}"/>
    <cellStyle name="40% - Accent6 3 8 3 2" xfId="14971" xr:uid="{00000000-0005-0000-0000-00009F3C0000}"/>
    <cellStyle name="40% - Accent6 3 8 4" xfId="8341" xr:uid="{00000000-0005-0000-0000-0000A03C0000}"/>
    <cellStyle name="40% - Accent6 3 8 4 2" xfId="17173" xr:uid="{00000000-0005-0000-0000-0000A13C0000}"/>
    <cellStyle name="40% - Accent6 3 8 5" xfId="10567" xr:uid="{00000000-0005-0000-0000-0000A23C0000}"/>
    <cellStyle name="40% - Accent6 3 9" xfId="323" xr:uid="{00000000-0005-0000-0000-0000A33C0000}"/>
    <cellStyle name="40% - Accent6 3 9 2" xfId="2529" xr:uid="{00000000-0005-0000-0000-0000A43C0000}"/>
    <cellStyle name="40% - Accent6 3 9 2 2" xfId="11361" xr:uid="{00000000-0005-0000-0000-0000A53C0000}"/>
    <cellStyle name="40% - Accent6 3 9 3" xfId="4731" xr:uid="{00000000-0005-0000-0000-0000A63C0000}"/>
    <cellStyle name="40% - Accent6 3 9 3 2" xfId="13563" xr:uid="{00000000-0005-0000-0000-0000A73C0000}"/>
    <cellStyle name="40% - Accent6 3 9 4" xfId="6933" xr:uid="{00000000-0005-0000-0000-0000A83C0000}"/>
    <cellStyle name="40% - Accent6 3 9 4 2" xfId="15765" xr:uid="{00000000-0005-0000-0000-0000A93C0000}"/>
    <cellStyle name="40% - Accent6 3 9 5" xfId="9159" xr:uid="{00000000-0005-0000-0000-0000AA3C0000}"/>
    <cellStyle name="40% - Accent6 4" xfId="169" xr:uid="{00000000-0005-0000-0000-0000AB3C0000}"/>
    <cellStyle name="40% - Accent6 4 2" xfId="432" xr:uid="{00000000-0005-0000-0000-0000AC3C0000}"/>
    <cellStyle name="40% - Accent6 4 2 2" xfId="849" xr:uid="{00000000-0005-0000-0000-0000AD3C0000}"/>
    <cellStyle name="40% - Accent6 4 2 2 2" xfId="1553" xr:uid="{00000000-0005-0000-0000-0000AE3C0000}"/>
    <cellStyle name="40% - Accent6 4 2 2 2 2" xfId="3755" xr:uid="{00000000-0005-0000-0000-0000AF3C0000}"/>
    <cellStyle name="40% - Accent6 4 2 2 2 2 2" xfId="12587" xr:uid="{00000000-0005-0000-0000-0000B03C0000}"/>
    <cellStyle name="40% - Accent6 4 2 2 2 3" xfId="5957" xr:uid="{00000000-0005-0000-0000-0000B13C0000}"/>
    <cellStyle name="40% - Accent6 4 2 2 2 3 2" xfId="14789" xr:uid="{00000000-0005-0000-0000-0000B23C0000}"/>
    <cellStyle name="40% - Accent6 4 2 2 2 4" xfId="8159" xr:uid="{00000000-0005-0000-0000-0000B33C0000}"/>
    <cellStyle name="40% - Accent6 4 2 2 2 4 2" xfId="16991" xr:uid="{00000000-0005-0000-0000-0000B43C0000}"/>
    <cellStyle name="40% - Accent6 4 2 2 2 5" xfId="10385" xr:uid="{00000000-0005-0000-0000-0000B53C0000}"/>
    <cellStyle name="40% - Accent6 4 2 2 3" xfId="2257" xr:uid="{00000000-0005-0000-0000-0000B63C0000}"/>
    <cellStyle name="40% - Accent6 4 2 2 3 2" xfId="4459" xr:uid="{00000000-0005-0000-0000-0000B73C0000}"/>
    <cellStyle name="40% - Accent6 4 2 2 3 2 2" xfId="13291" xr:uid="{00000000-0005-0000-0000-0000B83C0000}"/>
    <cellStyle name="40% - Accent6 4 2 2 3 3" xfId="6661" xr:uid="{00000000-0005-0000-0000-0000B93C0000}"/>
    <cellStyle name="40% - Accent6 4 2 2 3 3 2" xfId="15493" xr:uid="{00000000-0005-0000-0000-0000BA3C0000}"/>
    <cellStyle name="40% - Accent6 4 2 2 3 4" xfId="8863" xr:uid="{00000000-0005-0000-0000-0000BB3C0000}"/>
    <cellStyle name="40% - Accent6 4 2 2 3 4 2" xfId="17695" xr:uid="{00000000-0005-0000-0000-0000BC3C0000}"/>
    <cellStyle name="40% - Accent6 4 2 2 3 5" xfId="11089" xr:uid="{00000000-0005-0000-0000-0000BD3C0000}"/>
    <cellStyle name="40% - Accent6 4 2 2 4" xfId="3051" xr:uid="{00000000-0005-0000-0000-0000BE3C0000}"/>
    <cellStyle name="40% - Accent6 4 2 2 4 2" xfId="11883" xr:uid="{00000000-0005-0000-0000-0000BF3C0000}"/>
    <cellStyle name="40% - Accent6 4 2 2 5" xfId="5253" xr:uid="{00000000-0005-0000-0000-0000C03C0000}"/>
    <cellStyle name="40% - Accent6 4 2 2 5 2" xfId="14085" xr:uid="{00000000-0005-0000-0000-0000C13C0000}"/>
    <cellStyle name="40% - Accent6 4 2 2 6" xfId="7455" xr:uid="{00000000-0005-0000-0000-0000C23C0000}"/>
    <cellStyle name="40% - Accent6 4 2 2 6 2" xfId="16287" xr:uid="{00000000-0005-0000-0000-0000C33C0000}"/>
    <cellStyle name="40% - Accent6 4 2 2 7" xfId="9681" xr:uid="{00000000-0005-0000-0000-0000C43C0000}"/>
    <cellStyle name="40% - Accent6 4 2 3" xfId="1136" xr:uid="{00000000-0005-0000-0000-0000C53C0000}"/>
    <cellStyle name="40% - Accent6 4 2 3 2" xfId="3338" xr:uid="{00000000-0005-0000-0000-0000C63C0000}"/>
    <cellStyle name="40% - Accent6 4 2 3 2 2" xfId="12170" xr:uid="{00000000-0005-0000-0000-0000C73C0000}"/>
    <cellStyle name="40% - Accent6 4 2 3 3" xfId="5540" xr:uid="{00000000-0005-0000-0000-0000C83C0000}"/>
    <cellStyle name="40% - Accent6 4 2 3 3 2" xfId="14372" xr:uid="{00000000-0005-0000-0000-0000C93C0000}"/>
    <cellStyle name="40% - Accent6 4 2 3 4" xfId="7742" xr:uid="{00000000-0005-0000-0000-0000CA3C0000}"/>
    <cellStyle name="40% - Accent6 4 2 3 4 2" xfId="16574" xr:uid="{00000000-0005-0000-0000-0000CB3C0000}"/>
    <cellStyle name="40% - Accent6 4 2 3 5" xfId="9968" xr:uid="{00000000-0005-0000-0000-0000CC3C0000}"/>
    <cellStyle name="40% - Accent6 4 2 4" xfId="1905" xr:uid="{00000000-0005-0000-0000-0000CD3C0000}"/>
    <cellStyle name="40% - Accent6 4 2 4 2" xfId="4107" xr:uid="{00000000-0005-0000-0000-0000CE3C0000}"/>
    <cellStyle name="40% - Accent6 4 2 4 2 2" xfId="12939" xr:uid="{00000000-0005-0000-0000-0000CF3C0000}"/>
    <cellStyle name="40% - Accent6 4 2 4 3" xfId="6309" xr:uid="{00000000-0005-0000-0000-0000D03C0000}"/>
    <cellStyle name="40% - Accent6 4 2 4 3 2" xfId="15141" xr:uid="{00000000-0005-0000-0000-0000D13C0000}"/>
    <cellStyle name="40% - Accent6 4 2 4 4" xfId="8511" xr:uid="{00000000-0005-0000-0000-0000D23C0000}"/>
    <cellStyle name="40% - Accent6 4 2 4 4 2" xfId="17343" xr:uid="{00000000-0005-0000-0000-0000D33C0000}"/>
    <cellStyle name="40% - Accent6 4 2 4 5" xfId="10737" xr:uid="{00000000-0005-0000-0000-0000D43C0000}"/>
    <cellStyle name="40% - Accent6 4 2 5" xfId="2634" xr:uid="{00000000-0005-0000-0000-0000D53C0000}"/>
    <cellStyle name="40% - Accent6 4 2 5 2" xfId="11466" xr:uid="{00000000-0005-0000-0000-0000D63C0000}"/>
    <cellStyle name="40% - Accent6 4 2 6" xfId="4836" xr:uid="{00000000-0005-0000-0000-0000D73C0000}"/>
    <cellStyle name="40% - Accent6 4 2 6 2" xfId="13668" xr:uid="{00000000-0005-0000-0000-0000D83C0000}"/>
    <cellStyle name="40% - Accent6 4 2 7" xfId="7038" xr:uid="{00000000-0005-0000-0000-0000D93C0000}"/>
    <cellStyle name="40% - Accent6 4 2 7 2" xfId="15870" xr:uid="{00000000-0005-0000-0000-0000DA3C0000}"/>
    <cellStyle name="40% - Accent6 4 2 8" xfId="9264" xr:uid="{00000000-0005-0000-0000-0000DB3C0000}"/>
    <cellStyle name="40% - Accent6 4 3" xfId="614" xr:uid="{00000000-0005-0000-0000-0000DC3C0000}"/>
    <cellStyle name="40% - Accent6 4 3 2" xfId="966" xr:uid="{00000000-0005-0000-0000-0000DD3C0000}"/>
    <cellStyle name="40% - Accent6 4 3 2 2" xfId="1670" xr:uid="{00000000-0005-0000-0000-0000DE3C0000}"/>
    <cellStyle name="40% - Accent6 4 3 2 2 2" xfId="3872" xr:uid="{00000000-0005-0000-0000-0000DF3C0000}"/>
    <cellStyle name="40% - Accent6 4 3 2 2 2 2" xfId="12704" xr:uid="{00000000-0005-0000-0000-0000E03C0000}"/>
    <cellStyle name="40% - Accent6 4 3 2 2 3" xfId="6074" xr:uid="{00000000-0005-0000-0000-0000E13C0000}"/>
    <cellStyle name="40% - Accent6 4 3 2 2 3 2" xfId="14906" xr:uid="{00000000-0005-0000-0000-0000E23C0000}"/>
    <cellStyle name="40% - Accent6 4 3 2 2 4" xfId="8276" xr:uid="{00000000-0005-0000-0000-0000E33C0000}"/>
    <cellStyle name="40% - Accent6 4 3 2 2 4 2" xfId="17108" xr:uid="{00000000-0005-0000-0000-0000E43C0000}"/>
    <cellStyle name="40% - Accent6 4 3 2 2 5" xfId="10502" xr:uid="{00000000-0005-0000-0000-0000E53C0000}"/>
    <cellStyle name="40% - Accent6 4 3 2 3" xfId="2374" xr:uid="{00000000-0005-0000-0000-0000E63C0000}"/>
    <cellStyle name="40% - Accent6 4 3 2 3 2" xfId="4576" xr:uid="{00000000-0005-0000-0000-0000E73C0000}"/>
    <cellStyle name="40% - Accent6 4 3 2 3 2 2" xfId="13408" xr:uid="{00000000-0005-0000-0000-0000E83C0000}"/>
    <cellStyle name="40% - Accent6 4 3 2 3 3" xfId="6778" xr:uid="{00000000-0005-0000-0000-0000E93C0000}"/>
    <cellStyle name="40% - Accent6 4 3 2 3 3 2" xfId="15610" xr:uid="{00000000-0005-0000-0000-0000EA3C0000}"/>
    <cellStyle name="40% - Accent6 4 3 2 3 4" xfId="8980" xr:uid="{00000000-0005-0000-0000-0000EB3C0000}"/>
    <cellStyle name="40% - Accent6 4 3 2 3 4 2" xfId="17812" xr:uid="{00000000-0005-0000-0000-0000EC3C0000}"/>
    <cellStyle name="40% - Accent6 4 3 2 3 5" xfId="11206" xr:uid="{00000000-0005-0000-0000-0000ED3C0000}"/>
    <cellStyle name="40% - Accent6 4 3 2 4" xfId="3168" xr:uid="{00000000-0005-0000-0000-0000EE3C0000}"/>
    <cellStyle name="40% - Accent6 4 3 2 4 2" xfId="12000" xr:uid="{00000000-0005-0000-0000-0000EF3C0000}"/>
    <cellStyle name="40% - Accent6 4 3 2 5" xfId="5370" xr:uid="{00000000-0005-0000-0000-0000F03C0000}"/>
    <cellStyle name="40% - Accent6 4 3 2 5 2" xfId="14202" xr:uid="{00000000-0005-0000-0000-0000F13C0000}"/>
    <cellStyle name="40% - Accent6 4 3 2 6" xfId="7572" xr:uid="{00000000-0005-0000-0000-0000F23C0000}"/>
    <cellStyle name="40% - Accent6 4 3 2 6 2" xfId="16404" xr:uid="{00000000-0005-0000-0000-0000F33C0000}"/>
    <cellStyle name="40% - Accent6 4 3 2 7" xfId="9798" xr:uid="{00000000-0005-0000-0000-0000F43C0000}"/>
    <cellStyle name="40% - Accent6 4 3 3" xfId="1318" xr:uid="{00000000-0005-0000-0000-0000F53C0000}"/>
    <cellStyle name="40% - Accent6 4 3 3 2" xfId="3520" xr:uid="{00000000-0005-0000-0000-0000F63C0000}"/>
    <cellStyle name="40% - Accent6 4 3 3 2 2" xfId="12352" xr:uid="{00000000-0005-0000-0000-0000F73C0000}"/>
    <cellStyle name="40% - Accent6 4 3 3 3" xfId="5722" xr:uid="{00000000-0005-0000-0000-0000F83C0000}"/>
    <cellStyle name="40% - Accent6 4 3 3 3 2" xfId="14554" xr:uid="{00000000-0005-0000-0000-0000F93C0000}"/>
    <cellStyle name="40% - Accent6 4 3 3 4" xfId="7924" xr:uid="{00000000-0005-0000-0000-0000FA3C0000}"/>
    <cellStyle name="40% - Accent6 4 3 3 4 2" xfId="16756" xr:uid="{00000000-0005-0000-0000-0000FB3C0000}"/>
    <cellStyle name="40% - Accent6 4 3 3 5" xfId="10150" xr:uid="{00000000-0005-0000-0000-0000FC3C0000}"/>
    <cellStyle name="40% - Accent6 4 3 4" xfId="2022" xr:uid="{00000000-0005-0000-0000-0000FD3C0000}"/>
    <cellStyle name="40% - Accent6 4 3 4 2" xfId="4224" xr:uid="{00000000-0005-0000-0000-0000FE3C0000}"/>
    <cellStyle name="40% - Accent6 4 3 4 2 2" xfId="13056" xr:uid="{00000000-0005-0000-0000-0000FF3C0000}"/>
    <cellStyle name="40% - Accent6 4 3 4 3" xfId="6426" xr:uid="{00000000-0005-0000-0000-0000003D0000}"/>
    <cellStyle name="40% - Accent6 4 3 4 3 2" xfId="15258" xr:uid="{00000000-0005-0000-0000-0000013D0000}"/>
    <cellStyle name="40% - Accent6 4 3 4 4" xfId="8628" xr:uid="{00000000-0005-0000-0000-0000023D0000}"/>
    <cellStyle name="40% - Accent6 4 3 4 4 2" xfId="17460" xr:uid="{00000000-0005-0000-0000-0000033D0000}"/>
    <cellStyle name="40% - Accent6 4 3 4 5" xfId="10854" xr:uid="{00000000-0005-0000-0000-0000043D0000}"/>
    <cellStyle name="40% - Accent6 4 3 5" xfId="2816" xr:uid="{00000000-0005-0000-0000-0000053D0000}"/>
    <cellStyle name="40% - Accent6 4 3 5 2" xfId="11648" xr:uid="{00000000-0005-0000-0000-0000063D0000}"/>
    <cellStyle name="40% - Accent6 4 3 6" xfId="5018" xr:uid="{00000000-0005-0000-0000-0000073D0000}"/>
    <cellStyle name="40% - Accent6 4 3 6 2" xfId="13850" xr:uid="{00000000-0005-0000-0000-0000083D0000}"/>
    <cellStyle name="40% - Accent6 4 3 7" xfId="7220" xr:uid="{00000000-0005-0000-0000-0000093D0000}"/>
    <cellStyle name="40% - Accent6 4 3 7 2" xfId="16052" xr:uid="{00000000-0005-0000-0000-00000A3D0000}"/>
    <cellStyle name="40% - Accent6 4 3 8" xfId="9446" xr:uid="{00000000-0005-0000-0000-00000B3D0000}"/>
    <cellStyle name="40% - Accent6 4 4" xfId="732" xr:uid="{00000000-0005-0000-0000-00000C3D0000}"/>
    <cellStyle name="40% - Accent6 4 4 2" xfId="1436" xr:uid="{00000000-0005-0000-0000-00000D3D0000}"/>
    <cellStyle name="40% - Accent6 4 4 2 2" xfId="3638" xr:uid="{00000000-0005-0000-0000-00000E3D0000}"/>
    <cellStyle name="40% - Accent6 4 4 2 2 2" xfId="12470" xr:uid="{00000000-0005-0000-0000-00000F3D0000}"/>
    <cellStyle name="40% - Accent6 4 4 2 3" xfId="5840" xr:uid="{00000000-0005-0000-0000-0000103D0000}"/>
    <cellStyle name="40% - Accent6 4 4 2 3 2" xfId="14672" xr:uid="{00000000-0005-0000-0000-0000113D0000}"/>
    <cellStyle name="40% - Accent6 4 4 2 4" xfId="8042" xr:uid="{00000000-0005-0000-0000-0000123D0000}"/>
    <cellStyle name="40% - Accent6 4 4 2 4 2" xfId="16874" xr:uid="{00000000-0005-0000-0000-0000133D0000}"/>
    <cellStyle name="40% - Accent6 4 4 2 5" xfId="10268" xr:uid="{00000000-0005-0000-0000-0000143D0000}"/>
    <cellStyle name="40% - Accent6 4 4 3" xfId="2140" xr:uid="{00000000-0005-0000-0000-0000153D0000}"/>
    <cellStyle name="40% - Accent6 4 4 3 2" xfId="4342" xr:uid="{00000000-0005-0000-0000-0000163D0000}"/>
    <cellStyle name="40% - Accent6 4 4 3 2 2" xfId="13174" xr:uid="{00000000-0005-0000-0000-0000173D0000}"/>
    <cellStyle name="40% - Accent6 4 4 3 3" xfId="6544" xr:uid="{00000000-0005-0000-0000-0000183D0000}"/>
    <cellStyle name="40% - Accent6 4 4 3 3 2" xfId="15376" xr:uid="{00000000-0005-0000-0000-0000193D0000}"/>
    <cellStyle name="40% - Accent6 4 4 3 4" xfId="8746" xr:uid="{00000000-0005-0000-0000-00001A3D0000}"/>
    <cellStyle name="40% - Accent6 4 4 3 4 2" xfId="17578" xr:uid="{00000000-0005-0000-0000-00001B3D0000}"/>
    <cellStyle name="40% - Accent6 4 4 3 5" xfId="10972" xr:uid="{00000000-0005-0000-0000-00001C3D0000}"/>
    <cellStyle name="40% - Accent6 4 4 4" xfId="2934" xr:uid="{00000000-0005-0000-0000-00001D3D0000}"/>
    <cellStyle name="40% - Accent6 4 4 4 2" xfId="11766" xr:uid="{00000000-0005-0000-0000-00001E3D0000}"/>
    <cellStyle name="40% - Accent6 4 4 5" xfId="5136" xr:uid="{00000000-0005-0000-0000-00001F3D0000}"/>
    <cellStyle name="40% - Accent6 4 4 5 2" xfId="13968" xr:uid="{00000000-0005-0000-0000-0000203D0000}"/>
    <cellStyle name="40% - Accent6 4 4 6" xfId="7338" xr:uid="{00000000-0005-0000-0000-0000213D0000}"/>
    <cellStyle name="40% - Accent6 4 4 6 2" xfId="16170" xr:uid="{00000000-0005-0000-0000-0000223D0000}"/>
    <cellStyle name="40% - Accent6 4 4 7" xfId="9564" xr:uid="{00000000-0005-0000-0000-0000233D0000}"/>
    <cellStyle name="40% - Accent6 4 5" xfId="1084" xr:uid="{00000000-0005-0000-0000-0000243D0000}"/>
    <cellStyle name="40% - Accent6 4 5 2" xfId="3286" xr:uid="{00000000-0005-0000-0000-0000253D0000}"/>
    <cellStyle name="40% - Accent6 4 5 2 2" xfId="12118" xr:uid="{00000000-0005-0000-0000-0000263D0000}"/>
    <cellStyle name="40% - Accent6 4 5 3" xfId="5488" xr:uid="{00000000-0005-0000-0000-0000273D0000}"/>
    <cellStyle name="40% - Accent6 4 5 3 2" xfId="14320" xr:uid="{00000000-0005-0000-0000-0000283D0000}"/>
    <cellStyle name="40% - Accent6 4 5 4" xfId="7690" xr:uid="{00000000-0005-0000-0000-0000293D0000}"/>
    <cellStyle name="40% - Accent6 4 5 4 2" xfId="16522" xr:uid="{00000000-0005-0000-0000-00002A3D0000}"/>
    <cellStyle name="40% - Accent6 4 5 5" xfId="9916" xr:uid="{00000000-0005-0000-0000-00002B3D0000}"/>
    <cellStyle name="40% - Accent6 4 6" xfId="1788" xr:uid="{00000000-0005-0000-0000-00002C3D0000}"/>
    <cellStyle name="40% - Accent6 4 6 2" xfId="3990" xr:uid="{00000000-0005-0000-0000-00002D3D0000}"/>
    <cellStyle name="40% - Accent6 4 6 2 2" xfId="12822" xr:uid="{00000000-0005-0000-0000-00002E3D0000}"/>
    <cellStyle name="40% - Accent6 4 6 3" xfId="6192" xr:uid="{00000000-0005-0000-0000-00002F3D0000}"/>
    <cellStyle name="40% - Accent6 4 6 3 2" xfId="15024" xr:uid="{00000000-0005-0000-0000-0000303D0000}"/>
    <cellStyle name="40% - Accent6 4 6 4" xfId="8394" xr:uid="{00000000-0005-0000-0000-0000313D0000}"/>
    <cellStyle name="40% - Accent6 4 6 4 2" xfId="17226" xr:uid="{00000000-0005-0000-0000-0000323D0000}"/>
    <cellStyle name="40% - Accent6 4 6 5" xfId="10620" xr:uid="{00000000-0005-0000-0000-0000333D0000}"/>
    <cellStyle name="40% - Accent6 4 7" xfId="380" xr:uid="{00000000-0005-0000-0000-0000343D0000}"/>
    <cellStyle name="40% - Accent6 4 7 2" xfId="2582" xr:uid="{00000000-0005-0000-0000-0000353D0000}"/>
    <cellStyle name="40% - Accent6 4 7 2 2" xfId="11414" xr:uid="{00000000-0005-0000-0000-0000363D0000}"/>
    <cellStyle name="40% - Accent6 4 7 3" xfId="4784" xr:uid="{00000000-0005-0000-0000-0000373D0000}"/>
    <cellStyle name="40% - Accent6 4 7 3 2" xfId="13616" xr:uid="{00000000-0005-0000-0000-0000383D0000}"/>
    <cellStyle name="40% - Accent6 4 7 4" xfId="6986" xr:uid="{00000000-0005-0000-0000-0000393D0000}"/>
    <cellStyle name="40% - Accent6 4 7 4 2" xfId="15818" xr:uid="{00000000-0005-0000-0000-00003A3D0000}"/>
    <cellStyle name="40% - Accent6 4 7 5" xfId="9212" xr:uid="{00000000-0005-0000-0000-00003B3D0000}"/>
    <cellStyle name="40% - Accent6 5" xfId="419" xr:uid="{00000000-0005-0000-0000-00003C3D0000}"/>
    <cellStyle name="40% - Accent6 5 10" xfId="9251" xr:uid="{00000000-0005-0000-0000-00003D3D0000}"/>
    <cellStyle name="40% - Accent6 5 2" xfId="536" xr:uid="{00000000-0005-0000-0000-00003E3D0000}"/>
    <cellStyle name="40% - Accent6 5 2 2" xfId="888" xr:uid="{00000000-0005-0000-0000-00003F3D0000}"/>
    <cellStyle name="40% - Accent6 5 2 2 2" xfId="1592" xr:uid="{00000000-0005-0000-0000-0000403D0000}"/>
    <cellStyle name="40% - Accent6 5 2 2 2 2" xfId="3794" xr:uid="{00000000-0005-0000-0000-0000413D0000}"/>
    <cellStyle name="40% - Accent6 5 2 2 2 2 2" xfId="12626" xr:uid="{00000000-0005-0000-0000-0000423D0000}"/>
    <cellStyle name="40% - Accent6 5 2 2 2 3" xfId="5996" xr:uid="{00000000-0005-0000-0000-0000433D0000}"/>
    <cellStyle name="40% - Accent6 5 2 2 2 3 2" xfId="14828" xr:uid="{00000000-0005-0000-0000-0000443D0000}"/>
    <cellStyle name="40% - Accent6 5 2 2 2 4" xfId="8198" xr:uid="{00000000-0005-0000-0000-0000453D0000}"/>
    <cellStyle name="40% - Accent6 5 2 2 2 4 2" xfId="17030" xr:uid="{00000000-0005-0000-0000-0000463D0000}"/>
    <cellStyle name="40% - Accent6 5 2 2 2 5" xfId="10424" xr:uid="{00000000-0005-0000-0000-0000473D0000}"/>
    <cellStyle name="40% - Accent6 5 2 2 3" xfId="2296" xr:uid="{00000000-0005-0000-0000-0000483D0000}"/>
    <cellStyle name="40% - Accent6 5 2 2 3 2" xfId="4498" xr:uid="{00000000-0005-0000-0000-0000493D0000}"/>
    <cellStyle name="40% - Accent6 5 2 2 3 2 2" xfId="13330" xr:uid="{00000000-0005-0000-0000-00004A3D0000}"/>
    <cellStyle name="40% - Accent6 5 2 2 3 3" xfId="6700" xr:uid="{00000000-0005-0000-0000-00004B3D0000}"/>
    <cellStyle name="40% - Accent6 5 2 2 3 3 2" xfId="15532" xr:uid="{00000000-0005-0000-0000-00004C3D0000}"/>
    <cellStyle name="40% - Accent6 5 2 2 3 4" xfId="8902" xr:uid="{00000000-0005-0000-0000-00004D3D0000}"/>
    <cellStyle name="40% - Accent6 5 2 2 3 4 2" xfId="17734" xr:uid="{00000000-0005-0000-0000-00004E3D0000}"/>
    <cellStyle name="40% - Accent6 5 2 2 3 5" xfId="11128" xr:uid="{00000000-0005-0000-0000-00004F3D0000}"/>
    <cellStyle name="40% - Accent6 5 2 2 4" xfId="3090" xr:uid="{00000000-0005-0000-0000-0000503D0000}"/>
    <cellStyle name="40% - Accent6 5 2 2 4 2" xfId="11922" xr:uid="{00000000-0005-0000-0000-0000513D0000}"/>
    <cellStyle name="40% - Accent6 5 2 2 5" xfId="5292" xr:uid="{00000000-0005-0000-0000-0000523D0000}"/>
    <cellStyle name="40% - Accent6 5 2 2 5 2" xfId="14124" xr:uid="{00000000-0005-0000-0000-0000533D0000}"/>
    <cellStyle name="40% - Accent6 5 2 2 6" xfId="7494" xr:uid="{00000000-0005-0000-0000-0000543D0000}"/>
    <cellStyle name="40% - Accent6 5 2 2 6 2" xfId="16326" xr:uid="{00000000-0005-0000-0000-0000553D0000}"/>
    <cellStyle name="40% - Accent6 5 2 2 7" xfId="9720" xr:uid="{00000000-0005-0000-0000-0000563D0000}"/>
    <cellStyle name="40% - Accent6 5 2 3" xfId="1240" xr:uid="{00000000-0005-0000-0000-0000573D0000}"/>
    <cellStyle name="40% - Accent6 5 2 3 2" xfId="3442" xr:uid="{00000000-0005-0000-0000-0000583D0000}"/>
    <cellStyle name="40% - Accent6 5 2 3 2 2" xfId="12274" xr:uid="{00000000-0005-0000-0000-0000593D0000}"/>
    <cellStyle name="40% - Accent6 5 2 3 3" xfId="5644" xr:uid="{00000000-0005-0000-0000-00005A3D0000}"/>
    <cellStyle name="40% - Accent6 5 2 3 3 2" xfId="14476" xr:uid="{00000000-0005-0000-0000-00005B3D0000}"/>
    <cellStyle name="40% - Accent6 5 2 3 4" xfId="7846" xr:uid="{00000000-0005-0000-0000-00005C3D0000}"/>
    <cellStyle name="40% - Accent6 5 2 3 4 2" xfId="16678" xr:uid="{00000000-0005-0000-0000-00005D3D0000}"/>
    <cellStyle name="40% - Accent6 5 2 3 5" xfId="10072" xr:uid="{00000000-0005-0000-0000-00005E3D0000}"/>
    <cellStyle name="40% - Accent6 5 2 4" xfId="1944" xr:uid="{00000000-0005-0000-0000-00005F3D0000}"/>
    <cellStyle name="40% - Accent6 5 2 4 2" xfId="4146" xr:uid="{00000000-0005-0000-0000-0000603D0000}"/>
    <cellStyle name="40% - Accent6 5 2 4 2 2" xfId="12978" xr:uid="{00000000-0005-0000-0000-0000613D0000}"/>
    <cellStyle name="40% - Accent6 5 2 4 3" xfId="6348" xr:uid="{00000000-0005-0000-0000-0000623D0000}"/>
    <cellStyle name="40% - Accent6 5 2 4 3 2" xfId="15180" xr:uid="{00000000-0005-0000-0000-0000633D0000}"/>
    <cellStyle name="40% - Accent6 5 2 4 4" xfId="8550" xr:uid="{00000000-0005-0000-0000-0000643D0000}"/>
    <cellStyle name="40% - Accent6 5 2 4 4 2" xfId="17382" xr:uid="{00000000-0005-0000-0000-0000653D0000}"/>
    <cellStyle name="40% - Accent6 5 2 4 5" xfId="10776" xr:uid="{00000000-0005-0000-0000-0000663D0000}"/>
    <cellStyle name="40% - Accent6 5 2 5" xfId="2738" xr:uid="{00000000-0005-0000-0000-0000673D0000}"/>
    <cellStyle name="40% - Accent6 5 2 5 2" xfId="11570" xr:uid="{00000000-0005-0000-0000-0000683D0000}"/>
    <cellStyle name="40% - Accent6 5 2 6" xfId="4940" xr:uid="{00000000-0005-0000-0000-0000693D0000}"/>
    <cellStyle name="40% - Accent6 5 2 6 2" xfId="13772" xr:uid="{00000000-0005-0000-0000-00006A3D0000}"/>
    <cellStyle name="40% - Accent6 5 2 7" xfId="7142" xr:uid="{00000000-0005-0000-0000-00006B3D0000}"/>
    <cellStyle name="40% - Accent6 5 2 7 2" xfId="15974" xr:uid="{00000000-0005-0000-0000-00006C3D0000}"/>
    <cellStyle name="40% - Accent6 5 2 8" xfId="9368" xr:uid="{00000000-0005-0000-0000-00006D3D0000}"/>
    <cellStyle name="40% - Accent6 5 3" xfId="653" xr:uid="{00000000-0005-0000-0000-00006E3D0000}"/>
    <cellStyle name="40% - Accent6 5 3 2" xfId="1005" xr:uid="{00000000-0005-0000-0000-00006F3D0000}"/>
    <cellStyle name="40% - Accent6 5 3 2 2" xfId="1709" xr:uid="{00000000-0005-0000-0000-0000703D0000}"/>
    <cellStyle name="40% - Accent6 5 3 2 2 2" xfId="3911" xr:uid="{00000000-0005-0000-0000-0000713D0000}"/>
    <cellStyle name="40% - Accent6 5 3 2 2 2 2" xfId="12743" xr:uid="{00000000-0005-0000-0000-0000723D0000}"/>
    <cellStyle name="40% - Accent6 5 3 2 2 3" xfId="6113" xr:uid="{00000000-0005-0000-0000-0000733D0000}"/>
    <cellStyle name="40% - Accent6 5 3 2 2 3 2" xfId="14945" xr:uid="{00000000-0005-0000-0000-0000743D0000}"/>
    <cellStyle name="40% - Accent6 5 3 2 2 4" xfId="8315" xr:uid="{00000000-0005-0000-0000-0000753D0000}"/>
    <cellStyle name="40% - Accent6 5 3 2 2 4 2" xfId="17147" xr:uid="{00000000-0005-0000-0000-0000763D0000}"/>
    <cellStyle name="40% - Accent6 5 3 2 2 5" xfId="10541" xr:uid="{00000000-0005-0000-0000-0000773D0000}"/>
    <cellStyle name="40% - Accent6 5 3 2 3" xfId="2413" xr:uid="{00000000-0005-0000-0000-0000783D0000}"/>
    <cellStyle name="40% - Accent6 5 3 2 3 2" xfId="4615" xr:uid="{00000000-0005-0000-0000-0000793D0000}"/>
    <cellStyle name="40% - Accent6 5 3 2 3 2 2" xfId="13447" xr:uid="{00000000-0005-0000-0000-00007A3D0000}"/>
    <cellStyle name="40% - Accent6 5 3 2 3 3" xfId="6817" xr:uid="{00000000-0005-0000-0000-00007B3D0000}"/>
    <cellStyle name="40% - Accent6 5 3 2 3 3 2" xfId="15649" xr:uid="{00000000-0005-0000-0000-00007C3D0000}"/>
    <cellStyle name="40% - Accent6 5 3 2 3 4" xfId="9019" xr:uid="{00000000-0005-0000-0000-00007D3D0000}"/>
    <cellStyle name="40% - Accent6 5 3 2 3 4 2" xfId="17851" xr:uid="{00000000-0005-0000-0000-00007E3D0000}"/>
    <cellStyle name="40% - Accent6 5 3 2 3 5" xfId="11245" xr:uid="{00000000-0005-0000-0000-00007F3D0000}"/>
    <cellStyle name="40% - Accent6 5 3 2 4" xfId="3207" xr:uid="{00000000-0005-0000-0000-0000803D0000}"/>
    <cellStyle name="40% - Accent6 5 3 2 4 2" xfId="12039" xr:uid="{00000000-0005-0000-0000-0000813D0000}"/>
    <cellStyle name="40% - Accent6 5 3 2 5" xfId="5409" xr:uid="{00000000-0005-0000-0000-0000823D0000}"/>
    <cellStyle name="40% - Accent6 5 3 2 5 2" xfId="14241" xr:uid="{00000000-0005-0000-0000-0000833D0000}"/>
    <cellStyle name="40% - Accent6 5 3 2 6" xfId="7611" xr:uid="{00000000-0005-0000-0000-0000843D0000}"/>
    <cellStyle name="40% - Accent6 5 3 2 6 2" xfId="16443" xr:uid="{00000000-0005-0000-0000-0000853D0000}"/>
    <cellStyle name="40% - Accent6 5 3 2 7" xfId="9837" xr:uid="{00000000-0005-0000-0000-0000863D0000}"/>
    <cellStyle name="40% - Accent6 5 3 3" xfId="1357" xr:uid="{00000000-0005-0000-0000-0000873D0000}"/>
    <cellStyle name="40% - Accent6 5 3 3 2" xfId="3559" xr:uid="{00000000-0005-0000-0000-0000883D0000}"/>
    <cellStyle name="40% - Accent6 5 3 3 2 2" xfId="12391" xr:uid="{00000000-0005-0000-0000-0000893D0000}"/>
    <cellStyle name="40% - Accent6 5 3 3 3" xfId="5761" xr:uid="{00000000-0005-0000-0000-00008A3D0000}"/>
    <cellStyle name="40% - Accent6 5 3 3 3 2" xfId="14593" xr:uid="{00000000-0005-0000-0000-00008B3D0000}"/>
    <cellStyle name="40% - Accent6 5 3 3 4" xfId="7963" xr:uid="{00000000-0005-0000-0000-00008C3D0000}"/>
    <cellStyle name="40% - Accent6 5 3 3 4 2" xfId="16795" xr:uid="{00000000-0005-0000-0000-00008D3D0000}"/>
    <cellStyle name="40% - Accent6 5 3 3 5" xfId="10189" xr:uid="{00000000-0005-0000-0000-00008E3D0000}"/>
    <cellStyle name="40% - Accent6 5 3 4" xfId="2061" xr:uid="{00000000-0005-0000-0000-00008F3D0000}"/>
    <cellStyle name="40% - Accent6 5 3 4 2" xfId="4263" xr:uid="{00000000-0005-0000-0000-0000903D0000}"/>
    <cellStyle name="40% - Accent6 5 3 4 2 2" xfId="13095" xr:uid="{00000000-0005-0000-0000-0000913D0000}"/>
    <cellStyle name="40% - Accent6 5 3 4 3" xfId="6465" xr:uid="{00000000-0005-0000-0000-0000923D0000}"/>
    <cellStyle name="40% - Accent6 5 3 4 3 2" xfId="15297" xr:uid="{00000000-0005-0000-0000-0000933D0000}"/>
    <cellStyle name="40% - Accent6 5 3 4 4" xfId="8667" xr:uid="{00000000-0005-0000-0000-0000943D0000}"/>
    <cellStyle name="40% - Accent6 5 3 4 4 2" xfId="17499" xr:uid="{00000000-0005-0000-0000-0000953D0000}"/>
    <cellStyle name="40% - Accent6 5 3 4 5" xfId="10893" xr:uid="{00000000-0005-0000-0000-0000963D0000}"/>
    <cellStyle name="40% - Accent6 5 3 5" xfId="2855" xr:uid="{00000000-0005-0000-0000-0000973D0000}"/>
    <cellStyle name="40% - Accent6 5 3 5 2" xfId="11687" xr:uid="{00000000-0005-0000-0000-0000983D0000}"/>
    <cellStyle name="40% - Accent6 5 3 6" xfId="5057" xr:uid="{00000000-0005-0000-0000-0000993D0000}"/>
    <cellStyle name="40% - Accent6 5 3 6 2" xfId="13889" xr:uid="{00000000-0005-0000-0000-00009A3D0000}"/>
    <cellStyle name="40% - Accent6 5 3 7" xfId="7259" xr:uid="{00000000-0005-0000-0000-00009B3D0000}"/>
    <cellStyle name="40% - Accent6 5 3 7 2" xfId="16091" xr:uid="{00000000-0005-0000-0000-00009C3D0000}"/>
    <cellStyle name="40% - Accent6 5 3 8" xfId="9485" xr:uid="{00000000-0005-0000-0000-00009D3D0000}"/>
    <cellStyle name="40% - Accent6 5 4" xfId="771" xr:uid="{00000000-0005-0000-0000-00009E3D0000}"/>
    <cellStyle name="40% - Accent6 5 4 2" xfId="1475" xr:uid="{00000000-0005-0000-0000-00009F3D0000}"/>
    <cellStyle name="40% - Accent6 5 4 2 2" xfId="3677" xr:uid="{00000000-0005-0000-0000-0000A03D0000}"/>
    <cellStyle name="40% - Accent6 5 4 2 2 2" xfId="12509" xr:uid="{00000000-0005-0000-0000-0000A13D0000}"/>
    <cellStyle name="40% - Accent6 5 4 2 3" xfId="5879" xr:uid="{00000000-0005-0000-0000-0000A23D0000}"/>
    <cellStyle name="40% - Accent6 5 4 2 3 2" xfId="14711" xr:uid="{00000000-0005-0000-0000-0000A33D0000}"/>
    <cellStyle name="40% - Accent6 5 4 2 4" xfId="8081" xr:uid="{00000000-0005-0000-0000-0000A43D0000}"/>
    <cellStyle name="40% - Accent6 5 4 2 4 2" xfId="16913" xr:uid="{00000000-0005-0000-0000-0000A53D0000}"/>
    <cellStyle name="40% - Accent6 5 4 2 5" xfId="10307" xr:uid="{00000000-0005-0000-0000-0000A63D0000}"/>
    <cellStyle name="40% - Accent6 5 4 3" xfId="2179" xr:uid="{00000000-0005-0000-0000-0000A73D0000}"/>
    <cellStyle name="40% - Accent6 5 4 3 2" xfId="4381" xr:uid="{00000000-0005-0000-0000-0000A83D0000}"/>
    <cellStyle name="40% - Accent6 5 4 3 2 2" xfId="13213" xr:uid="{00000000-0005-0000-0000-0000A93D0000}"/>
    <cellStyle name="40% - Accent6 5 4 3 3" xfId="6583" xr:uid="{00000000-0005-0000-0000-0000AA3D0000}"/>
    <cellStyle name="40% - Accent6 5 4 3 3 2" xfId="15415" xr:uid="{00000000-0005-0000-0000-0000AB3D0000}"/>
    <cellStyle name="40% - Accent6 5 4 3 4" xfId="8785" xr:uid="{00000000-0005-0000-0000-0000AC3D0000}"/>
    <cellStyle name="40% - Accent6 5 4 3 4 2" xfId="17617" xr:uid="{00000000-0005-0000-0000-0000AD3D0000}"/>
    <cellStyle name="40% - Accent6 5 4 3 5" xfId="11011" xr:uid="{00000000-0005-0000-0000-0000AE3D0000}"/>
    <cellStyle name="40% - Accent6 5 4 4" xfId="2973" xr:uid="{00000000-0005-0000-0000-0000AF3D0000}"/>
    <cellStyle name="40% - Accent6 5 4 4 2" xfId="11805" xr:uid="{00000000-0005-0000-0000-0000B03D0000}"/>
    <cellStyle name="40% - Accent6 5 4 5" xfId="5175" xr:uid="{00000000-0005-0000-0000-0000B13D0000}"/>
    <cellStyle name="40% - Accent6 5 4 5 2" xfId="14007" xr:uid="{00000000-0005-0000-0000-0000B23D0000}"/>
    <cellStyle name="40% - Accent6 5 4 6" xfId="7377" xr:uid="{00000000-0005-0000-0000-0000B33D0000}"/>
    <cellStyle name="40% - Accent6 5 4 6 2" xfId="16209" xr:uid="{00000000-0005-0000-0000-0000B43D0000}"/>
    <cellStyle name="40% - Accent6 5 4 7" xfId="9603" xr:uid="{00000000-0005-0000-0000-0000B53D0000}"/>
    <cellStyle name="40% - Accent6 5 5" xfId="1123" xr:uid="{00000000-0005-0000-0000-0000B63D0000}"/>
    <cellStyle name="40% - Accent6 5 5 2" xfId="3325" xr:uid="{00000000-0005-0000-0000-0000B73D0000}"/>
    <cellStyle name="40% - Accent6 5 5 2 2" xfId="12157" xr:uid="{00000000-0005-0000-0000-0000B83D0000}"/>
    <cellStyle name="40% - Accent6 5 5 3" xfId="5527" xr:uid="{00000000-0005-0000-0000-0000B93D0000}"/>
    <cellStyle name="40% - Accent6 5 5 3 2" xfId="14359" xr:uid="{00000000-0005-0000-0000-0000BA3D0000}"/>
    <cellStyle name="40% - Accent6 5 5 4" xfId="7729" xr:uid="{00000000-0005-0000-0000-0000BB3D0000}"/>
    <cellStyle name="40% - Accent6 5 5 4 2" xfId="16561" xr:uid="{00000000-0005-0000-0000-0000BC3D0000}"/>
    <cellStyle name="40% - Accent6 5 5 5" xfId="9955" xr:uid="{00000000-0005-0000-0000-0000BD3D0000}"/>
    <cellStyle name="40% - Accent6 5 6" xfId="1827" xr:uid="{00000000-0005-0000-0000-0000BE3D0000}"/>
    <cellStyle name="40% - Accent6 5 6 2" xfId="4029" xr:uid="{00000000-0005-0000-0000-0000BF3D0000}"/>
    <cellStyle name="40% - Accent6 5 6 2 2" xfId="12861" xr:uid="{00000000-0005-0000-0000-0000C03D0000}"/>
    <cellStyle name="40% - Accent6 5 6 3" xfId="6231" xr:uid="{00000000-0005-0000-0000-0000C13D0000}"/>
    <cellStyle name="40% - Accent6 5 6 3 2" xfId="15063" xr:uid="{00000000-0005-0000-0000-0000C23D0000}"/>
    <cellStyle name="40% - Accent6 5 6 4" xfId="8433" xr:uid="{00000000-0005-0000-0000-0000C33D0000}"/>
    <cellStyle name="40% - Accent6 5 6 4 2" xfId="17265" xr:uid="{00000000-0005-0000-0000-0000C43D0000}"/>
    <cellStyle name="40% - Accent6 5 6 5" xfId="10659" xr:uid="{00000000-0005-0000-0000-0000C53D0000}"/>
    <cellStyle name="40% - Accent6 5 7" xfId="2621" xr:uid="{00000000-0005-0000-0000-0000C63D0000}"/>
    <cellStyle name="40% - Accent6 5 7 2" xfId="11453" xr:uid="{00000000-0005-0000-0000-0000C73D0000}"/>
    <cellStyle name="40% - Accent6 5 8" xfId="4823" xr:uid="{00000000-0005-0000-0000-0000C83D0000}"/>
    <cellStyle name="40% - Accent6 5 8 2" xfId="13655" xr:uid="{00000000-0005-0000-0000-0000C93D0000}"/>
    <cellStyle name="40% - Accent6 5 9" xfId="7025" xr:uid="{00000000-0005-0000-0000-0000CA3D0000}"/>
    <cellStyle name="40% - Accent6 5 9 2" xfId="15857" xr:uid="{00000000-0005-0000-0000-0000CB3D0000}"/>
    <cellStyle name="40% - Accent6 6" xfId="446" xr:uid="{00000000-0005-0000-0000-0000CC3D0000}"/>
    <cellStyle name="40% - Accent6 6 2" xfId="784" xr:uid="{00000000-0005-0000-0000-0000CD3D0000}"/>
    <cellStyle name="40% - Accent6 6 2 2" xfId="1488" xr:uid="{00000000-0005-0000-0000-0000CE3D0000}"/>
    <cellStyle name="40% - Accent6 6 2 2 2" xfId="3690" xr:uid="{00000000-0005-0000-0000-0000CF3D0000}"/>
    <cellStyle name="40% - Accent6 6 2 2 2 2" xfId="12522" xr:uid="{00000000-0005-0000-0000-0000D03D0000}"/>
    <cellStyle name="40% - Accent6 6 2 2 3" xfId="5892" xr:uid="{00000000-0005-0000-0000-0000D13D0000}"/>
    <cellStyle name="40% - Accent6 6 2 2 3 2" xfId="14724" xr:uid="{00000000-0005-0000-0000-0000D23D0000}"/>
    <cellStyle name="40% - Accent6 6 2 2 4" xfId="8094" xr:uid="{00000000-0005-0000-0000-0000D33D0000}"/>
    <cellStyle name="40% - Accent6 6 2 2 4 2" xfId="16926" xr:uid="{00000000-0005-0000-0000-0000D43D0000}"/>
    <cellStyle name="40% - Accent6 6 2 2 5" xfId="10320" xr:uid="{00000000-0005-0000-0000-0000D53D0000}"/>
    <cellStyle name="40% - Accent6 6 2 3" xfId="2192" xr:uid="{00000000-0005-0000-0000-0000D63D0000}"/>
    <cellStyle name="40% - Accent6 6 2 3 2" xfId="4394" xr:uid="{00000000-0005-0000-0000-0000D73D0000}"/>
    <cellStyle name="40% - Accent6 6 2 3 2 2" xfId="13226" xr:uid="{00000000-0005-0000-0000-0000D83D0000}"/>
    <cellStyle name="40% - Accent6 6 2 3 3" xfId="6596" xr:uid="{00000000-0005-0000-0000-0000D93D0000}"/>
    <cellStyle name="40% - Accent6 6 2 3 3 2" xfId="15428" xr:uid="{00000000-0005-0000-0000-0000DA3D0000}"/>
    <cellStyle name="40% - Accent6 6 2 3 4" xfId="8798" xr:uid="{00000000-0005-0000-0000-0000DB3D0000}"/>
    <cellStyle name="40% - Accent6 6 2 3 4 2" xfId="17630" xr:uid="{00000000-0005-0000-0000-0000DC3D0000}"/>
    <cellStyle name="40% - Accent6 6 2 3 5" xfId="11024" xr:uid="{00000000-0005-0000-0000-0000DD3D0000}"/>
    <cellStyle name="40% - Accent6 6 2 4" xfId="2986" xr:uid="{00000000-0005-0000-0000-0000DE3D0000}"/>
    <cellStyle name="40% - Accent6 6 2 4 2" xfId="11818" xr:uid="{00000000-0005-0000-0000-0000DF3D0000}"/>
    <cellStyle name="40% - Accent6 6 2 5" xfId="5188" xr:uid="{00000000-0005-0000-0000-0000E03D0000}"/>
    <cellStyle name="40% - Accent6 6 2 5 2" xfId="14020" xr:uid="{00000000-0005-0000-0000-0000E13D0000}"/>
    <cellStyle name="40% - Accent6 6 2 6" xfId="7390" xr:uid="{00000000-0005-0000-0000-0000E23D0000}"/>
    <cellStyle name="40% - Accent6 6 2 6 2" xfId="16222" xr:uid="{00000000-0005-0000-0000-0000E33D0000}"/>
    <cellStyle name="40% - Accent6 6 2 7" xfId="9616" xr:uid="{00000000-0005-0000-0000-0000E43D0000}"/>
    <cellStyle name="40% - Accent6 6 3" xfId="1150" xr:uid="{00000000-0005-0000-0000-0000E53D0000}"/>
    <cellStyle name="40% - Accent6 6 3 2" xfId="3352" xr:uid="{00000000-0005-0000-0000-0000E63D0000}"/>
    <cellStyle name="40% - Accent6 6 3 2 2" xfId="12184" xr:uid="{00000000-0005-0000-0000-0000E73D0000}"/>
    <cellStyle name="40% - Accent6 6 3 3" xfId="5554" xr:uid="{00000000-0005-0000-0000-0000E83D0000}"/>
    <cellStyle name="40% - Accent6 6 3 3 2" xfId="14386" xr:uid="{00000000-0005-0000-0000-0000E93D0000}"/>
    <cellStyle name="40% - Accent6 6 3 4" xfId="7756" xr:uid="{00000000-0005-0000-0000-0000EA3D0000}"/>
    <cellStyle name="40% - Accent6 6 3 4 2" xfId="16588" xr:uid="{00000000-0005-0000-0000-0000EB3D0000}"/>
    <cellStyle name="40% - Accent6 6 3 5" xfId="9982" xr:uid="{00000000-0005-0000-0000-0000EC3D0000}"/>
    <cellStyle name="40% - Accent6 6 4" xfId="1840" xr:uid="{00000000-0005-0000-0000-0000ED3D0000}"/>
    <cellStyle name="40% - Accent6 6 4 2" xfId="4042" xr:uid="{00000000-0005-0000-0000-0000EE3D0000}"/>
    <cellStyle name="40% - Accent6 6 4 2 2" xfId="12874" xr:uid="{00000000-0005-0000-0000-0000EF3D0000}"/>
    <cellStyle name="40% - Accent6 6 4 3" xfId="6244" xr:uid="{00000000-0005-0000-0000-0000F03D0000}"/>
    <cellStyle name="40% - Accent6 6 4 3 2" xfId="15076" xr:uid="{00000000-0005-0000-0000-0000F13D0000}"/>
    <cellStyle name="40% - Accent6 6 4 4" xfId="8446" xr:uid="{00000000-0005-0000-0000-0000F23D0000}"/>
    <cellStyle name="40% - Accent6 6 4 4 2" xfId="17278" xr:uid="{00000000-0005-0000-0000-0000F33D0000}"/>
    <cellStyle name="40% - Accent6 6 4 5" xfId="10672" xr:uid="{00000000-0005-0000-0000-0000F43D0000}"/>
    <cellStyle name="40% - Accent6 6 5" xfId="2648" xr:uid="{00000000-0005-0000-0000-0000F53D0000}"/>
    <cellStyle name="40% - Accent6 6 5 2" xfId="11480" xr:uid="{00000000-0005-0000-0000-0000F63D0000}"/>
    <cellStyle name="40% - Accent6 6 6" xfId="4850" xr:uid="{00000000-0005-0000-0000-0000F73D0000}"/>
    <cellStyle name="40% - Accent6 6 6 2" xfId="13682" xr:uid="{00000000-0005-0000-0000-0000F83D0000}"/>
    <cellStyle name="40% - Accent6 6 7" xfId="7052" xr:uid="{00000000-0005-0000-0000-0000F93D0000}"/>
    <cellStyle name="40% - Accent6 6 7 2" xfId="15884" xr:uid="{00000000-0005-0000-0000-0000FA3D0000}"/>
    <cellStyle name="40% - Accent6 6 8" xfId="9278" xr:uid="{00000000-0005-0000-0000-0000FB3D0000}"/>
    <cellStyle name="40% - Accent6 7" xfId="549" xr:uid="{00000000-0005-0000-0000-0000FC3D0000}"/>
    <cellStyle name="40% - Accent6 7 2" xfId="901" xr:uid="{00000000-0005-0000-0000-0000FD3D0000}"/>
    <cellStyle name="40% - Accent6 7 2 2" xfId="1605" xr:uid="{00000000-0005-0000-0000-0000FE3D0000}"/>
    <cellStyle name="40% - Accent6 7 2 2 2" xfId="3807" xr:uid="{00000000-0005-0000-0000-0000FF3D0000}"/>
    <cellStyle name="40% - Accent6 7 2 2 2 2" xfId="12639" xr:uid="{00000000-0005-0000-0000-0000003E0000}"/>
    <cellStyle name="40% - Accent6 7 2 2 3" xfId="6009" xr:uid="{00000000-0005-0000-0000-0000013E0000}"/>
    <cellStyle name="40% - Accent6 7 2 2 3 2" xfId="14841" xr:uid="{00000000-0005-0000-0000-0000023E0000}"/>
    <cellStyle name="40% - Accent6 7 2 2 4" xfId="8211" xr:uid="{00000000-0005-0000-0000-0000033E0000}"/>
    <cellStyle name="40% - Accent6 7 2 2 4 2" xfId="17043" xr:uid="{00000000-0005-0000-0000-0000043E0000}"/>
    <cellStyle name="40% - Accent6 7 2 2 5" xfId="10437" xr:uid="{00000000-0005-0000-0000-0000053E0000}"/>
    <cellStyle name="40% - Accent6 7 2 3" xfId="2309" xr:uid="{00000000-0005-0000-0000-0000063E0000}"/>
    <cellStyle name="40% - Accent6 7 2 3 2" xfId="4511" xr:uid="{00000000-0005-0000-0000-0000073E0000}"/>
    <cellStyle name="40% - Accent6 7 2 3 2 2" xfId="13343" xr:uid="{00000000-0005-0000-0000-0000083E0000}"/>
    <cellStyle name="40% - Accent6 7 2 3 3" xfId="6713" xr:uid="{00000000-0005-0000-0000-0000093E0000}"/>
    <cellStyle name="40% - Accent6 7 2 3 3 2" xfId="15545" xr:uid="{00000000-0005-0000-0000-00000A3E0000}"/>
    <cellStyle name="40% - Accent6 7 2 3 4" xfId="8915" xr:uid="{00000000-0005-0000-0000-00000B3E0000}"/>
    <cellStyle name="40% - Accent6 7 2 3 4 2" xfId="17747" xr:uid="{00000000-0005-0000-0000-00000C3E0000}"/>
    <cellStyle name="40% - Accent6 7 2 3 5" xfId="11141" xr:uid="{00000000-0005-0000-0000-00000D3E0000}"/>
    <cellStyle name="40% - Accent6 7 2 4" xfId="3103" xr:uid="{00000000-0005-0000-0000-00000E3E0000}"/>
    <cellStyle name="40% - Accent6 7 2 4 2" xfId="11935" xr:uid="{00000000-0005-0000-0000-00000F3E0000}"/>
    <cellStyle name="40% - Accent6 7 2 5" xfId="5305" xr:uid="{00000000-0005-0000-0000-0000103E0000}"/>
    <cellStyle name="40% - Accent6 7 2 5 2" xfId="14137" xr:uid="{00000000-0005-0000-0000-0000113E0000}"/>
    <cellStyle name="40% - Accent6 7 2 6" xfId="7507" xr:uid="{00000000-0005-0000-0000-0000123E0000}"/>
    <cellStyle name="40% - Accent6 7 2 6 2" xfId="16339" xr:uid="{00000000-0005-0000-0000-0000133E0000}"/>
    <cellStyle name="40% - Accent6 7 2 7" xfId="9733" xr:uid="{00000000-0005-0000-0000-0000143E0000}"/>
    <cellStyle name="40% - Accent6 7 3" xfId="1253" xr:uid="{00000000-0005-0000-0000-0000153E0000}"/>
    <cellStyle name="40% - Accent6 7 3 2" xfId="3455" xr:uid="{00000000-0005-0000-0000-0000163E0000}"/>
    <cellStyle name="40% - Accent6 7 3 2 2" xfId="12287" xr:uid="{00000000-0005-0000-0000-0000173E0000}"/>
    <cellStyle name="40% - Accent6 7 3 3" xfId="5657" xr:uid="{00000000-0005-0000-0000-0000183E0000}"/>
    <cellStyle name="40% - Accent6 7 3 3 2" xfId="14489" xr:uid="{00000000-0005-0000-0000-0000193E0000}"/>
    <cellStyle name="40% - Accent6 7 3 4" xfId="7859" xr:uid="{00000000-0005-0000-0000-00001A3E0000}"/>
    <cellStyle name="40% - Accent6 7 3 4 2" xfId="16691" xr:uid="{00000000-0005-0000-0000-00001B3E0000}"/>
    <cellStyle name="40% - Accent6 7 3 5" xfId="10085" xr:uid="{00000000-0005-0000-0000-00001C3E0000}"/>
    <cellStyle name="40% - Accent6 7 4" xfId="1957" xr:uid="{00000000-0005-0000-0000-00001D3E0000}"/>
    <cellStyle name="40% - Accent6 7 4 2" xfId="4159" xr:uid="{00000000-0005-0000-0000-00001E3E0000}"/>
    <cellStyle name="40% - Accent6 7 4 2 2" xfId="12991" xr:uid="{00000000-0005-0000-0000-00001F3E0000}"/>
    <cellStyle name="40% - Accent6 7 4 3" xfId="6361" xr:uid="{00000000-0005-0000-0000-0000203E0000}"/>
    <cellStyle name="40% - Accent6 7 4 3 2" xfId="15193" xr:uid="{00000000-0005-0000-0000-0000213E0000}"/>
    <cellStyle name="40% - Accent6 7 4 4" xfId="8563" xr:uid="{00000000-0005-0000-0000-0000223E0000}"/>
    <cellStyle name="40% - Accent6 7 4 4 2" xfId="17395" xr:uid="{00000000-0005-0000-0000-0000233E0000}"/>
    <cellStyle name="40% - Accent6 7 4 5" xfId="10789" xr:uid="{00000000-0005-0000-0000-0000243E0000}"/>
    <cellStyle name="40% - Accent6 7 5" xfId="2751" xr:uid="{00000000-0005-0000-0000-0000253E0000}"/>
    <cellStyle name="40% - Accent6 7 5 2" xfId="11583" xr:uid="{00000000-0005-0000-0000-0000263E0000}"/>
    <cellStyle name="40% - Accent6 7 6" xfId="4953" xr:uid="{00000000-0005-0000-0000-0000273E0000}"/>
    <cellStyle name="40% - Accent6 7 6 2" xfId="13785" xr:uid="{00000000-0005-0000-0000-0000283E0000}"/>
    <cellStyle name="40% - Accent6 7 7" xfId="7155" xr:uid="{00000000-0005-0000-0000-0000293E0000}"/>
    <cellStyle name="40% - Accent6 7 7 2" xfId="15987" xr:uid="{00000000-0005-0000-0000-00002A3E0000}"/>
    <cellStyle name="40% - Accent6 7 8" xfId="9381" xr:uid="{00000000-0005-0000-0000-00002B3E0000}"/>
    <cellStyle name="40% - Accent6 8" xfId="667" xr:uid="{00000000-0005-0000-0000-00002C3E0000}"/>
    <cellStyle name="40% - Accent6 8 2" xfId="1371" xr:uid="{00000000-0005-0000-0000-00002D3E0000}"/>
    <cellStyle name="40% - Accent6 8 2 2" xfId="3573" xr:uid="{00000000-0005-0000-0000-00002E3E0000}"/>
    <cellStyle name="40% - Accent6 8 2 2 2" xfId="12405" xr:uid="{00000000-0005-0000-0000-00002F3E0000}"/>
    <cellStyle name="40% - Accent6 8 2 3" xfId="5775" xr:uid="{00000000-0005-0000-0000-0000303E0000}"/>
    <cellStyle name="40% - Accent6 8 2 3 2" xfId="14607" xr:uid="{00000000-0005-0000-0000-0000313E0000}"/>
    <cellStyle name="40% - Accent6 8 2 4" xfId="7977" xr:uid="{00000000-0005-0000-0000-0000323E0000}"/>
    <cellStyle name="40% - Accent6 8 2 4 2" xfId="16809" xr:uid="{00000000-0005-0000-0000-0000333E0000}"/>
    <cellStyle name="40% - Accent6 8 2 5" xfId="10203" xr:uid="{00000000-0005-0000-0000-0000343E0000}"/>
    <cellStyle name="40% - Accent6 8 3" xfId="2075" xr:uid="{00000000-0005-0000-0000-0000353E0000}"/>
    <cellStyle name="40% - Accent6 8 3 2" xfId="4277" xr:uid="{00000000-0005-0000-0000-0000363E0000}"/>
    <cellStyle name="40% - Accent6 8 3 2 2" xfId="13109" xr:uid="{00000000-0005-0000-0000-0000373E0000}"/>
    <cellStyle name="40% - Accent6 8 3 3" xfId="6479" xr:uid="{00000000-0005-0000-0000-0000383E0000}"/>
    <cellStyle name="40% - Accent6 8 3 3 2" xfId="15311" xr:uid="{00000000-0005-0000-0000-0000393E0000}"/>
    <cellStyle name="40% - Accent6 8 3 4" xfId="8681" xr:uid="{00000000-0005-0000-0000-00003A3E0000}"/>
    <cellStyle name="40% - Accent6 8 3 4 2" xfId="17513" xr:uid="{00000000-0005-0000-0000-00003B3E0000}"/>
    <cellStyle name="40% - Accent6 8 3 5" xfId="10907" xr:uid="{00000000-0005-0000-0000-00003C3E0000}"/>
    <cellStyle name="40% - Accent6 8 4" xfId="2869" xr:uid="{00000000-0005-0000-0000-00003D3E0000}"/>
    <cellStyle name="40% - Accent6 8 4 2" xfId="11701" xr:uid="{00000000-0005-0000-0000-00003E3E0000}"/>
    <cellStyle name="40% - Accent6 8 5" xfId="5071" xr:uid="{00000000-0005-0000-0000-00003F3E0000}"/>
    <cellStyle name="40% - Accent6 8 5 2" xfId="13903" xr:uid="{00000000-0005-0000-0000-0000403E0000}"/>
    <cellStyle name="40% - Accent6 8 6" xfId="7273" xr:uid="{00000000-0005-0000-0000-0000413E0000}"/>
    <cellStyle name="40% - Accent6 8 6 2" xfId="16105" xr:uid="{00000000-0005-0000-0000-0000423E0000}"/>
    <cellStyle name="40% - Accent6 8 7" xfId="9499" xr:uid="{00000000-0005-0000-0000-0000433E0000}"/>
    <cellStyle name="40% - Accent6 9" xfId="1045" xr:uid="{00000000-0005-0000-0000-0000443E0000}"/>
    <cellStyle name="40% - Accent6 9 2" xfId="3247" xr:uid="{00000000-0005-0000-0000-0000453E0000}"/>
    <cellStyle name="40% - Accent6 9 2 2" xfId="12079" xr:uid="{00000000-0005-0000-0000-0000463E0000}"/>
    <cellStyle name="40% - Accent6 9 3" xfId="5449" xr:uid="{00000000-0005-0000-0000-0000473E0000}"/>
    <cellStyle name="40% - Accent6 9 3 2" xfId="14281" xr:uid="{00000000-0005-0000-0000-0000483E0000}"/>
    <cellStyle name="40% - Accent6 9 4" xfId="7651" xr:uid="{00000000-0005-0000-0000-0000493E0000}"/>
    <cellStyle name="40% - Accent6 9 4 2" xfId="16483" xr:uid="{00000000-0005-0000-0000-00004A3E0000}"/>
    <cellStyle name="40% - Accent6 9 5" xfId="9877" xr:uid="{00000000-0005-0000-0000-00004B3E0000}"/>
    <cellStyle name="60% - Accent1 2" xfId="170" xr:uid="{00000000-0005-0000-0000-00004C3E0000}"/>
    <cellStyle name="60% - Accent1 3" xfId="171" xr:uid="{00000000-0005-0000-0000-00004D3E0000}"/>
    <cellStyle name="60% - Accent1 4" xfId="93" xr:uid="{00000000-0005-0000-0000-00004E3E0000}"/>
    <cellStyle name="60% - Accent2 2" xfId="172" xr:uid="{00000000-0005-0000-0000-00004F3E0000}"/>
    <cellStyle name="60% - Accent2 3" xfId="173" xr:uid="{00000000-0005-0000-0000-0000503E0000}"/>
    <cellStyle name="60% - Accent2 4" xfId="94" xr:uid="{00000000-0005-0000-0000-0000513E0000}"/>
    <cellStyle name="60% - Accent3 2" xfId="174" xr:uid="{00000000-0005-0000-0000-0000523E0000}"/>
    <cellStyle name="60% - Accent3 3" xfId="175" xr:uid="{00000000-0005-0000-0000-0000533E0000}"/>
    <cellStyle name="60% - Accent3 4" xfId="95" xr:uid="{00000000-0005-0000-0000-0000543E0000}"/>
    <cellStyle name="60% - Accent4 2" xfId="176" xr:uid="{00000000-0005-0000-0000-0000553E0000}"/>
    <cellStyle name="60% - Accent4 3" xfId="177" xr:uid="{00000000-0005-0000-0000-0000563E0000}"/>
    <cellStyle name="60% - Accent4 4" xfId="96" xr:uid="{00000000-0005-0000-0000-0000573E0000}"/>
    <cellStyle name="60% - Accent5 2" xfId="178" xr:uid="{00000000-0005-0000-0000-0000583E0000}"/>
    <cellStyle name="60% - Accent5 3" xfId="179" xr:uid="{00000000-0005-0000-0000-0000593E0000}"/>
    <cellStyle name="60% - Accent5 4" xfId="97" xr:uid="{00000000-0005-0000-0000-00005A3E0000}"/>
    <cellStyle name="60% - Accent6 2" xfId="180" xr:uid="{00000000-0005-0000-0000-00005B3E0000}"/>
    <cellStyle name="60% - Accent6 3" xfId="181" xr:uid="{00000000-0005-0000-0000-00005C3E0000}"/>
    <cellStyle name="60% - Accent6 4" xfId="98" xr:uid="{00000000-0005-0000-0000-00005D3E0000}"/>
    <cellStyle name="Accent1" xfId="44" builtinId="29" customBuiltin="1"/>
    <cellStyle name="Accent1 2" xfId="182" xr:uid="{00000000-0005-0000-0000-00005F3E0000}"/>
    <cellStyle name="Accent1 3" xfId="183" xr:uid="{00000000-0005-0000-0000-0000603E0000}"/>
    <cellStyle name="Accent1 4" xfId="9047" xr:uid="{00000000-0005-0000-0000-0000613E0000}"/>
    <cellStyle name="Accent2" xfId="47" builtinId="33" customBuiltin="1"/>
    <cellStyle name="Accent2 2" xfId="184" xr:uid="{00000000-0005-0000-0000-0000633E0000}"/>
    <cellStyle name="Accent2 3" xfId="185" xr:uid="{00000000-0005-0000-0000-0000643E0000}"/>
    <cellStyle name="Accent2 4" xfId="9050" xr:uid="{00000000-0005-0000-0000-0000653E0000}"/>
    <cellStyle name="Accent3" xfId="50" builtinId="37" customBuiltin="1"/>
    <cellStyle name="Accent3 2" xfId="186" xr:uid="{00000000-0005-0000-0000-0000673E0000}"/>
    <cellStyle name="Accent3 3" xfId="187" xr:uid="{00000000-0005-0000-0000-0000683E0000}"/>
    <cellStyle name="Accent3 4" xfId="9053" xr:uid="{00000000-0005-0000-0000-0000693E0000}"/>
    <cellStyle name="Accent4" xfId="53" builtinId="41" customBuiltin="1"/>
    <cellStyle name="Accent4 2" xfId="188" xr:uid="{00000000-0005-0000-0000-00006B3E0000}"/>
    <cellStyle name="Accent4 3" xfId="189" xr:uid="{00000000-0005-0000-0000-00006C3E0000}"/>
    <cellStyle name="Accent4 4" xfId="9056" xr:uid="{00000000-0005-0000-0000-00006D3E0000}"/>
    <cellStyle name="Accent5" xfId="56" builtinId="45" customBuiltin="1"/>
    <cellStyle name="Accent5 2" xfId="190" xr:uid="{00000000-0005-0000-0000-00006F3E0000}"/>
    <cellStyle name="Accent5 3" xfId="191" xr:uid="{00000000-0005-0000-0000-0000703E0000}"/>
    <cellStyle name="Accent5 4" xfId="9059" xr:uid="{00000000-0005-0000-0000-0000713E0000}"/>
    <cellStyle name="Accent6" xfId="59" builtinId="49" customBuiltin="1"/>
    <cellStyle name="Accent6 2" xfId="192" xr:uid="{00000000-0005-0000-0000-0000733E0000}"/>
    <cellStyle name="Accent6 3" xfId="193" xr:uid="{00000000-0005-0000-0000-0000743E0000}"/>
    <cellStyle name="Accent6 4" xfId="9062" xr:uid="{00000000-0005-0000-0000-0000753E0000}"/>
    <cellStyle name="Bad" xfId="35" builtinId="27" customBuiltin="1"/>
    <cellStyle name="Bad 2" xfId="194" xr:uid="{00000000-0005-0000-0000-0000773E0000}"/>
    <cellStyle name="Bad 3" xfId="195" xr:uid="{00000000-0005-0000-0000-0000783E0000}"/>
    <cellStyle name="Bad 4" xfId="9038" xr:uid="{00000000-0005-0000-0000-0000793E0000}"/>
    <cellStyle name="Calculation" xfId="38" builtinId="22" customBuiltin="1"/>
    <cellStyle name="Calculation 2" xfId="196" xr:uid="{00000000-0005-0000-0000-00007B3E0000}"/>
    <cellStyle name="Calculation 3" xfId="197" xr:uid="{00000000-0005-0000-0000-00007C3E0000}"/>
    <cellStyle name="Calculation 4" xfId="9041" xr:uid="{00000000-0005-0000-0000-00007D3E0000}"/>
    <cellStyle name="Check Cell" xfId="40" builtinId="23" customBuiltin="1"/>
    <cellStyle name="Check Cell 2" xfId="198" xr:uid="{00000000-0005-0000-0000-00007F3E0000}"/>
    <cellStyle name="Check Cell 3" xfId="199" xr:uid="{00000000-0005-0000-0000-0000803E0000}"/>
    <cellStyle name="Check Cell 4" xfId="9043" xr:uid="{00000000-0005-0000-0000-0000813E0000}"/>
    <cellStyle name="Comma" xfId="1" builtinId="3"/>
    <cellStyle name="Comma 2" xfId="201" xr:uid="{00000000-0005-0000-0000-0000833E0000}"/>
    <cellStyle name="Comma 2 2" xfId="202" xr:uid="{00000000-0005-0000-0000-0000843E0000}"/>
    <cellStyle name="Comma 2 2 2" xfId="263" xr:uid="{00000000-0005-0000-0000-0000853E0000}"/>
    <cellStyle name="Comma 2 3" xfId="281" xr:uid="{00000000-0005-0000-0000-0000863E0000}"/>
    <cellStyle name="Comma 2 3 2" xfId="296" xr:uid="{00000000-0005-0000-0000-0000873E0000}"/>
    <cellStyle name="Comma 2 3 2 2" xfId="2503" xr:uid="{00000000-0005-0000-0000-0000883E0000}"/>
    <cellStyle name="Comma 2 3 2 2 2" xfId="11335" xr:uid="{00000000-0005-0000-0000-0000893E0000}"/>
    <cellStyle name="Comma 2 3 2 3" xfId="4705" xr:uid="{00000000-0005-0000-0000-00008A3E0000}"/>
    <cellStyle name="Comma 2 3 2 3 2" xfId="13537" xr:uid="{00000000-0005-0000-0000-00008B3E0000}"/>
    <cellStyle name="Comma 2 3 2 4" xfId="6907" xr:uid="{00000000-0005-0000-0000-00008C3E0000}"/>
    <cellStyle name="Comma 2 3 2 4 2" xfId="15739" xr:uid="{00000000-0005-0000-0000-00008D3E0000}"/>
    <cellStyle name="Comma 2 3 2 5" xfId="9133" xr:uid="{00000000-0005-0000-0000-00008E3E0000}"/>
    <cellStyle name="Comma 2 3 3" xfId="304" xr:uid="{00000000-0005-0000-0000-00008F3E0000}"/>
    <cellStyle name="Comma 2 3 3 2" xfId="2511" xr:uid="{00000000-0005-0000-0000-0000903E0000}"/>
    <cellStyle name="Comma 2 3 3 2 2" xfId="11343" xr:uid="{00000000-0005-0000-0000-0000913E0000}"/>
    <cellStyle name="Comma 2 3 3 3" xfId="4713" xr:uid="{00000000-0005-0000-0000-0000923E0000}"/>
    <cellStyle name="Comma 2 3 3 3 2" xfId="13545" xr:uid="{00000000-0005-0000-0000-0000933E0000}"/>
    <cellStyle name="Comma 2 3 3 4" xfId="6915" xr:uid="{00000000-0005-0000-0000-0000943E0000}"/>
    <cellStyle name="Comma 2 3 3 4 2" xfId="15747" xr:uid="{00000000-0005-0000-0000-0000953E0000}"/>
    <cellStyle name="Comma 2 3 3 5" xfId="9141" xr:uid="{00000000-0005-0000-0000-0000963E0000}"/>
    <cellStyle name="Comma 2 3 4" xfId="311" xr:uid="{00000000-0005-0000-0000-0000973E0000}"/>
    <cellStyle name="Comma 2 3 4 2" xfId="2517" xr:uid="{00000000-0005-0000-0000-0000983E0000}"/>
    <cellStyle name="Comma 2 3 4 2 2" xfId="11349" xr:uid="{00000000-0005-0000-0000-0000993E0000}"/>
    <cellStyle name="Comma 2 3 4 3" xfId="4719" xr:uid="{00000000-0005-0000-0000-00009A3E0000}"/>
    <cellStyle name="Comma 2 3 4 3 2" xfId="13551" xr:uid="{00000000-0005-0000-0000-00009B3E0000}"/>
    <cellStyle name="Comma 2 3 4 4" xfId="6921" xr:uid="{00000000-0005-0000-0000-00009C3E0000}"/>
    <cellStyle name="Comma 2 3 4 4 2" xfId="15753" xr:uid="{00000000-0005-0000-0000-00009D3E0000}"/>
    <cellStyle name="Comma 2 3 4 5" xfId="9147" xr:uid="{00000000-0005-0000-0000-00009E3E0000}"/>
    <cellStyle name="Comma 2 3 5" xfId="2495" xr:uid="{00000000-0005-0000-0000-00009F3E0000}"/>
    <cellStyle name="Comma 2 3 5 2" xfId="11327" xr:uid="{00000000-0005-0000-0000-0000A03E0000}"/>
    <cellStyle name="Comma 2 3 6" xfId="4697" xr:uid="{00000000-0005-0000-0000-0000A13E0000}"/>
    <cellStyle name="Comma 2 3 6 2" xfId="13529" xr:uid="{00000000-0005-0000-0000-0000A23E0000}"/>
    <cellStyle name="Comma 2 3 7" xfId="6899" xr:uid="{00000000-0005-0000-0000-0000A33E0000}"/>
    <cellStyle name="Comma 2 3 7 2" xfId="15731" xr:uid="{00000000-0005-0000-0000-0000A43E0000}"/>
    <cellStyle name="Comma 2 3 8" xfId="9125" xr:uid="{00000000-0005-0000-0000-0000A53E0000}"/>
    <cellStyle name="Comma 2 4" xfId="286" xr:uid="{00000000-0005-0000-0000-0000A63E0000}"/>
    <cellStyle name="Comma 2 5" xfId="262" xr:uid="{00000000-0005-0000-0000-0000A73E0000}"/>
    <cellStyle name="Comma 2 5 2" xfId="2492" xr:uid="{00000000-0005-0000-0000-0000A83E0000}"/>
    <cellStyle name="Comma 2 5 2 2" xfId="11324" xr:uid="{00000000-0005-0000-0000-0000A93E0000}"/>
    <cellStyle name="Comma 2 5 3" xfId="4694" xr:uid="{00000000-0005-0000-0000-0000AA3E0000}"/>
    <cellStyle name="Comma 2 5 3 2" xfId="13526" xr:uid="{00000000-0005-0000-0000-0000AB3E0000}"/>
    <cellStyle name="Comma 2 5 4" xfId="6896" xr:uid="{00000000-0005-0000-0000-0000AC3E0000}"/>
    <cellStyle name="Comma 2 5 4 2" xfId="15728" xr:uid="{00000000-0005-0000-0000-0000AD3E0000}"/>
    <cellStyle name="Comma 2 5 5" xfId="9122" xr:uid="{00000000-0005-0000-0000-0000AE3E0000}"/>
    <cellStyle name="Comma 2 6" xfId="293" xr:uid="{00000000-0005-0000-0000-0000AF3E0000}"/>
    <cellStyle name="Comma 2 6 2" xfId="2500" xr:uid="{00000000-0005-0000-0000-0000B03E0000}"/>
    <cellStyle name="Comma 2 6 2 2" xfId="11332" xr:uid="{00000000-0005-0000-0000-0000B13E0000}"/>
    <cellStyle name="Comma 2 6 3" xfId="4702" xr:uid="{00000000-0005-0000-0000-0000B23E0000}"/>
    <cellStyle name="Comma 2 6 3 2" xfId="13534" xr:uid="{00000000-0005-0000-0000-0000B33E0000}"/>
    <cellStyle name="Comma 2 6 4" xfId="6904" xr:uid="{00000000-0005-0000-0000-0000B43E0000}"/>
    <cellStyle name="Comma 2 6 4 2" xfId="15736" xr:uid="{00000000-0005-0000-0000-0000B53E0000}"/>
    <cellStyle name="Comma 2 6 5" xfId="9130" xr:uid="{00000000-0005-0000-0000-0000B63E0000}"/>
    <cellStyle name="Comma 2 7" xfId="301" xr:uid="{00000000-0005-0000-0000-0000B73E0000}"/>
    <cellStyle name="Comma 2 7 2" xfId="2508" xr:uid="{00000000-0005-0000-0000-0000B83E0000}"/>
    <cellStyle name="Comma 2 7 2 2" xfId="11340" xr:uid="{00000000-0005-0000-0000-0000B93E0000}"/>
    <cellStyle name="Comma 2 7 3" xfId="4710" xr:uid="{00000000-0005-0000-0000-0000BA3E0000}"/>
    <cellStyle name="Comma 2 7 3 2" xfId="13542" xr:uid="{00000000-0005-0000-0000-0000BB3E0000}"/>
    <cellStyle name="Comma 2 7 4" xfId="6912" xr:uid="{00000000-0005-0000-0000-0000BC3E0000}"/>
    <cellStyle name="Comma 2 7 4 2" xfId="15744" xr:uid="{00000000-0005-0000-0000-0000BD3E0000}"/>
    <cellStyle name="Comma 2 7 5" xfId="9138" xr:uid="{00000000-0005-0000-0000-0000BE3E0000}"/>
    <cellStyle name="Comma 2 8" xfId="2419" xr:uid="{00000000-0005-0000-0000-0000BF3E0000}"/>
    <cellStyle name="Comma 2 8 2" xfId="4621" xr:uid="{00000000-0005-0000-0000-0000C03E0000}"/>
    <cellStyle name="Comma 2 8 2 2" xfId="13453" xr:uid="{00000000-0005-0000-0000-0000C13E0000}"/>
    <cellStyle name="Comma 2 8 3" xfId="6823" xr:uid="{00000000-0005-0000-0000-0000C23E0000}"/>
    <cellStyle name="Comma 2 8 3 2" xfId="15655" xr:uid="{00000000-0005-0000-0000-0000C33E0000}"/>
    <cellStyle name="Comma 2 8 4" xfId="9025" xr:uid="{00000000-0005-0000-0000-0000C43E0000}"/>
    <cellStyle name="Comma 2 8 4 2" xfId="17857" xr:uid="{00000000-0005-0000-0000-0000C53E0000}"/>
    <cellStyle name="Comma 2 8 5" xfId="11251" xr:uid="{00000000-0005-0000-0000-0000C63E0000}"/>
    <cellStyle name="Comma 3" xfId="203" xr:uid="{00000000-0005-0000-0000-0000C73E0000}"/>
    <cellStyle name="Comma 3 2" xfId="264" xr:uid="{00000000-0005-0000-0000-0000C83E0000}"/>
    <cellStyle name="Comma 4" xfId="204" xr:uid="{00000000-0005-0000-0000-0000C93E0000}"/>
    <cellStyle name="Comma 4 2" xfId="266" xr:uid="{00000000-0005-0000-0000-0000CA3E0000}"/>
    <cellStyle name="Comma 4 3" xfId="265" xr:uid="{00000000-0005-0000-0000-0000CB3E0000}"/>
    <cellStyle name="Comma 5" xfId="205" xr:uid="{00000000-0005-0000-0000-0000CC3E0000}"/>
    <cellStyle name="Comma 5 2" xfId="206" xr:uid="{00000000-0005-0000-0000-0000CD3E0000}"/>
    <cellStyle name="Comma 5 2 2" xfId="282" xr:uid="{00000000-0005-0000-0000-0000CE3E0000}"/>
    <cellStyle name="Comma 5 2 2 2" xfId="297" xr:uid="{00000000-0005-0000-0000-0000CF3E0000}"/>
    <cellStyle name="Comma 5 2 2 2 2" xfId="2504" xr:uid="{00000000-0005-0000-0000-0000D03E0000}"/>
    <cellStyle name="Comma 5 2 2 2 2 2" xfId="11336" xr:uid="{00000000-0005-0000-0000-0000D13E0000}"/>
    <cellStyle name="Comma 5 2 2 2 3" xfId="4706" xr:uid="{00000000-0005-0000-0000-0000D23E0000}"/>
    <cellStyle name="Comma 5 2 2 2 3 2" xfId="13538" xr:uid="{00000000-0005-0000-0000-0000D33E0000}"/>
    <cellStyle name="Comma 5 2 2 2 4" xfId="6908" xr:uid="{00000000-0005-0000-0000-0000D43E0000}"/>
    <cellStyle name="Comma 5 2 2 2 4 2" xfId="15740" xr:uid="{00000000-0005-0000-0000-0000D53E0000}"/>
    <cellStyle name="Comma 5 2 2 2 5" xfId="9134" xr:uid="{00000000-0005-0000-0000-0000D63E0000}"/>
    <cellStyle name="Comma 5 2 2 3" xfId="305" xr:uid="{00000000-0005-0000-0000-0000D73E0000}"/>
    <cellStyle name="Comma 5 2 2 3 2" xfId="2512" xr:uid="{00000000-0005-0000-0000-0000D83E0000}"/>
    <cellStyle name="Comma 5 2 2 3 2 2" xfId="11344" xr:uid="{00000000-0005-0000-0000-0000D93E0000}"/>
    <cellStyle name="Comma 5 2 2 3 3" xfId="4714" xr:uid="{00000000-0005-0000-0000-0000DA3E0000}"/>
    <cellStyle name="Comma 5 2 2 3 3 2" xfId="13546" xr:uid="{00000000-0005-0000-0000-0000DB3E0000}"/>
    <cellStyle name="Comma 5 2 2 3 4" xfId="6916" xr:uid="{00000000-0005-0000-0000-0000DC3E0000}"/>
    <cellStyle name="Comma 5 2 2 3 4 2" xfId="15748" xr:uid="{00000000-0005-0000-0000-0000DD3E0000}"/>
    <cellStyle name="Comma 5 2 2 3 5" xfId="9142" xr:uid="{00000000-0005-0000-0000-0000DE3E0000}"/>
    <cellStyle name="Comma 5 2 2 4" xfId="2422" xr:uid="{00000000-0005-0000-0000-0000DF3E0000}"/>
    <cellStyle name="Comma 5 2 2 4 2" xfId="4624" xr:uid="{00000000-0005-0000-0000-0000E03E0000}"/>
    <cellStyle name="Comma 5 2 2 4 2 2" xfId="13456" xr:uid="{00000000-0005-0000-0000-0000E13E0000}"/>
    <cellStyle name="Comma 5 2 2 4 3" xfId="6826" xr:uid="{00000000-0005-0000-0000-0000E23E0000}"/>
    <cellStyle name="Comma 5 2 2 4 3 2" xfId="15658" xr:uid="{00000000-0005-0000-0000-0000E33E0000}"/>
    <cellStyle name="Comma 5 2 2 4 4" xfId="9028" xr:uid="{00000000-0005-0000-0000-0000E43E0000}"/>
    <cellStyle name="Comma 5 2 2 4 4 2" xfId="17860" xr:uid="{00000000-0005-0000-0000-0000E53E0000}"/>
    <cellStyle name="Comma 5 2 2 4 5" xfId="11254" xr:uid="{00000000-0005-0000-0000-0000E63E0000}"/>
    <cellStyle name="Comma 5 2 2 5" xfId="2496" xr:uid="{00000000-0005-0000-0000-0000E73E0000}"/>
    <cellStyle name="Comma 5 2 2 5 2" xfId="11328" xr:uid="{00000000-0005-0000-0000-0000E83E0000}"/>
    <cellStyle name="Comma 5 2 2 6" xfId="4698" xr:uid="{00000000-0005-0000-0000-0000E93E0000}"/>
    <cellStyle name="Comma 5 2 2 6 2" xfId="13530" xr:uid="{00000000-0005-0000-0000-0000EA3E0000}"/>
    <cellStyle name="Comma 5 2 2 7" xfId="6900" xr:uid="{00000000-0005-0000-0000-0000EB3E0000}"/>
    <cellStyle name="Comma 5 2 2 7 2" xfId="15732" xr:uid="{00000000-0005-0000-0000-0000EC3E0000}"/>
    <cellStyle name="Comma 5 2 2 8" xfId="9126" xr:uid="{00000000-0005-0000-0000-0000ED3E0000}"/>
    <cellStyle name="Comma 5 2 3" xfId="268" xr:uid="{00000000-0005-0000-0000-0000EE3E0000}"/>
    <cellStyle name="Comma 5 2 3 2" xfId="2493" xr:uid="{00000000-0005-0000-0000-0000EF3E0000}"/>
    <cellStyle name="Comma 5 2 3 2 2" xfId="11325" xr:uid="{00000000-0005-0000-0000-0000F03E0000}"/>
    <cellStyle name="Comma 5 2 3 3" xfId="4695" xr:uid="{00000000-0005-0000-0000-0000F13E0000}"/>
    <cellStyle name="Comma 5 2 3 3 2" xfId="13527" xr:uid="{00000000-0005-0000-0000-0000F23E0000}"/>
    <cellStyle name="Comma 5 2 3 4" xfId="6897" xr:uid="{00000000-0005-0000-0000-0000F33E0000}"/>
    <cellStyle name="Comma 5 2 3 4 2" xfId="15729" xr:uid="{00000000-0005-0000-0000-0000F43E0000}"/>
    <cellStyle name="Comma 5 2 3 5" xfId="9123" xr:uid="{00000000-0005-0000-0000-0000F53E0000}"/>
    <cellStyle name="Comma 5 2 4" xfId="294" xr:uid="{00000000-0005-0000-0000-0000F63E0000}"/>
    <cellStyle name="Comma 5 2 4 2" xfId="2501" xr:uid="{00000000-0005-0000-0000-0000F73E0000}"/>
    <cellStyle name="Comma 5 2 4 2 2" xfId="11333" xr:uid="{00000000-0005-0000-0000-0000F83E0000}"/>
    <cellStyle name="Comma 5 2 4 3" xfId="4703" xr:uid="{00000000-0005-0000-0000-0000F93E0000}"/>
    <cellStyle name="Comma 5 2 4 3 2" xfId="13535" xr:uid="{00000000-0005-0000-0000-0000FA3E0000}"/>
    <cellStyle name="Comma 5 2 4 4" xfId="6905" xr:uid="{00000000-0005-0000-0000-0000FB3E0000}"/>
    <cellStyle name="Comma 5 2 4 4 2" xfId="15737" xr:uid="{00000000-0005-0000-0000-0000FC3E0000}"/>
    <cellStyle name="Comma 5 2 4 5" xfId="9131" xr:uid="{00000000-0005-0000-0000-0000FD3E0000}"/>
    <cellStyle name="Comma 5 2 5" xfId="302" xr:uid="{00000000-0005-0000-0000-0000FE3E0000}"/>
    <cellStyle name="Comma 5 2 5 2" xfId="2509" xr:uid="{00000000-0005-0000-0000-0000FF3E0000}"/>
    <cellStyle name="Comma 5 2 5 2 2" xfId="11341" xr:uid="{00000000-0005-0000-0000-0000003F0000}"/>
    <cellStyle name="Comma 5 2 5 3" xfId="4711" xr:uid="{00000000-0005-0000-0000-0000013F0000}"/>
    <cellStyle name="Comma 5 2 5 3 2" xfId="13543" xr:uid="{00000000-0005-0000-0000-0000023F0000}"/>
    <cellStyle name="Comma 5 2 5 4" xfId="6913" xr:uid="{00000000-0005-0000-0000-0000033F0000}"/>
    <cellStyle name="Comma 5 2 5 4 2" xfId="15745" xr:uid="{00000000-0005-0000-0000-0000043F0000}"/>
    <cellStyle name="Comma 5 2 5 5" xfId="9139" xr:uid="{00000000-0005-0000-0000-0000053F0000}"/>
    <cellStyle name="Comma 5 2 6" xfId="2418" xr:uid="{00000000-0005-0000-0000-0000063F0000}"/>
    <cellStyle name="Comma 5 2 6 2" xfId="4620" xr:uid="{00000000-0005-0000-0000-0000073F0000}"/>
    <cellStyle name="Comma 5 2 6 2 2" xfId="13452" xr:uid="{00000000-0005-0000-0000-0000083F0000}"/>
    <cellStyle name="Comma 5 2 6 3" xfId="6822" xr:uid="{00000000-0005-0000-0000-0000093F0000}"/>
    <cellStyle name="Comma 5 2 6 3 2" xfId="15654" xr:uid="{00000000-0005-0000-0000-00000A3F0000}"/>
    <cellStyle name="Comma 5 2 6 4" xfId="9024" xr:uid="{00000000-0005-0000-0000-00000B3F0000}"/>
    <cellStyle name="Comma 5 2 6 4 2" xfId="17856" xr:uid="{00000000-0005-0000-0000-00000C3F0000}"/>
    <cellStyle name="Comma 5 2 6 5" xfId="11250" xr:uid="{00000000-0005-0000-0000-00000D3F0000}"/>
    <cellStyle name="Comma 5 3" xfId="267" xr:uid="{00000000-0005-0000-0000-00000E3F0000}"/>
    <cellStyle name="Comma 6" xfId="207" xr:uid="{00000000-0005-0000-0000-00000F3F0000}"/>
    <cellStyle name="Comma 6 2" xfId="285" xr:uid="{00000000-0005-0000-0000-0000103F0000}"/>
    <cellStyle name="Comma 6 2 2" xfId="2499" xr:uid="{00000000-0005-0000-0000-0000113F0000}"/>
    <cellStyle name="Comma 6 2 2 2" xfId="11331" xr:uid="{00000000-0005-0000-0000-0000123F0000}"/>
    <cellStyle name="Comma 6 2 3" xfId="4701" xr:uid="{00000000-0005-0000-0000-0000133F0000}"/>
    <cellStyle name="Comma 6 2 3 2" xfId="13533" xr:uid="{00000000-0005-0000-0000-0000143F0000}"/>
    <cellStyle name="Comma 6 2 4" xfId="6903" xr:uid="{00000000-0005-0000-0000-0000153F0000}"/>
    <cellStyle name="Comma 6 2 4 2" xfId="15735" xr:uid="{00000000-0005-0000-0000-0000163F0000}"/>
    <cellStyle name="Comma 6 2 5" xfId="9129" xr:uid="{00000000-0005-0000-0000-0000173F0000}"/>
    <cellStyle name="Comma 6 3" xfId="300" xr:uid="{00000000-0005-0000-0000-0000183F0000}"/>
    <cellStyle name="Comma 6 3 2" xfId="2507" xr:uid="{00000000-0005-0000-0000-0000193F0000}"/>
    <cellStyle name="Comma 6 3 2 2" xfId="11339" xr:uid="{00000000-0005-0000-0000-00001A3F0000}"/>
    <cellStyle name="Comma 6 3 3" xfId="4709" xr:uid="{00000000-0005-0000-0000-00001B3F0000}"/>
    <cellStyle name="Comma 6 3 3 2" xfId="13541" xr:uid="{00000000-0005-0000-0000-00001C3F0000}"/>
    <cellStyle name="Comma 6 3 4" xfId="6911" xr:uid="{00000000-0005-0000-0000-00001D3F0000}"/>
    <cellStyle name="Comma 6 3 4 2" xfId="15743" xr:uid="{00000000-0005-0000-0000-00001E3F0000}"/>
    <cellStyle name="Comma 6 3 5" xfId="9137" xr:uid="{00000000-0005-0000-0000-00001F3F0000}"/>
    <cellStyle name="Comma 6 4" xfId="308" xr:uid="{00000000-0005-0000-0000-0000203F0000}"/>
    <cellStyle name="Comma 6 4 2" xfId="2515" xr:uid="{00000000-0005-0000-0000-0000213F0000}"/>
    <cellStyle name="Comma 6 4 2 2" xfId="11347" xr:uid="{00000000-0005-0000-0000-0000223F0000}"/>
    <cellStyle name="Comma 6 4 3" xfId="4717" xr:uid="{00000000-0005-0000-0000-0000233F0000}"/>
    <cellStyle name="Comma 6 4 3 2" xfId="13549" xr:uid="{00000000-0005-0000-0000-0000243F0000}"/>
    <cellStyle name="Comma 6 4 4" xfId="6919" xr:uid="{00000000-0005-0000-0000-0000253F0000}"/>
    <cellStyle name="Comma 6 4 4 2" xfId="15751" xr:uid="{00000000-0005-0000-0000-0000263F0000}"/>
    <cellStyle name="Comma 6 4 5" xfId="9145" xr:uid="{00000000-0005-0000-0000-0000273F0000}"/>
    <cellStyle name="Comma 6 5" xfId="2421" xr:uid="{00000000-0005-0000-0000-0000283F0000}"/>
    <cellStyle name="Comma 6 5 2" xfId="4623" xr:uid="{00000000-0005-0000-0000-0000293F0000}"/>
    <cellStyle name="Comma 6 5 2 2" xfId="13455" xr:uid="{00000000-0005-0000-0000-00002A3F0000}"/>
    <cellStyle name="Comma 6 5 3" xfId="6825" xr:uid="{00000000-0005-0000-0000-00002B3F0000}"/>
    <cellStyle name="Comma 6 5 3 2" xfId="15657" xr:uid="{00000000-0005-0000-0000-00002C3F0000}"/>
    <cellStyle name="Comma 6 5 4" xfId="9027" xr:uid="{00000000-0005-0000-0000-00002D3F0000}"/>
    <cellStyle name="Comma 6 5 4 2" xfId="17859" xr:uid="{00000000-0005-0000-0000-00002E3F0000}"/>
    <cellStyle name="Comma 6 5 5" xfId="11253" xr:uid="{00000000-0005-0000-0000-00002F3F0000}"/>
    <cellStyle name="Comma 7" xfId="208" xr:uid="{00000000-0005-0000-0000-0000303F0000}"/>
    <cellStyle name="Comma 8" xfId="200" xr:uid="{00000000-0005-0000-0000-0000313F0000}"/>
    <cellStyle name="Comma 8 2" xfId="2485" xr:uid="{00000000-0005-0000-0000-0000323F0000}"/>
    <cellStyle name="Comma 8 2 2" xfId="11317" xr:uid="{00000000-0005-0000-0000-0000333F0000}"/>
    <cellStyle name="Comma 8 3" xfId="4687" xr:uid="{00000000-0005-0000-0000-0000343F0000}"/>
    <cellStyle name="Comma 8 3 2" xfId="13519" xr:uid="{00000000-0005-0000-0000-0000353F0000}"/>
    <cellStyle name="Comma 8 4" xfId="6889" xr:uid="{00000000-0005-0000-0000-0000363F0000}"/>
    <cellStyle name="Comma 8 4 2" xfId="15721" xr:uid="{00000000-0005-0000-0000-0000373F0000}"/>
    <cellStyle name="Comma 8 5" xfId="9115" xr:uid="{00000000-0005-0000-0000-0000383F0000}"/>
    <cellStyle name="Comma 9" xfId="309" xr:uid="{00000000-0005-0000-0000-0000393F0000}"/>
    <cellStyle name="Comma 9 2" xfId="2516" xr:uid="{00000000-0005-0000-0000-00003A3F0000}"/>
    <cellStyle name="Comma 9 2 2" xfId="11348" xr:uid="{00000000-0005-0000-0000-00003B3F0000}"/>
    <cellStyle name="Comma 9 3" xfId="4718" xr:uid="{00000000-0005-0000-0000-00003C3F0000}"/>
    <cellStyle name="Comma 9 3 2" xfId="13550" xr:uid="{00000000-0005-0000-0000-00003D3F0000}"/>
    <cellStyle name="Comma 9 4" xfId="6920" xr:uid="{00000000-0005-0000-0000-00003E3F0000}"/>
    <cellStyle name="Comma 9 4 2" xfId="15752" xr:uid="{00000000-0005-0000-0000-00003F3F0000}"/>
    <cellStyle name="Comma 9 5" xfId="9146" xr:uid="{00000000-0005-0000-0000-0000403F0000}"/>
    <cellStyle name="Currency 2" xfId="209" xr:uid="{00000000-0005-0000-0000-0000413F0000}"/>
    <cellStyle name="Currency 2 2" xfId="210" xr:uid="{00000000-0005-0000-0000-0000423F0000}"/>
    <cellStyle name="Currency 3" xfId="211" xr:uid="{00000000-0005-0000-0000-0000433F0000}"/>
    <cellStyle name="Currency 4" xfId="212" xr:uid="{00000000-0005-0000-0000-0000443F0000}"/>
    <cellStyle name="Currency 4 2" xfId="213" xr:uid="{00000000-0005-0000-0000-0000453F0000}"/>
    <cellStyle name="Currency 4 3" xfId="367" xr:uid="{00000000-0005-0000-0000-0000463F0000}"/>
    <cellStyle name="Currency 5" xfId="214" xr:uid="{00000000-0005-0000-0000-0000473F0000}"/>
    <cellStyle name="Currency 6" xfId="215" xr:uid="{00000000-0005-0000-0000-0000483F0000}"/>
    <cellStyle name="Explanatory Text" xfId="42" builtinId="53" customBuiltin="1"/>
    <cellStyle name="Explanatory Text 2" xfId="216" xr:uid="{00000000-0005-0000-0000-00004A3F0000}"/>
    <cellStyle name="Explanatory Text 3" xfId="217" xr:uid="{00000000-0005-0000-0000-00004B3F0000}"/>
    <cellStyle name="Explanatory Text 4" xfId="9045" xr:uid="{00000000-0005-0000-0000-00004C3F0000}"/>
    <cellStyle name="Good" xfId="34" builtinId="26" customBuiltin="1"/>
    <cellStyle name="Good 2" xfId="218" xr:uid="{00000000-0005-0000-0000-00004E3F0000}"/>
    <cellStyle name="Good 3" xfId="219" xr:uid="{00000000-0005-0000-0000-00004F3F0000}"/>
    <cellStyle name="Good 4" xfId="9037" xr:uid="{00000000-0005-0000-0000-0000503F0000}"/>
    <cellStyle name="Heading 1" xfId="30" builtinId="16" customBuiltin="1"/>
    <cellStyle name="Heading 1 2" xfId="220" xr:uid="{00000000-0005-0000-0000-0000523F0000}"/>
    <cellStyle name="Heading 1 3" xfId="221" xr:uid="{00000000-0005-0000-0000-0000533F0000}"/>
    <cellStyle name="Heading 1 4" xfId="9033" xr:uid="{00000000-0005-0000-0000-0000543F0000}"/>
    <cellStyle name="Heading 2" xfId="31" builtinId="17" customBuiltin="1"/>
    <cellStyle name="Heading 2 2" xfId="222" xr:uid="{00000000-0005-0000-0000-0000563F0000}"/>
    <cellStyle name="Heading 2 3" xfId="223" xr:uid="{00000000-0005-0000-0000-0000573F0000}"/>
    <cellStyle name="Heading 2 4" xfId="9034" xr:uid="{00000000-0005-0000-0000-0000583F0000}"/>
    <cellStyle name="Heading 3" xfId="32" builtinId="18" customBuiltin="1"/>
    <cellStyle name="Heading 3 2" xfId="224" xr:uid="{00000000-0005-0000-0000-00005A3F0000}"/>
    <cellStyle name="Heading 3 3" xfId="225" xr:uid="{00000000-0005-0000-0000-00005B3F0000}"/>
    <cellStyle name="Heading 3 4" xfId="9035" xr:uid="{00000000-0005-0000-0000-00005C3F0000}"/>
    <cellStyle name="Heading 4" xfId="33" builtinId="19" customBuiltin="1"/>
    <cellStyle name="Heading 4 2" xfId="226" xr:uid="{00000000-0005-0000-0000-00005E3F0000}"/>
    <cellStyle name="Heading 4 3" xfId="227" xr:uid="{00000000-0005-0000-0000-00005F3F0000}"/>
    <cellStyle name="Heading 4 4" xfId="9036" xr:uid="{00000000-0005-0000-0000-0000603F0000}"/>
    <cellStyle name="Hyperlink" xfId="2" builtinId="8"/>
    <cellStyle name="Hyperlink 2" xfId="14" xr:uid="{00000000-0005-0000-0000-0000623F0000}"/>
    <cellStyle name="Hyperlink 2 2" xfId="228" xr:uid="{00000000-0005-0000-0000-0000633F0000}"/>
    <cellStyle name="Hyperlink 2 2 2" xfId="270" xr:uid="{00000000-0005-0000-0000-0000643F0000}"/>
    <cellStyle name="Hyperlink 2 3" xfId="269" xr:uid="{00000000-0005-0000-0000-0000653F0000}"/>
    <cellStyle name="Hyperlink 3" xfId="271" xr:uid="{00000000-0005-0000-0000-0000663F0000}"/>
    <cellStyle name="Hyperlink 4" xfId="9031" xr:uid="{00000000-0005-0000-0000-0000673F0000}"/>
    <cellStyle name="Input" xfId="36" builtinId="20" customBuiltin="1"/>
    <cellStyle name="Input 2" xfId="229" xr:uid="{00000000-0005-0000-0000-0000693F0000}"/>
    <cellStyle name="Input 3" xfId="230" xr:uid="{00000000-0005-0000-0000-00006A3F0000}"/>
    <cellStyle name="Input 4" xfId="9039" xr:uid="{00000000-0005-0000-0000-00006B3F0000}"/>
    <cellStyle name="Linked Cell" xfId="39" builtinId="24" customBuiltin="1"/>
    <cellStyle name="Linked Cell 2" xfId="231" xr:uid="{00000000-0005-0000-0000-00006D3F0000}"/>
    <cellStyle name="Linked Cell 3" xfId="232" xr:uid="{00000000-0005-0000-0000-00006E3F0000}"/>
    <cellStyle name="Linked Cell 4" xfId="9042" xr:uid="{00000000-0005-0000-0000-00006F3F0000}"/>
    <cellStyle name="Neutral 2" xfId="233" xr:uid="{00000000-0005-0000-0000-0000703F0000}"/>
    <cellStyle name="Neutral 3" xfId="234" xr:uid="{00000000-0005-0000-0000-0000713F0000}"/>
    <cellStyle name="Neutral 4" xfId="92" xr:uid="{00000000-0005-0000-0000-0000723F0000}"/>
    <cellStyle name="Normal" xfId="0" builtinId="0"/>
    <cellStyle name="Normal 10" xfId="291" xr:uid="{00000000-0005-0000-0000-0000743F0000}"/>
    <cellStyle name="Normal 11" xfId="90" xr:uid="{00000000-0005-0000-0000-0000753F0000}"/>
    <cellStyle name="Normal 11 2" xfId="2435" xr:uid="{00000000-0005-0000-0000-0000763F0000}"/>
    <cellStyle name="Normal 11 2 2" xfId="11267" xr:uid="{00000000-0005-0000-0000-0000773F0000}"/>
    <cellStyle name="Normal 11 3" xfId="4637" xr:uid="{00000000-0005-0000-0000-0000783F0000}"/>
    <cellStyle name="Normal 11 3 2" xfId="13469" xr:uid="{00000000-0005-0000-0000-0000793F0000}"/>
    <cellStyle name="Normal 11 4" xfId="6839" xr:uid="{00000000-0005-0000-0000-00007A3F0000}"/>
    <cellStyle name="Normal 11 4 2" xfId="15671" xr:uid="{00000000-0005-0000-0000-00007B3F0000}"/>
    <cellStyle name="Normal 11 5" xfId="106" xr:uid="{00000000-0005-0000-0000-00007C3F0000}"/>
    <cellStyle name="Normal 11 5 2" xfId="9065" xr:uid="{00000000-0005-0000-0000-00007D3F0000}"/>
    <cellStyle name="Normal 11 6" xfId="9032" xr:uid="{00000000-0005-0000-0000-00007E3F0000}"/>
    <cellStyle name="Normal 12" xfId="9029" xr:uid="{00000000-0005-0000-0000-00007F3F0000}"/>
    <cellStyle name="Normal 12 2" xfId="17861" xr:uid="{00000000-0005-0000-0000-0000803F0000}"/>
    <cellStyle name="Normal 13" xfId="9030" xr:uid="{00000000-0005-0000-0000-0000813F0000}"/>
    <cellStyle name="Normal 2" xfId="3" xr:uid="{00000000-0005-0000-0000-0000823F0000}"/>
    <cellStyle name="Normal 2 2" xfId="235" xr:uid="{00000000-0005-0000-0000-0000833F0000}"/>
    <cellStyle name="Normal 2 2 2" xfId="236" xr:uid="{00000000-0005-0000-0000-0000843F0000}"/>
    <cellStyle name="Normal 2 2 2 2" xfId="2486" xr:uid="{00000000-0005-0000-0000-0000853F0000}"/>
    <cellStyle name="Normal 2 2 2 2 2" xfId="11318" xr:uid="{00000000-0005-0000-0000-0000863F0000}"/>
    <cellStyle name="Normal 2 2 2 3" xfId="4688" xr:uid="{00000000-0005-0000-0000-0000873F0000}"/>
    <cellStyle name="Normal 2 2 2 3 2" xfId="13520" xr:uid="{00000000-0005-0000-0000-0000883F0000}"/>
    <cellStyle name="Normal 2 2 2 4" xfId="6890" xr:uid="{00000000-0005-0000-0000-0000893F0000}"/>
    <cellStyle name="Normal 2 2 2 4 2" xfId="15722" xr:uid="{00000000-0005-0000-0000-00008A3F0000}"/>
    <cellStyle name="Normal 2 2 2 5" xfId="9116" xr:uid="{00000000-0005-0000-0000-00008B3F0000}"/>
    <cellStyle name="Normal 2 3" xfId="237" xr:uid="{00000000-0005-0000-0000-00008C3F0000}"/>
    <cellStyle name="Normal 3" xfId="4" xr:uid="{00000000-0005-0000-0000-00008D3F0000}"/>
    <cellStyle name="Normal 3 2" xfId="13" xr:uid="{00000000-0005-0000-0000-00008E3F0000}"/>
    <cellStyle name="Normal 3 2 2" xfId="17" xr:uid="{00000000-0005-0000-0000-00008F3F0000}"/>
    <cellStyle name="Normal 3 2 2 2" xfId="88" xr:uid="{00000000-0005-0000-0000-0000903F0000}"/>
    <cellStyle name="Normal 3 2 2 2 2" xfId="287" xr:uid="{00000000-0005-0000-0000-0000913F0000}"/>
    <cellStyle name="Normal 3 2 2 2 3" xfId="105" xr:uid="{00000000-0005-0000-0000-0000923F0000}"/>
    <cellStyle name="Normal 3 2 2 3" xfId="83" xr:uid="{00000000-0005-0000-0000-0000933F0000}"/>
    <cellStyle name="Normal 3 2 2 3 2" xfId="2487" xr:uid="{00000000-0005-0000-0000-0000943F0000}"/>
    <cellStyle name="Normal 3 2 2 3 2 2" xfId="11319" xr:uid="{00000000-0005-0000-0000-0000953F0000}"/>
    <cellStyle name="Normal 3 2 2 3 3" xfId="4689" xr:uid="{00000000-0005-0000-0000-0000963F0000}"/>
    <cellStyle name="Normal 3 2 2 3 3 2" xfId="13521" xr:uid="{00000000-0005-0000-0000-0000973F0000}"/>
    <cellStyle name="Normal 3 2 2 3 4" xfId="6891" xr:uid="{00000000-0005-0000-0000-0000983F0000}"/>
    <cellStyle name="Normal 3 2 2 3 4 2" xfId="15723" xr:uid="{00000000-0005-0000-0000-0000993F0000}"/>
    <cellStyle name="Normal 3 2 2 3 5" xfId="238" xr:uid="{00000000-0005-0000-0000-00009A3F0000}"/>
    <cellStyle name="Normal 3 2 2 3 5 2" xfId="9117" xr:uid="{00000000-0005-0000-0000-00009B3F0000}"/>
    <cellStyle name="Normal 3 2 2 4" xfId="77" xr:uid="{00000000-0005-0000-0000-00009C3F0000}"/>
    <cellStyle name="Normal 3 2 2 5" xfId="66" xr:uid="{00000000-0005-0000-0000-00009D3F0000}"/>
    <cellStyle name="Normal 3 2 3" xfId="85" xr:uid="{00000000-0005-0000-0000-00009E3F0000}"/>
    <cellStyle name="Normal 3 2 3 2" xfId="272" xr:uid="{00000000-0005-0000-0000-00009F3F0000}"/>
    <cellStyle name="Normal 3 2 3 3" xfId="102" xr:uid="{00000000-0005-0000-0000-0000A03F0000}"/>
    <cellStyle name="Normal 3 2 4" xfId="80" xr:uid="{00000000-0005-0000-0000-0000A13F0000}"/>
    <cellStyle name="Normal 3 2 5" xfId="74" xr:uid="{00000000-0005-0000-0000-0000A23F0000}"/>
    <cellStyle name="Normal 3 2 6" xfId="63" xr:uid="{00000000-0005-0000-0000-0000A33F0000}"/>
    <cellStyle name="Normal 3 3" xfId="84" xr:uid="{00000000-0005-0000-0000-0000A43F0000}"/>
    <cellStyle name="Normal 3 3 2" xfId="288" xr:uid="{00000000-0005-0000-0000-0000A53F0000}"/>
    <cellStyle name="Normal 3 3 3" xfId="101" xr:uid="{00000000-0005-0000-0000-0000A63F0000}"/>
    <cellStyle name="Normal 3 4" xfId="79" xr:uid="{00000000-0005-0000-0000-0000A73F0000}"/>
    <cellStyle name="Normal 3 4 2" xfId="351" xr:uid="{00000000-0005-0000-0000-0000A83F0000}"/>
    <cellStyle name="Normal 3 4 3" xfId="239" xr:uid="{00000000-0005-0000-0000-0000A93F0000}"/>
    <cellStyle name="Normal 3 5" xfId="73" xr:uid="{00000000-0005-0000-0000-0000AA3F0000}"/>
    <cellStyle name="Normal 3 6" xfId="99" xr:uid="{00000000-0005-0000-0000-0000AB3F0000}"/>
    <cellStyle name="Normal 3 7" xfId="62" xr:uid="{00000000-0005-0000-0000-0000AC3F0000}"/>
    <cellStyle name="Normal 4" xfId="15" xr:uid="{00000000-0005-0000-0000-0000AD3F0000}"/>
    <cellStyle name="Normal 4 2" xfId="86" xr:uid="{00000000-0005-0000-0000-0000AE3F0000}"/>
    <cellStyle name="Normal 4 2 2" xfId="273" xr:uid="{00000000-0005-0000-0000-0000AF3F0000}"/>
    <cellStyle name="Normal 4 2 2 2" xfId="1711" xr:uid="{00000000-0005-0000-0000-0000B03F0000}"/>
    <cellStyle name="Normal 4 2 2 2 2" xfId="3913" xr:uid="{00000000-0005-0000-0000-0000B13F0000}"/>
    <cellStyle name="Normal 4 2 2 2 2 2" xfId="12745" xr:uid="{00000000-0005-0000-0000-0000B23F0000}"/>
    <cellStyle name="Normal 4 2 2 2 3" xfId="6115" xr:uid="{00000000-0005-0000-0000-0000B33F0000}"/>
    <cellStyle name="Normal 4 2 2 2 3 2" xfId="14947" xr:uid="{00000000-0005-0000-0000-0000B43F0000}"/>
    <cellStyle name="Normal 4 2 2 2 4" xfId="8317" xr:uid="{00000000-0005-0000-0000-0000B53F0000}"/>
    <cellStyle name="Normal 4 2 2 2 4 2" xfId="17149" xr:uid="{00000000-0005-0000-0000-0000B63F0000}"/>
    <cellStyle name="Normal 4 2 2 2 5" xfId="10543" xr:uid="{00000000-0005-0000-0000-0000B73F0000}"/>
    <cellStyle name="Normal 4 2 3" xfId="2415" xr:uid="{00000000-0005-0000-0000-0000B83F0000}"/>
    <cellStyle name="Normal 4 2 3 2" xfId="4617" xr:uid="{00000000-0005-0000-0000-0000B93F0000}"/>
    <cellStyle name="Normal 4 2 3 2 2" xfId="13449" xr:uid="{00000000-0005-0000-0000-0000BA3F0000}"/>
    <cellStyle name="Normal 4 2 3 3" xfId="6819" xr:uid="{00000000-0005-0000-0000-0000BB3F0000}"/>
    <cellStyle name="Normal 4 2 3 3 2" xfId="15651" xr:uid="{00000000-0005-0000-0000-0000BC3F0000}"/>
    <cellStyle name="Normal 4 2 3 4" xfId="9021" xr:uid="{00000000-0005-0000-0000-0000BD3F0000}"/>
    <cellStyle name="Normal 4 2 3 4 2" xfId="17853" xr:uid="{00000000-0005-0000-0000-0000BE3F0000}"/>
    <cellStyle name="Normal 4 2 3 5" xfId="11247" xr:uid="{00000000-0005-0000-0000-0000BF3F0000}"/>
    <cellStyle name="Normal 4 2 4" xfId="1007" xr:uid="{00000000-0005-0000-0000-0000C03F0000}"/>
    <cellStyle name="Normal 4 2 4 2" xfId="3209" xr:uid="{00000000-0005-0000-0000-0000C13F0000}"/>
    <cellStyle name="Normal 4 2 4 2 2" xfId="12041" xr:uid="{00000000-0005-0000-0000-0000C23F0000}"/>
    <cellStyle name="Normal 4 2 4 3" xfId="5411" xr:uid="{00000000-0005-0000-0000-0000C33F0000}"/>
    <cellStyle name="Normal 4 2 4 3 2" xfId="14243" xr:uid="{00000000-0005-0000-0000-0000C43F0000}"/>
    <cellStyle name="Normal 4 2 4 4" xfId="7613" xr:uid="{00000000-0005-0000-0000-0000C53F0000}"/>
    <cellStyle name="Normal 4 2 4 4 2" xfId="16445" xr:uid="{00000000-0005-0000-0000-0000C63F0000}"/>
    <cellStyle name="Normal 4 2 4 5" xfId="9839" xr:uid="{00000000-0005-0000-0000-0000C73F0000}"/>
    <cellStyle name="Normal 4 2 5" xfId="241" xr:uid="{00000000-0005-0000-0000-0000C83F0000}"/>
    <cellStyle name="Normal 4 2 6" xfId="103" xr:uid="{00000000-0005-0000-0000-0000C93F0000}"/>
    <cellStyle name="Normal 4 3" xfId="81" xr:uid="{00000000-0005-0000-0000-0000CA3F0000}"/>
    <cellStyle name="Normal 4 3 2" xfId="274" xr:uid="{00000000-0005-0000-0000-0000CB3F0000}"/>
    <cellStyle name="Normal 4 3 3" xfId="1359" xr:uid="{00000000-0005-0000-0000-0000CC3F0000}"/>
    <cellStyle name="Normal 4 3 3 2" xfId="3561" xr:uid="{00000000-0005-0000-0000-0000CD3F0000}"/>
    <cellStyle name="Normal 4 3 3 2 2" xfId="12393" xr:uid="{00000000-0005-0000-0000-0000CE3F0000}"/>
    <cellStyle name="Normal 4 3 3 3" xfId="5763" xr:uid="{00000000-0005-0000-0000-0000CF3F0000}"/>
    <cellStyle name="Normal 4 3 3 3 2" xfId="14595" xr:uid="{00000000-0005-0000-0000-0000D03F0000}"/>
    <cellStyle name="Normal 4 3 3 4" xfId="7965" xr:uid="{00000000-0005-0000-0000-0000D13F0000}"/>
    <cellStyle name="Normal 4 3 3 4 2" xfId="16797" xr:uid="{00000000-0005-0000-0000-0000D23F0000}"/>
    <cellStyle name="Normal 4 3 3 5" xfId="10191" xr:uid="{00000000-0005-0000-0000-0000D33F0000}"/>
    <cellStyle name="Normal 4 3 4" xfId="242" xr:uid="{00000000-0005-0000-0000-0000D43F0000}"/>
    <cellStyle name="Normal 4 4" xfId="75" xr:uid="{00000000-0005-0000-0000-0000D53F0000}"/>
    <cellStyle name="Normal 4 4 2" xfId="289" xr:uid="{00000000-0005-0000-0000-0000D63F0000}"/>
    <cellStyle name="Normal 4 4 3" xfId="2063" xr:uid="{00000000-0005-0000-0000-0000D73F0000}"/>
    <cellStyle name="Normal 4 4 3 2" xfId="4265" xr:uid="{00000000-0005-0000-0000-0000D83F0000}"/>
    <cellStyle name="Normal 4 4 3 2 2" xfId="13097" xr:uid="{00000000-0005-0000-0000-0000D93F0000}"/>
    <cellStyle name="Normal 4 4 3 3" xfId="6467" xr:uid="{00000000-0005-0000-0000-0000DA3F0000}"/>
    <cellStyle name="Normal 4 4 3 3 2" xfId="15299" xr:uid="{00000000-0005-0000-0000-0000DB3F0000}"/>
    <cellStyle name="Normal 4 4 3 4" xfId="8669" xr:uid="{00000000-0005-0000-0000-0000DC3F0000}"/>
    <cellStyle name="Normal 4 4 3 4 2" xfId="17501" xr:uid="{00000000-0005-0000-0000-0000DD3F0000}"/>
    <cellStyle name="Normal 4 4 3 5" xfId="10895" xr:uid="{00000000-0005-0000-0000-0000DE3F0000}"/>
    <cellStyle name="Normal 4 4 4" xfId="240" xr:uid="{00000000-0005-0000-0000-0000DF3F0000}"/>
    <cellStyle name="Normal 4 5" xfId="655" xr:uid="{00000000-0005-0000-0000-0000E03F0000}"/>
    <cellStyle name="Normal 4 5 2" xfId="2857" xr:uid="{00000000-0005-0000-0000-0000E13F0000}"/>
    <cellStyle name="Normal 4 5 2 2" xfId="11689" xr:uid="{00000000-0005-0000-0000-0000E23F0000}"/>
    <cellStyle name="Normal 4 5 3" xfId="5059" xr:uid="{00000000-0005-0000-0000-0000E33F0000}"/>
    <cellStyle name="Normal 4 5 3 2" xfId="13891" xr:uid="{00000000-0005-0000-0000-0000E43F0000}"/>
    <cellStyle name="Normal 4 5 4" xfId="7261" xr:uid="{00000000-0005-0000-0000-0000E53F0000}"/>
    <cellStyle name="Normal 4 5 4 2" xfId="16093" xr:uid="{00000000-0005-0000-0000-0000E63F0000}"/>
    <cellStyle name="Normal 4 5 5" xfId="9487" xr:uid="{00000000-0005-0000-0000-0000E73F0000}"/>
    <cellStyle name="Normal 4 6" xfId="107" xr:uid="{00000000-0005-0000-0000-0000E83F0000}"/>
    <cellStyle name="Normal 4 7" xfId="100" xr:uid="{00000000-0005-0000-0000-0000E93F0000}"/>
    <cellStyle name="Normal 4 8" xfId="64" xr:uid="{00000000-0005-0000-0000-0000EA3F0000}"/>
    <cellStyle name="Normal 5" xfId="16" xr:uid="{00000000-0005-0000-0000-0000EB3F0000}"/>
    <cellStyle name="Normal 5 2" xfId="18" xr:uid="{00000000-0005-0000-0000-0000EC3F0000}"/>
    <cellStyle name="Normal 5 2 2" xfId="87" xr:uid="{00000000-0005-0000-0000-0000ED3F0000}"/>
    <cellStyle name="Normal 5 2 2 2" xfId="292" xr:uid="{00000000-0005-0000-0000-0000EE3F0000}"/>
    <cellStyle name="Normal 5 2 3" xfId="78" xr:uid="{00000000-0005-0000-0000-0000EF3F0000}"/>
    <cellStyle name="Normal 5 2 3 2" xfId="338" xr:uid="{00000000-0005-0000-0000-0000F03F0000}"/>
    <cellStyle name="Normal 5 2 4" xfId="290" xr:uid="{00000000-0005-0000-0000-0000F13F0000}"/>
    <cellStyle name="Normal 5 2 5" xfId="104" xr:uid="{00000000-0005-0000-0000-0000F23F0000}"/>
    <cellStyle name="Normal 5 2 6" xfId="67" xr:uid="{00000000-0005-0000-0000-0000F33F0000}"/>
    <cellStyle name="Normal 5 3" xfId="82" xr:uid="{00000000-0005-0000-0000-0000F43F0000}"/>
    <cellStyle name="Normal 5 3 2" xfId="243" xr:uid="{00000000-0005-0000-0000-0000F53F0000}"/>
    <cellStyle name="Normal 5 4" xfId="76" xr:uid="{00000000-0005-0000-0000-0000F63F0000}"/>
    <cellStyle name="Normal 5 5" xfId="65" xr:uid="{00000000-0005-0000-0000-0000F73F0000}"/>
    <cellStyle name="Normal 6" xfId="19" xr:uid="{00000000-0005-0000-0000-0000F83F0000}"/>
    <cellStyle name="Normal 6 2" xfId="89" xr:uid="{00000000-0005-0000-0000-0000F93F0000}"/>
    <cellStyle name="Normal 6 2 2" xfId="276" xr:uid="{00000000-0005-0000-0000-0000FA3F0000}"/>
    <cellStyle name="Normal 6 3" xfId="277" xr:uid="{00000000-0005-0000-0000-0000FB3F0000}"/>
    <cellStyle name="Normal 6 4" xfId="275" xr:uid="{00000000-0005-0000-0000-0000FC3F0000}"/>
    <cellStyle name="Normal 6 5" xfId="310" xr:uid="{00000000-0005-0000-0000-0000FD3F0000}"/>
    <cellStyle name="Normal 6 6" xfId="244" xr:uid="{00000000-0005-0000-0000-0000FE3F0000}"/>
    <cellStyle name="Normal 6 7" xfId="68" xr:uid="{00000000-0005-0000-0000-0000FF3F0000}"/>
    <cellStyle name="Normal 7" xfId="20" xr:uid="{00000000-0005-0000-0000-000000400000}"/>
    <cellStyle name="Normal 7 10" xfId="109" xr:uid="{00000000-0005-0000-0000-000001400000}"/>
    <cellStyle name="Normal 7 10 2" xfId="9066" xr:uid="{00000000-0005-0000-0000-000002400000}"/>
    <cellStyle name="Normal 7 11" xfId="91" xr:uid="{00000000-0005-0000-0000-000003400000}"/>
    <cellStyle name="Normal 7 12" xfId="69" xr:uid="{00000000-0005-0000-0000-000004400000}"/>
    <cellStyle name="Normal 7 2" xfId="25" xr:uid="{00000000-0005-0000-0000-000005400000}"/>
    <cellStyle name="Normal 7 2 10" xfId="70" xr:uid="{00000000-0005-0000-0000-000006400000}"/>
    <cellStyle name="Normal 7 2 2" xfId="298" xr:uid="{00000000-0005-0000-0000-000007400000}"/>
    <cellStyle name="Normal 7 2 2 2" xfId="2505" xr:uid="{00000000-0005-0000-0000-000008400000}"/>
    <cellStyle name="Normal 7 2 2 2 2" xfId="11337" xr:uid="{00000000-0005-0000-0000-000009400000}"/>
    <cellStyle name="Normal 7 2 2 3" xfId="4707" xr:uid="{00000000-0005-0000-0000-00000A400000}"/>
    <cellStyle name="Normal 7 2 2 3 2" xfId="13539" xr:uid="{00000000-0005-0000-0000-00000B400000}"/>
    <cellStyle name="Normal 7 2 2 4" xfId="6909" xr:uid="{00000000-0005-0000-0000-00000C400000}"/>
    <cellStyle name="Normal 7 2 2 4 2" xfId="15741" xr:uid="{00000000-0005-0000-0000-00000D400000}"/>
    <cellStyle name="Normal 7 2 2 5" xfId="9135" xr:uid="{00000000-0005-0000-0000-00000E400000}"/>
    <cellStyle name="Normal 7 2 3" xfId="306" xr:uid="{00000000-0005-0000-0000-00000F400000}"/>
    <cellStyle name="Normal 7 2 3 2" xfId="2513" xr:uid="{00000000-0005-0000-0000-000010400000}"/>
    <cellStyle name="Normal 7 2 3 2 2" xfId="11345" xr:uid="{00000000-0005-0000-0000-000011400000}"/>
    <cellStyle name="Normal 7 2 3 3" xfId="4715" xr:uid="{00000000-0005-0000-0000-000012400000}"/>
    <cellStyle name="Normal 7 2 3 3 2" xfId="13547" xr:uid="{00000000-0005-0000-0000-000013400000}"/>
    <cellStyle name="Normal 7 2 3 4" xfId="6917" xr:uid="{00000000-0005-0000-0000-000014400000}"/>
    <cellStyle name="Normal 7 2 3 4 2" xfId="15749" xr:uid="{00000000-0005-0000-0000-000015400000}"/>
    <cellStyle name="Normal 7 2 3 5" xfId="9143" xr:uid="{00000000-0005-0000-0000-000016400000}"/>
    <cellStyle name="Normal 7 2 4" xfId="2420" xr:uid="{00000000-0005-0000-0000-000017400000}"/>
    <cellStyle name="Normal 7 2 4 2" xfId="4622" xr:uid="{00000000-0005-0000-0000-000018400000}"/>
    <cellStyle name="Normal 7 2 4 2 2" xfId="13454" xr:uid="{00000000-0005-0000-0000-000019400000}"/>
    <cellStyle name="Normal 7 2 4 3" xfId="6824" xr:uid="{00000000-0005-0000-0000-00001A400000}"/>
    <cellStyle name="Normal 7 2 4 3 2" xfId="15656" xr:uid="{00000000-0005-0000-0000-00001B400000}"/>
    <cellStyle name="Normal 7 2 4 4" xfId="9026" xr:uid="{00000000-0005-0000-0000-00001C400000}"/>
    <cellStyle name="Normal 7 2 4 4 2" xfId="17858" xr:uid="{00000000-0005-0000-0000-00001D400000}"/>
    <cellStyle name="Normal 7 2 4 5" xfId="11252" xr:uid="{00000000-0005-0000-0000-00001E400000}"/>
    <cellStyle name="Normal 7 2 5" xfId="2497" xr:uid="{00000000-0005-0000-0000-00001F400000}"/>
    <cellStyle name="Normal 7 2 5 2" xfId="11329" xr:uid="{00000000-0005-0000-0000-000020400000}"/>
    <cellStyle name="Normal 7 2 6" xfId="4699" xr:uid="{00000000-0005-0000-0000-000021400000}"/>
    <cellStyle name="Normal 7 2 6 2" xfId="13531" xr:uid="{00000000-0005-0000-0000-000022400000}"/>
    <cellStyle name="Normal 7 2 7" xfId="6901" xr:uid="{00000000-0005-0000-0000-000023400000}"/>
    <cellStyle name="Normal 7 2 7 2" xfId="15733" xr:uid="{00000000-0005-0000-0000-000024400000}"/>
    <cellStyle name="Normal 7 2 8" xfId="283" xr:uid="{00000000-0005-0000-0000-000025400000}"/>
    <cellStyle name="Normal 7 2 9" xfId="9127" xr:uid="{00000000-0005-0000-0000-000026400000}"/>
    <cellStyle name="Normal 7 3" xfId="27" xr:uid="{00000000-0005-0000-0000-000027400000}"/>
    <cellStyle name="Normal 7 3 2" xfId="2494" xr:uid="{00000000-0005-0000-0000-000028400000}"/>
    <cellStyle name="Normal 7 3 2 2" xfId="11326" xr:uid="{00000000-0005-0000-0000-000029400000}"/>
    <cellStyle name="Normal 7 3 3" xfId="4696" xr:uid="{00000000-0005-0000-0000-00002A400000}"/>
    <cellStyle name="Normal 7 3 3 2" xfId="13528" xr:uid="{00000000-0005-0000-0000-00002B400000}"/>
    <cellStyle name="Normal 7 3 4" xfId="6898" xr:uid="{00000000-0005-0000-0000-00002C400000}"/>
    <cellStyle name="Normal 7 3 4 2" xfId="15730" xr:uid="{00000000-0005-0000-0000-00002D400000}"/>
    <cellStyle name="Normal 7 3 5" xfId="278" xr:uid="{00000000-0005-0000-0000-00002E400000}"/>
    <cellStyle name="Normal 7 3 6" xfId="9124" xr:uid="{00000000-0005-0000-0000-00002F400000}"/>
    <cellStyle name="Normal 7 3 7" xfId="72" xr:uid="{00000000-0005-0000-0000-000030400000}"/>
    <cellStyle name="Normal 7 4" xfId="295" xr:uid="{00000000-0005-0000-0000-000031400000}"/>
    <cellStyle name="Normal 7 4 2" xfId="2502" xr:uid="{00000000-0005-0000-0000-000032400000}"/>
    <cellStyle name="Normal 7 4 2 2" xfId="11334" xr:uid="{00000000-0005-0000-0000-000033400000}"/>
    <cellStyle name="Normal 7 4 3" xfId="4704" xr:uid="{00000000-0005-0000-0000-000034400000}"/>
    <cellStyle name="Normal 7 4 3 2" xfId="13536" xr:uid="{00000000-0005-0000-0000-000035400000}"/>
    <cellStyle name="Normal 7 4 4" xfId="6906" xr:uid="{00000000-0005-0000-0000-000036400000}"/>
    <cellStyle name="Normal 7 4 4 2" xfId="15738" xr:uid="{00000000-0005-0000-0000-000037400000}"/>
    <cellStyle name="Normal 7 4 5" xfId="9132" xr:uid="{00000000-0005-0000-0000-000038400000}"/>
    <cellStyle name="Normal 7 5" xfId="303" xr:uid="{00000000-0005-0000-0000-000039400000}"/>
    <cellStyle name="Normal 7 5 2" xfId="2510" xr:uid="{00000000-0005-0000-0000-00003A400000}"/>
    <cellStyle name="Normal 7 5 2 2" xfId="11342" xr:uid="{00000000-0005-0000-0000-00003B400000}"/>
    <cellStyle name="Normal 7 5 3" xfId="4712" xr:uid="{00000000-0005-0000-0000-00003C400000}"/>
    <cellStyle name="Normal 7 5 3 2" xfId="13544" xr:uid="{00000000-0005-0000-0000-00003D400000}"/>
    <cellStyle name="Normal 7 5 4" xfId="6914" xr:uid="{00000000-0005-0000-0000-00003E400000}"/>
    <cellStyle name="Normal 7 5 4 2" xfId="15746" xr:uid="{00000000-0005-0000-0000-00003F400000}"/>
    <cellStyle name="Normal 7 5 5" xfId="9140" xr:uid="{00000000-0005-0000-0000-000040400000}"/>
    <cellStyle name="Normal 7 6" xfId="2416" xr:uid="{00000000-0005-0000-0000-000041400000}"/>
    <cellStyle name="Normal 7 6 2" xfId="4618" xr:uid="{00000000-0005-0000-0000-000042400000}"/>
    <cellStyle name="Normal 7 6 2 2" xfId="13450" xr:uid="{00000000-0005-0000-0000-000043400000}"/>
    <cellStyle name="Normal 7 6 3" xfId="6820" xr:uid="{00000000-0005-0000-0000-000044400000}"/>
    <cellStyle name="Normal 7 6 3 2" xfId="15652" xr:uid="{00000000-0005-0000-0000-000045400000}"/>
    <cellStyle name="Normal 7 6 4" xfId="9022" xr:uid="{00000000-0005-0000-0000-000046400000}"/>
    <cellStyle name="Normal 7 6 4 2" xfId="17854" xr:uid="{00000000-0005-0000-0000-000047400000}"/>
    <cellStyle name="Normal 7 6 5" xfId="11248" xr:uid="{00000000-0005-0000-0000-000048400000}"/>
    <cellStyle name="Normal 7 7" xfId="2436" xr:uid="{00000000-0005-0000-0000-000049400000}"/>
    <cellStyle name="Normal 7 7 2" xfId="11268" xr:uid="{00000000-0005-0000-0000-00004A400000}"/>
    <cellStyle name="Normal 7 8" xfId="4638" xr:uid="{00000000-0005-0000-0000-00004B400000}"/>
    <cellStyle name="Normal 7 8 2" xfId="13470" xr:uid="{00000000-0005-0000-0000-00004C400000}"/>
    <cellStyle name="Normal 7 9" xfId="6840" xr:uid="{00000000-0005-0000-0000-00004D400000}"/>
    <cellStyle name="Normal 7 9 2" xfId="15672" xr:uid="{00000000-0005-0000-0000-00004E400000}"/>
    <cellStyle name="Normal 8" xfId="26" xr:uid="{00000000-0005-0000-0000-00004F400000}"/>
    <cellStyle name="Normal 8 2" xfId="29" xr:uid="{00000000-0005-0000-0000-000050400000}"/>
    <cellStyle name="Normal 8 2 2" xfId="279" xr:uid="{00000000-0005-0000-0000-000051400000}"/>
    <cellStyle name="Normal 8 3" xfId="71" xr:uid="{00000000-0005-0000-0000-000052400000}"/>
    <cellStyle name="Normal 9" xfId="28" xr:uid="{00000000-0005-0000-0000-000053400000}"/>
    <cellStyle name="Normal 9 2" xfId="299" xr:uid="{00000000-0005-0000-0000-000054400000}"/>
    <cellStyle name="Normal 9 2 2" xfId="2506" xr:uid="{00000000-0005-0000-0000-000055400000}"/>
    <cellStyle name="Normal 9 2 2 2" xfId="11338" xr:uid="{00000000-0005-0000-0000-000056400000}"/>
    <cellStyle name="Normal 9 2 3" xfId="4708" xr:uid="{00000000-0005-0000-0000-000057400000}"/>
    <cellStyle name="Normal 9 2 3 2" xfId="13540" xr:uid="{00000000-0005-0000-0000-000058400000}"/>
    <cellStyle name="Normal 9 2 4" xfId="6910" xr:uid="{00000000-0005-0000-0000-000059400000}"/>
    <cellStyle name="Normal 9 2 4 2" xfId="15742" xr:uid="{00000000-0005-0000-0000-00005A400000}"/>
    <cellStyle name="Normal 9 2 5" xfId="9136" xr:uid="{00000000-0005-0000-0000-00005B400000}"/>
    <cellStyle name="Normal 9 3" xfId="307" xr:uid="{00000000-0005-0000-0000-00005C400000}"/>
    <cellStyle name="Normal 9 3 2" xfId="2514" xr:uid="{00000000-0005-0000-0000-00005D400000}"/>
    <cellStyle name="Normal 9 3 2 2" xfId="11346" xr:uid="{00000000-0005-0000-0000-00005E400000}"/>
    <cellStyle name="Normal 9 3 3" xfId="4716" xr:uid="{00000000-0005-0000-0000-00005F400000}"/>
    <cellStyle name="Normal 9 3 3 2" xfId="13548" xr:uid="{00000000-0005-0000-0000-000060400000}"/>
    <cellStyle name="Normal 9 3 4" xfId="6918" xr:uid="{00000000-0005-0000-0000-000061400000}"/>
    <cellStyle name="Normal 9 3 4 2" xfId="15750" xr:uid="{00000000-0005-0000-0000-000062400000}"/>
    <cellStyle name="Normal 9 3 5" xfId="9144" xr:uid="{00000000-0005-0000-0000-000063400000}"/>
    <cellStyle name="Normal 9 4" xfId="2417" xr:uid="{00000000-0005-0000-0000-000064400000}"/>
    <cellStyle name="Normal 9 4 2" xfId="4619" xr:uid="{00000000-0005-0000-0000-000065400000}"/>
    <cellStyle name="Normal 9 4 2 2" xfId="13451" xr:uid="{00000000-0005-0000-0000-000066400000}"/>
    <cellStyle name="Normal 9 4 3" xfId="6821" xr:uid="{00000000-0005-0000-0000-000067400000}"/>
    <cellStyle name="Normal 9 4 3 2" xfId="15653" xr:uid="{00000000-0005-0000-0000-000068400000}"/>
    <cellStyle name="Normal 9 4 4" xfId="9023" xr:uid="{00000000-0005-0000-0000-000069400000}"/>
    <cellStyle name="Normal 9 4 4 2" xfId="17855" xr:uid="{00000000-0005-0000-0000-00006A400000}"/>
    <cellStyle name="Normal 9 4 5" xfId="11249" xr:uid="{00000000-0005-0000-0000-00006B400000}"/>
    <cellStyle name="Normal 9 5" xfId="2498" xr:uid="{00000000-0005-0000-0000-00006C400000}"/>
    <cellStyle name="Normal 9 5 2" xfId="11330" xr:uid="{00000000-0005-0000-0000-00006D400000}"/>
    <cellStyle name="Normal 9 6" xfId="4700" xr:uid="{00000000-0005-0000-0000-00006E400000}"/>
    <cellStyle name="Normal 9 6 2" xfId="13532" xr:uid="{00000000-0005-0000-0000-00006F400000}"/>
    <cellStyle name="Normal 9 7" xfId="6902" xr:uid="{00000000-0005-0000-0000-000070400000}"/>
    <cellStyle name="Normal 9 7 2" xfId="15734" xr:uid="{00000000-0005-0000-0000-000071400000}"/>
    <cellStyle name="Normal 9 8" xfId="9128" xr:uid="{00000000-0005-0000-0000-000072400000}"/>
    <cellStyle name="Normal 9 9" xfId="284" xr:uid="{00000000-0005-0000-0000-000073400000}"/>
    <cellStyle name="Normal_AFRPG3" xfId="5" xr:uid="{00000000-0005-0000-0000-000074400000}"/>
    <cellStyle name="Normal_AFRPG41" xfId="6" xr:uid="{00000000-0005-0000-0000-000075400000}"/>
    <cellStyle name="Normal_AFRPG42" xfId="21" xr:uid="{00000000-0005-0000-0000-000076400000}"/>
    <cellStyle name="Normal_AFRPG43" xfId="22" xr:uid="{00000000-0005-0000-0000-000077400000}"/>
    <cellStyle name="Normal_AFRPG44" xfId="23" xr:uid="{00000000-0005-0000-0000-000078400000}"/>
    <cellStyle name="Normal_AFRPG47" xfId="7" xr:uid="{00000000-0005-0000-0000-000079400000}"/>
    <cellStyle name="Normal_AFRPG53" xfId="24" xr:uid="{00000000-0005-0000-0000-00007A400000}"/>
    <cellStyle name="Normal_AFRPG56" xfId="8" xr:uid="{00000000-0005-0000-0000-00007B400000}"/>
    <cellStyle name="Normal_AFRPG59" xfId="9" xr:uid="{00000000-0005-0000-0000-00007C400000}"/>
    <cellStyle name="Normal_AFRPG63" xfId="10" xr:uid="{00000000-0005-0000-0000-00007D400000}"/>
    <cellStyle name="Normal_AFRPG64" xfId="11" xr:uid="{00000000-0005-0000-0000-00007E400000}"/>
    <cellStyle name="Normal_COVER" xfId="12" xr:uid="{00000000-0005-0000-0000-00007F400000}"/>
    <cellStyle name="Note 2" xfId="245" xr:uid="{00000000-0005-0000-0000-000080400000}"/>
    <cellStyle name="Note 2 10" xfId="1736" xr:uid="{00000000-0005-0000-0000-000081400000}"/>
    <cellStyle name="Note 2 10 2" xfId="3938" xr:uid="{00000000-0005-0000-0000-000082400000}"/>
    <cellStyle name="Note 2 10 2 2" xfId="12770" xr:uid="{00000000-0005-0000-0000-000083400000}"/>
    <cellStyle name="Note 2 10 3" xfId="6140" xr:uid="{00000000-0005-0000-0000-000084400000}"/>
    <cellStyle name="Note 2 10 3 2" xfId="14972" xr:uid="{00000000-0005-0000-0000-000085400000}"/>
    <cellStyle name="Note 2 10 4" xfId="8342" xr:uid="{00000000-0005-0000-0000-000086400000}"/>
    <cellStyle name="Note 2 10 4 2" xfId="17174" xr:uid="{00000000-0005-0000-0000-000087400000}"/>
    <cellStyle name="Note 2 10 5" xfId="10568" xr:uid="{00000000-0005-0000-0000-000088400000}"/>
    <cellStyle name="Note 2 11" xfId="324" xr:uid="{00000000-0005-0000-0000-000089400000}"/>
    <cellStyle name="Note 2 11 2" xfId="2530" xr:uid="{00000000-0005-0000-0000-00008A400000}"/>
    <cellStyle name="Note 2 11 2 2" xfId="11362" xr:uid="{00000000-0005-0000-0000-00008B400000}"/>
    <cellStyle name="Note 2 11 3" xfId="4732" xr:uid="{00000000-0005-0000-0000-00008C400000}"/>
    <cellStyle name="Note 2 11 3 2" xfId="13564" xr:uid="{00000000-0005-0000-0000-00008D400000}"/>
    <cellStyle name="Note 2 11 4" xfId="6934" xr:uid="{00000000-0005-0000-0000-00008E400000}"/>
    <cellStyle name="Note 2 11 4 2" xfId="15766" xr:uid="{00000000-0005-0000-0000-00008F400000}"/>
    <cellStyle name="Note 2 11 5" xfId="9160" xr:uid="{00000000-0005-0000-0000-000090400000}"/>
    <cellStyle name="Note 2 12" xfId="2488" xr:uid="{00000000-0005-0000-0000-000091400000}"/>
    <cellStyle name="Note 2 12 2" xfId="11320" xr:uid="{00000000-0005-0000-0000-000092400000}"/>
    <cellStyle name="Note 2 13" xfId="4690" xr:uid="{00000000-0005-0000-0000-000093400000}"/>
    <cellStyle name="Note 2 13 2" xfId="13522" xr:uid="{00000000-0005-0000-0000-000094400000}"/>
    <cellStyle name="Note 2 14" xfId="6892" xr:uid="{00000000-0005-0000-0000-000095400000}"/>
    <cellStyle name="Note 2 14 2" xfId="15724" xr:uid="{00000000-0005-0000-0000-000096400000}"/>
    <cellStyle name="Note 2 15" xfId="9118" xr:uid="{00000000-0005-0000-0000-000097400000}"/>
    <cellStyle name="Note 2 2" xfId="246" xr:uid="{00000000-0005-0000-0000-000098400000}"/>
    <cellStyle name="Note 2 2 10" xfId="2489" xr:uid="{00000000-0005-0000-0000-000099400000}"/>
    <cellStyle name="Note 2 2 10 2" xfId="11321" xr:uid="{00000000-0005-0000-0000-00009A400000}"/>
    <cellStyle name="Note 2 2 11" xfId="4691" xr:uid="{00000000-0005-0000-0000-00009B400000}"/>
    <cellStyle name="Note 2 2 11 2" xfId="13523" xr:uid="{00000000-0005-0000-0000-00009C400000}"/>
    <cellStyle name="Note 2 2 12" xfId="6893" xr:uid="{00000000-0005-0000-0000-00009D400000}"/>
    <cellStyle name="Note 2 2 12 2" xfId="15725" xr:uid="{00000000-0005-0000-0000-00009E400000}"/>
    <cellStyle name="Note 2 2 13" xfId="9119" xr:uid="{00000000-0005-0000-0000-00009F400000}"/>
    <cellStyle name="Note 2 2 2" xfId="407" xr:uid="{00000000-0005-0000-0000-0000A0400000}"/>
    <cellStyle name="Note 2 2 2 10" xfId="9239" xr:uid="{00000000-0005-0000-0000-0000A1400000}"/>
    <cellStyle name="Note 2 2 2 2" xfId="497" xr:uid="{00000000-0005-0000-0000-0000A2400000}"/>
    <cellStyle name="Note 2 2 2 2 2" xfId="837" xr:uid="{00000000-0005-0000-0000-0000A3400000}"/>
    <cellStyle name="Note 2 2 2 2 2 2" xfId="1541" xr:uid="{00000000-0005-0000-0000-0000A4400000}"/>
    <cellStyle name="Note 2 2 2 2 2 2 2" xfId="3743" xr:uid="{00000000-0005-0000-0000-0000A5400000}"/>
    <cellStyle name="Note 2 2 2 2 2 2 2 2" xfId="12575" xr:uid="{00000000-0005-0000-0000-0000A6400000}"/>
    <cellStyle name="Note 2 2 2 2 2 2 3" xfId="5945" xr:uid="{00000000-0005-0000-0000-0000A7400000}"/>
    <cellStyle name="Note 2 2 2 2 2 2 3 2" xfId="14777" xr:uid="{00000000-0005-0000-0000-0000A8400000}"/>
    <cellStyle name="Note 2 2 2 2 2 2 4" xfId="8147" xr:uid="{00000000-0005-0000-0000-0000A9400000}"/>
    <cellStyle name="Note 2 2 2 2 2 2 4 2" xfId="16979" xr:uid="{00000000-0005-0000-0000-0000AA400000}"/>
    <cellStyle name="Note 2 2 2 2 2 2 5" xfId="10373" xr:uid="{00000000-0005-0000-0000-0000AB400000}"/>
    <cellStyle name="Note 2 2 2 2 2 3" xfId="2245" xr:uid="{00000000-0005-0000-0000-0000AC400000}"/>
    <cellStyle name="Note 2 2 2 2 2 3 2" xfId="4447" xr:uid="{00000000-0005-0000-0000-0000AD400000}"/>
    <cellStyle name="Note 2 2 2 2 2 3 2 2" xfId="13279" xr:uid="{00000000-0005-0000-0000-0000AE400000}"/>
    <cellStyle name="Note 2 2 2 2 2 3 3" xfId="6649" xr:uid="{00000000-0005-0000-0000-0000AF400000}"/>
    <cellStyle name="Note 2 2 2 2 2 3 3 2" xfId="15481" xr:uid="{00000000-0005-0000-0000-0000B0400000}"/>
    <cellStyle name="Note 2 2 2 2 2 3 4" xfId="8851" xr:uid="{00000000-0005-0000-0000-0000B1400000}"/>
    <cellStyle name="Note 2 2 2 2 2 3 4 2" xfId="17683" xr:uid="{00000000-0005-0000-0000-0000B2400000}"/>
    <cellStyle name="Note 2 2 2 2 2 3 5" xfId="11077" xr:uid="{00000000-0005-0000-0000-0000B3400000}"/>
    <cellStyle name="Note 2 2 2 2 2 4" xfId="3039" xr:uid="{00000000-0005-0000-0000-0000B4400000}"/>
    <cellStyle name="Note 2 2 2 2 2 4 2" xfId="11871" xr:uid="{00000000-0005-0000-0000-0000B5400000}"/>
    <cellStyle name="Note 2 2 2 2 2 5" xfId="5241" xr:uid="{00000000-0005-0000-0000-0000B6400000}"/>
    <cellStyle name="Note 2 2 2 2 2 5 2" xfId="14073" xr:uid="{00000000-0005-0000-0000-0000B7400000}"/>
    <cellStyle name="Note 2 2 2 2 2 6" xfId="7443" xr:uid="{00000000-0005-0000-0000-0000B8400000}"/>
    <cellStyle name="Note 2 2 2 2 2 6 2" xfId="16275" xr:uid="{00000000-0005-0000-0000-0000B9400000}"/>
    <cellStyle name="Note 2 2 2 2 2 7" xfId="9669" xr:uid="{00000000-0005-0000-0000-0000BA400000}"/>
    <cellStyle name="Note 2 2 2 2 3" xfId="1201" xr:uid="{00000000-0005-0000-0000-0000BB400000}"/>
    <cellStyle name="Note 2 2 2 2 3 2" xfId="3403" xr:uid="{00000000-0005-0000-0000-0000BC400000}"/>
    <cellStyle name="Note 2 2 2 2 3 2 2" xfId="12235" xr:uid="{00000000-0005-0000-0000-0000BD400000}"/>
    <cellStyle name="Note 2 2 2 2 3 3" xfId="5605" xr:uid="{00000000-0005-0000-0000-0000BE400000}"/>
    <cellStyle name="Note 2 2 2 2 3 3 2" xfId="14437" xr:uid="{00000000-0005-0000-0000-0000BF400000}"/>
    <cellStyle name="Note 2 2 2 2 3 4" xfId="7807" xr:uid="{00000000-0005-0000-0000-0000C0400000}"/>
    <cellStyle name="Note 2 2 2 2 3 4 2" xfId="16639" xr:uid="{00000000-0005-0000-0000-0000C1400000}"/>
    <cellStyle name="Note 2 2 2 2 3 5" xfId="10033" xr:uid="{00000000-0005-0000-0000-0000C2400000}"/>
    <cellStyle name="Note 2 2 2 2 4" xfId="1893" xr:uid="{00000000-0005-0000-0000-0000C3400000}"/>
    <cellStyle name="Note 2 2 2 2 4 2" xfId="4095" xr:uid="{00000000-0005-0000-0000-0000C4400000}"/>
    <cellStyle name="Note 2 2 2 2 4 2 2" xfId="12927" xr:uid="{00000000-0005-0000-0000-0000C5400000}"/>
    <cellStyle name="Note 2 2 2 2 4 3" xfId="6297" xr:uid="{00000000-0005-0000-0000-0000C6400000}"/>
    <cellStyle name="Note 2 2 2 2 4 3 2" xfId="15129" xr:uid="{00000000-0005-0000-0000-0000C7400000}"/>
    <cellStyle name="Note 2 2 2 2 4 4" xfId="8499" xr:uid="{00000000-0005-0000-0000-0000C8400000}"/>
    <cellStyle name="Note 2 2 2 2 4 4 2" xfId="17331" xr:uid="{00000000-0005-0000-0000-0000C9400000}"/>
    <cellStyle name="Note 2 2 2 2 4 5" xfId="10725" xr:uid="{00000000-0005-0000-0000-0000CA400000}"/>
    <cellStyle name="Note 2 2 2 2 5" xfId="2699" xr:uid="{00000000-0005-0000-0000-0000CB400000}"/>
    <cellStyle name="Note 2 2 2 2 5 2" xfId="11531" xr:uid="{00000000-0005-0000-0000-0000CC400000}"/>
    <cellStyle name="Note 2 2 2 2 6" xfId="4901" xr:uid="{00000000-0005-0000-0000-0000CD400000}"/>
    <cellStyle name="Note 2 2 2 2 6 2" xfId="13733" xr:uid="{00000000-0005-0000-0000-0000CE400000}"/>
    <cellStyle name="Note 2 2 2 2 7" xfId="7103" xr:uid="{00000000-0005-0000-0000-0000CF400000}"/>
    <cellStyle name="Note 2 2 2 2 7 2" xfId="15935" xr:uid="{00000000-0005-0000-0000-0000D0400000}"/>
    <cellStyle name="Note 2 2 2 2 8" xfId="9329" xr:uid="{00000000-0005-0000-0000-0000D1400000}"/>
    <cellStyle name="Note 2 2 2 3" xfId="602" xr:uid="{00000000-0005-0000-0000-0000D2400000}"/>
    <cellStyle name="Note 2 2 2 3 2" xfId="954" xr:uid="{00000000-0005-0000-0000-0000D3400000}"/>
    <cellStyle name="Note 2 2 2 3 2 2" xfId="1658" xr:uid="{00000000-0005-0000-0000-0000D4400000}"/>
    <cellStyle name="Note 2 2 2 3 2 2 2" xfId="3860" xr:uid="{00000000-0005-0000-0000-0000D5400000}"/>
    <cellStyle name="Note 2 2 2 3 2 2 2 2" xfId="12692" xr:uid="{00000000-0005-0000-0000-0000D6400000}"/>
    <cellStyle name="Note 2 2 2 3 2 2 3" xfId="6062" xr:uid="{00000000-0005-0000-0000-0000D7400000}"/>
    <cellStyle name="Note 2 2 2 3 2 2 3 2" xfId="14894" xr:uid="{00000000-0005-0000-0000-0000D8400000}"/>
    <cellStyle name="Note 2 2 2 3 2 2 4" xfId="8264" xr:uid="{00000000-0005-0000-0000-0000D9400000}"/>
    <cellStyle name="Note 2 2 2 3 2 2 4 2" xfId="17096" xr:uid="{00000000-0005-0000-0000-0000DA400000}"/>
    <cellStyle name="Note 2 2 2 3 2 2 5" xfId="10490" xr:uid="{00000000-0005-0000-0000-0000DB400000}"/>
    <cellStyle name="Note 2 2 2 3 2 3" xfId="2362" xr:uid="{00000000-0005-0000-0000-0000DC400000}"/>
    <cellStyle name="Note 2 2 2 3 2 3 2" xfId="4564" xr:uid="{00000000-0005-0000-0000-0000DD400000}"/>
    <cellStyle name="Note 2 2 2 3 2 3 2 2" xfId="13396" xr:uid="{00000000-0005-0000-0000-0000DE400000}"/>
    <cellStyle name="Note 2 2 2 3 2 3 3" xfId="6766" xr:uid="{00000000-0005-0000-0000-0000DF400000}"/>
    <cellStyle name="Note 2 2 2 3 2 3 3 2" xfId="15598" xr:uid="{00000000-0005-0000-0000-0000E0400000}"/>
    <cellStyle name="Note 2 2 2 3 2 3 4" xfId="8968" xr:uid="{00000000-0005-0000-0000-0000E1400000}"/>
    <cellStyle name="Note 2 2 2 3 2 3 4 2" xfId="17800" xr:uid="{00000000-0005-0000-0000-0000E2400000}"/>
    <cellStyle name="Note 2 2 2 3 2 3 5" xfId="11194" xr:uid="{00000000-0005-0000-0000-0000E3400000}"/>
    <cellStyle name="Note 2 2 2 3 2 4" xfId="3156" xr:uid="{00000000-0005-0000-0000-0000E4400000}"/>
    <cellStyle name="Note 2 2 2 3 2 4 2" xfId="11988" xr:uid="{00000000-0005-0000-0000-0000E5400000}"/>
    <cellStyle name="Note 2 2 2 3 2 5" xfId="5358" xr:uid="{00000000-0005-0000-0000-0000E6400000}"/>
    <cellStyle name="Note 2 2 2 3 2 5 2" xfId="14190" xr:uid="{00000000-0005-0000-0000-0000E7400000}"/>
    <cellStyle name="Note 2 2 2 3 2 6" xfId="7560" xr:uid="{00000000-0005-0000-0000-0000E8400000}"/>
    <cellStyle name="Note 2 2 2 3 2 6 2" xfId="16392" xr:uid="{00000000-0005-0000-0000-0000E9400000}"/>
    <cellStyle name="Note 2 2 2 3 2 7" xfId="9786" xr:uid="{00000000-0005-0000-0000-0000EA400000}"/>
    <cellStyle name="Note 2 2 2 3 3" xfId="1306" xr:uid="{00000000-0005-0000-0000-0000EB400000}"/>
    <cellStyle name="Note 2 2 2 3 3 2" xfId="3508" xr:uid="{00000000-0005-0000-0000-0000EC400000}"/>
    <cellStyle name="Note 2 2 2 3 3 2 2" xfId="12340" xr:uid="{00000000-0005-0000-0000-0000ED400000}"/>
    <cellStyle name="Note 2 2 2 3 3 3" xfId="5710" xr:uid="{00000000-0005-0000-0000-0000EE400000}"/>
    <cellStyle name="Note 2 2 2 3 3 3 2" xfId="14542" xr:uid="{00000000-0005-0000-0000-0000EF400000}"/>
    <cellStyle name="Note 2 2 2 3 3 4" xfId="7912" xr:uid="{00000000-0005-0000-0000-0000F0400000}"/>
    <cellStyle name="Note 2 2 2 3 3 4 2" xfId="16744" xr:uid="{00000000-0005-0000-0000-0000F1400000}"/>
    <cellStyle name="Note 2 2 2 3 3 5" xfId="10138" xr:uid="{00000000-0005-0000-0000-0000F2400000}"/>
    <cellStyle name="Note 2 2 2 3 4" xfId="2010" xr:uid="{00000000-0005-0000-0000-0000F3400000}"/>
    <cellStyle name="Note 2 2 2 3 4 2" xfId="4212" xr:uid="{00000000-0005-0000-0000-0000F4400000}"/>
    <cellStyle name="Note 2 2 2 3 4 2 2" xfId="13044" xr:uid="{00000000-0005-0000-0000-0000F5400000}"/>
    <cellStyle name="Note 2 2 2 3 4 3" xfId="6414" xr:uid="{00000000-0005-0000-0000-0000F6400000}"/>
    <cellStyle name="Note 2 2 2 3 4 3 2" xfId="15246" xr:uid="{00000000-0005-0000-0000-0000F7400000}"/>
    <cellStyle name="Note 2 2 2 3 4 4" xfId="8616" xr:uid="{00000000-0005-0000-0000-0000F8400000}"/>
    <cellStyle name="Note 2 2 2 3 4 4 2" xfId="17448" xr:uid="{00000000-0005-0000-0000-0000F9400000}"/>
    <cellStyle name="Note 2 2 2 3 4 5" xfId="10842" xr:uid="{00000000-0005-0000-0000-0000FA400000}"/>
    <cellStyle name="Note 2 2 2 3 5" xfId="2804" xr:uid="{00000000-0005-0000-0000-0000FB400000}"/>
    <cellStyle name="Note 2 2 2 3 5 2" xfId="11636" xr:uid="{00000000-0005-0000-0000-0000FC400000}"/>
    <cellStyle name="Note 2 2 2 3 6" xfId="5006" xr:uid="{00000000-0005-0000-0000-0000FD400000}"/>
    <cellStyle name="Note 2 2 2 3 6 2" xfId="13838" xr:uid="{00000000-0005-0000-0000-0000FE400000}"/>
    <cellStyle name="Note 2 2 2 3 7" xfId="7208" xr:uid="{00000000-0005-0000-0000-0000FF400000}"/>
    <cellStyle name="Note 2 2 2 3 7 2" xfId="16040" xr:uid="{00000000-0005-0000-0000-000000410000}"/>
    <cellStyle name="Note 2 2 2 3 8" xfId="9434" xr:uid="{00000000-0005-0000-0000-000001410000}"/>
    <cellStyle name="Note 2 2 2 4" xfId="720" xr:uid="{00000000-0005-0000-0000-000002410000}"/>
    <cellStyle name="Note 2 2 2 4 2" xfId="1424" xr:uid="{00000000-0005-0000-0000-000003410000}"/>
    <cellStyle name="Note 2 2 2 4 2 2" xfId="3626" xr:uid="{00000000-0005-0000-0000-000004410000}"/>
    <cellStyle name="Note 2 2 2 4 2 2 2" xfId="12458" xr:uid="{00000000-0005-0000-0000-000005410000}"/>
    <cellStyle name="Note 2 2 2 4 2 3" xfId="5828" xr:uid="{00000000-0005-0000-0000-000006410000}"/>
    <cellStyle name="Note 2 2 2 4 2 3 2" xfId="14660" xr:uid="{00000000-0005-0000-0000-000007410000}"/>
    <cellStyle name="Note 2 2 2 4 2 4" xfId="8030" xr:uid="{00000000-0005-0000-0000-000008410000}"/>
    <cellStyle name="Note 2 2 2 4 2 4 2" xfId="16862" xr:uid="{00000000-0005-0000-0000-000009410000}"/>
    <cellStyle name="Note 2 2 2 4 2 5" xfId="10256" xr:uid="{00000000-0005-0000-0000-00000A410000}"/>
    <cellStyle name="Note 2 2 2 4 3" xfId="2128" xr:uid="{00000000-0005-0000-0000-00000B410000}"/>
    <cellStyle name="Note 2 2 2 4 3 2" xfId="4330" xr:uid="{00000000-0005-0000-0000-00000C410000}"/>
    <cellStyle name="Note 2 2 2 4 3 2 2" xfId="13162" xr:uid="{00000000-0005-0000-0000-00000D410000}"/>
    <cellStyle name="Note 2 2 2 4 3 3" xfId="6532" xr:uid="{00000000-0005-0000-0000-00000E410000}"/>
    <cellStyle name="Note 2 2 2 4 3 3 2" xfId="15364" xr:uid="{00000000-0005-0000-0000-00000F410000}"/>
    <cellStyle name="Note 2 2 2 4 3 4" xfId="8734" xr:uid="{00000000-0005-0000-0000-000010410000}"/>
    <cellStyle name="Note 2 2 2 4 3 4 2" xfId="17566" xr:uid="{00000000-0005-0000-0000-000011410000}"/>
    <cellStyle name="Note 2 2 2 4 3 5" xfId="10960" xr:uid="{00000000-0005-0000-0000-000012410000}"/>
    <cellStyle name="Note 2 2 2 4 4" xfId="2922" xr:uid="{00000000-0005-0000-0000-000013410000}"/>
    <cellStyle name="Note 2 2 2 4 4 2" xfId="11754" xr:uid="{00000000-0005-0000-0000-000014410000}"/>
    <cellStyle name="Note 2 2 2 4 5" xfId="5124" xr:uid="{00000000-0005-0000-0000-000015410000}"/>
    <cellStyle name="Note 2 2 2 4 5 2" xfId="13956" xr:uid="{00000000-0005-0000-0000-000016410000}"/>
    <cellStyle name="Note 2 2 2 4 6" xfId="7326" xr:uid="{00000000-0005-0000-0000-000017410000}"/>
    <cellStyle name="Note 2 2 2 4 6 2" xfId="16158" xr:uid="{00000000-0005-0000-0000-000018410000}"/>
    <cellStyle name="Note 2 2 2 4 7" xfId="9552" xr:uid="{00000000-0005-0000-0000-000019410000}"/>
    <cellStyle name="Note 2 2 2 5" xfId="1111" xr:uid="{00000000-0005-0000-0000-00001A410000}"/>
    <cellStyle name="Note 2 2 2 5 2" xfId="3313" xr:uid="{00000000-0005-0000-0000-00001B410000}"/>
    <cellStyle name="Note 2 2 2 5 2 2" xfId="12145" xr:uid="{00000000-0005-0000-0000-00001C410000}"/>
    <cellStyle name="Note 2 2 2 5 3" xfId="5515" xr:uid="{00000000-0005-0000-0000-00001D410000}"/>
    <cellStyle name="Note 2 2 2 5 3 2" xfId="14347" xr:uid="{00000000-0005-0000-0000-00001E410000}"/>
    <cellStyle name="Note 2 2 2 5 4" xfId="7717" xr:uid="{00000000-0005-0000-0000-00001F410000}"/>
    <cellStyle name="Note 2 2 2 5 4 2" xfId="16549" xr:uid="{00000000-0005-0000-0000-000020410000}"/>
    <cellStyle name="Note 2 2 2 5 5" xfId="9943" xr:uid="{00000000-0005-0000-0000-000021410000}"/>
    <cellStyle name="Note 2 2 2 6" xfId="1776" xr:uid="{00000000-0005-0000-0000-000022410000}"/>
    <cellStyle name="Note 2 2 2 6 2" xfId="3978" xr:uid="{00000000-0005-0000-0000-000023410000}"/>
    <cellStyle name="Note 2 2 2 6 2 2" xfId="12810" xr:uid="{00000000-0005-0000-0000-000024410000}"/>
    <cellStyle name="Note 2 2 2 6 3" xfId="6180" xr:uid="{00000000-0005-0000-0000-000025410000}"/>
    <cellStyle name="Note 2 2 2 6 3 2" xfId="15012" xr:uid="{00000000-0005-0000-0000-000026410000}"/>
    <cellStyle name="Note 2 2 2 6 4" xfId="8382" xr:uid="{00000000-0005-0000-0000-000027410000}"/>
    <cellStyle name="Note 2 2 2 6 4 2" xfId="17214" xr:uid="{00000000-0005-0000-0000-000028410000}"/>
    <cellStyle name="Note 2 2 2 6 5" xfId="10608" xr:uid="{00000000-0005-0000-0000-000029410000}"/>
    <cellStyle name="Note 2 2 2 7" xfId="2609" xr:uid="{00000000-0005-0000-0000-00002A410000}"/>
    <cellStyle name="Note 2 2 2 7 2" xfId="11441" xr:uid="{00000000-0005-0000-0000-00002B410000}"/>
    <cellStyle name="Note 2 2 2 8" xfId="4811" xr:uid="{00000000-0005-0000-0000-00002C410000}"/>
    <cellStyle name="Note 2 2 2 8 2" xfId="13643" xr:uid="{00000000-0005-0000-0000-00002D410000}"/>
    <cellStyle name="Note 2 2 2 9" xfId="7013" xr:uid="{00000000-0005-0000-0000-00002E410000}"/>
    <cellStyle name="Note 2 2 2 9 2" xfId="15845" xr:uid="{00000000-0005-0000-0000-00002F410000}"/>
    <cellStyle name="Note 2 2 3" xfId="366" xr:uid="{00000000-0005-0000-0000-000030410000}"/>
    <cellStyle name="Note 2 2 3 10" xfId="9199" xr:uid="{00000000-0005-0000-0000-000031410000}"/>
    <cellStyle name="Note 2 2 3 2" xfId="524" xr:uid="{00000000-0005-0000-0000-000032410000}"/>
    <cellStyle name="Note 2 2 3 2 2" xfId="876" xr:uid="{00000000-0005-0000-0000-000033410000}"/>
    <cellStyle name="Note 2 2 3 2 2 2" xfId="1580" xr:uid="{00000000-0005-0000-0000-000034410000}"/>
    <cellStyle name="Note 2 2 3 2 2 2 2" xfId="3782" xr:uid="{00000000-0005-0000-0000-000035410000}"/>
    <cellStyle name="Note 2 2 3 2 2 2 2 2" xfId="12614" xr:uid="{00000000-0005-0000-0000-000036410000}"/>
    <cellStyle name="Note 2 2 3 2 2 2 3" xfId="5984" xr:uid="{00000000-0005-0000-0000-000037410000}"/>
    <cellStyle name="Note 2 2 3 2 2 2 3 2" xfId="14816" xr:uid="{00000000-0005-0000-0000-000038410000}"/>
    <cellStyle name="Note 2 2 3 2 2 2 4" xfId="8186" xr:uid="{00000000-0005-0000-0000-000039410000}"/>
    <cellStyle name="Note 2 2 3 2 2 2 4 2" xfId="17018" xr:uid="{00000000-0005-0000-0000-00003A410000}"/>
    <cellStyle name="Note 2 2 3 2 2 2 5" xfId="10412" xr:uid="{00000000-0005-0000-0000-00003B410000}"/>
    <cellStyle name="Note 2 2 3 2 2 3" xfId="2284" xr:uid="{00000000-0005-0000-0000-00003C410000}"/>
    <cellStyle name="Note 2 2 3 2 2 3 2" xfId="4486" xr:uid="{00000000-0005-0000-0000-00003D410000}"/>
    <cellStyle name="Note 2 2 3 2 2 3 2 2" xfId="13318" xr:uid="{00000000-0005-0000-0000-00003E410000}"/>
    <cellStyle name="Note 2 2 3 2 2 3 3" xfId="6688" xr:uid="{00000000-0005-0000-0000-00003F410000}"/>
    <cellStyle name="Note 2 2 3 2 2 3 3 2" xfId="15520" xr:uid="{00000000-0005-0000-0000-000040410000}"/>
    <cellStyle name="Note 2 2 3 2 2 3 4" xfId="8890" xr:uid="{00000000-0005-0000-0000-000041410000}"/>
    <cellStyle name="Note 2 2 3 2 2 3 4 2" xfId="17722" xr:uid="{00000000-0005-0000-0000-000042410000}"/>
    <cellStyle name="Note 2 2 3 2 2 3 5" xfId="11116" xr:uid="{00000000-0005-0000-0000-000043410000}"/>
    <cellStyle name="Note 2 2 3 2 2 4" xfId="3078" xr:uid="{00000000-0005-0000-0000-000044410000}"/>
    <cellStyle name="Note 2 2 3 2 2 4 2" xfId="11910" xr:uid="{00000000-0005-0000-0000-000045410000}"/>
    <cellStyle name="Note 2 2 3 2 2 5" xfId="5280" xr:uid="{00000000-0005-0000-0000-000046410000}"/>
    <cellStyle name="Note 2 2 3 2 2 5 2" xfId="14112" xr:uid="{00000000-0005-0000-0000-000047410000}"/>
    <cellStyle name="Note 2 2 3 2 2 6" xfId="7482" xr:uid="{00000000-0005-0000-0000-000048410000}"/>
    <cellStyle name="Note 2 2 3 2 2 6 2" xfId="16314" xr:uid="{00000000-0005-0000-0000-000049410000}"/>
    <cellStyle name="Note 2 2 3 2 2 7" xfId="9708" xr:uid="{00000000-0005-0000-0000-00004A410000}"/>
    <cellStyle name="Note 2 2 3 2 3" xfId="1228" xr:uid="{00000000-0005-0000-0000-00004B410000}"/>
    <cellStyle name="Note 2 2 3 2 3 2" xfId="3430" xr:uid="{00000000-0005-0000-0000-00004C410000}"/>
    <cellStyle name="Note 2 2 3 2 3 2 2" xfId="12262" xr:uid="{00000000-0005-0000-0000-00004D410000}"/>
    <cellStyle name="Note 2 2 3 2 3 3" xfId="5632" xr:uid="{00000000-0005-0000-0000-00004E410000}"/>
    <cellStyle name="Note 2 2 3 2 3 3 2" xfId="14464" xr:uid="{00000000-0005-0000-0000-00004F410000}"/>
    <cellStyle name="Note 2 2 3 2 3 4" xfId="7834" xr:uid="{00000000-0005-0000-0000-000050410000}"/>
    <cellStyle name="Note 2 2 3 2 3 4 2" xfId="16666" xr:uid="{00000000-0005-0000-0000-000051410000}"/>
    <cellStyle name="Note 2 2 3 2 3 5" xfId="10060" xr:uid="{00000000-0005-0000-0000-000052410000}"/>
    <cellStyle name="Note 2 2 3 2 4" xfId="1932" xr:uid="{00000000-0005-0000-0000-000053410000}"/>
    <cellStyle name="Note 2 2 3 2 4 2" xfId="4134" xr:uid="{00000000-0005-0000-0000-000054410000}"/>
    <cellStyle name="Note 2 2 3 2 4 2 2" xfId="12966" xr:uid="{00000000-0005-0000-0000-000055410000}"/>
    <cellStyle name="Note 2 2 3 2 4 3" xfId="6336" xr:uid="{00000000-0005-0000-0000-000056410000}"/>
    <cellStyle name="Note 2 2 3 2 4 3 2" xfId="15168" xr:uid="{00000000-0005-0000-0000-000057410000}"/>
    <cellStyle name="Note 2 2 3 2 4 4" xfId="8538" xr:uid="{00000000-0005-0000-0000-000058410000}"/>
    <cellStyle name="Note 2 2 3 2 4 4 2" xfId="17370" xr:uid="{00000000-0005-0000-0000-000059410000}"/>
    <cellStyle name="Note 2 2 3 2 4 5" xfId="10764" xr:uid="{00000000-0005-0000-0000-00005A410000}"/>
    <cellStyle name="Note 2 2 3 2 5" xfId="2726" xr:uid="{00000000-0005-0000-0000-00005B410000}"/>
    <cellStyle name="Note 2 2 3 2 5 2" xfId="11558" xr:uid="{00000000-0005-0000-0000-00005C410000}"/>
    <cellStyle name="Note 2 2 3 2 6" xfId="4928" xr:uid="{00000000-0005-0000-0000-00005D410000}"/>
    <cellStyle name="Note 2 2 3 2 6 2" xfId="13760" xr:uid="{00000000-0005-0000-0000-00005E410000}"/>
    <cellStyle name="Note 2 2 3 2 7" xfId="7130" xr:uid="{00000000-0005-0000-0000-00005F410000}"/>
    <cellStyle name="Note 2 2 3 2 7 2" xfId="15962" xr:uid="{00000000-0005-0000-0000-000060410000}"/>
    <cellStyle name="Note 2 2 3 2 8" xfId="9356" xr:uid="{00000000-0005-0000-0000-000061410000}"/>
    <cellStyle name="Note 2 2 3 3" xfId="641" xr:uid="{00000000-0005-0000-0000-000062410000}"/>
    <cellStyle name="Note 2 2 3 3 2" xfId="993" xr:uid="{00000000-0005-0000-0000-000063410000}"/>
    <cellStyle name="Note 2 2 3 3 2 2" xfId="1697" xr:uid="{00000000-0005-0000-0000-000064410000}"/>
    <cellStyle name="Note 2 2 3 3 2 2 2" xfId="3899" xr:uid="{00000000-0005-0000-0000-000065410000}"/>
    <cellStyle name="Note 2 2 3 3 2 2 2 2" xfId="12731" xr:uid="{00000000-0005-0000-0000-000066410000}"/>
    <cellStyle name="Note 2 2 3 3 2 2 3" xfId="6101" xr:uid="{00000000-0005-0000-0000-000067410000}"/>
    <cellStyle name="Note 2 2 3 3 2 2 3 2" xfId="14933" xr:uid="{00000000-0005-0000-0000-000068410000}"/>
    <cellStyle name="Note 2 2 3 3 2 2 4" xfId="8303" xr:uid="{00000000-0005-0000-0000-000069410000}"/>
    <cellStyle name="Note 2 2 3 3 2 2 4 2" xfId="17135" xr:uid="{00000000-0005-0000-0000-00006A410000}"/>
    <cellStyle name="Note 2 2 3 3 2 2 5" xfId="10529" xr:uid="{00000000-0005-0000-0000-00006B410000}"/>
    <cellStyle name="Note 2 2 3 3 2 3" xfId="2401" xr:uid="{00000000-0005-0000-0000-00006C410000}"/>
    <cellStyle name="Note 2 2 3 3 2 3 2" xfId="4603" xr:uid="{00000000-0005-0000-0000-00006D410000}"/>
    <cellStyle name="Note 2 2 3 3 2 3 2 2" xfId="13435" xr:uid="{00000000-0005-0000-0000-00006E410000}"/>
    <cellStyle name="Note 2 2 3 3 2 3 3" xfId="6805" xr:uid="{00000000-0005-0000-0000-00006F410000}"/>
    <cellStyle name="Note 2 2 3 3 2 3 3 2" xfId="15637" xr:uid="{00000000-0005-0000-0000-000070410000}"/>
    <cellStyle name="Note 2 2 3 3 2 3 4" xfId="9007" xr:uid="{00000000-0005-0000-0000-000071410000}"/>
    <cellStyle name="Note 2 2 3 3 2 3 4 2" xfId="17839" xr:uid="{00000000-0005-0000-0000-000072410000}"/>
    <cellStyle name="Note 2 2 3 3 2 3 5" xfId="11233" xr:uid="{00000000-0005-0000-0000-000073410000}"/>
    <cellStyle name="Note 2 2 3 3 2 4" xfId="3195" xr:uid="{00000000-0005-0000-0000-000074410000}"/>
    <cellStyle name="Note 2 2 3 3 2 4 2" xfId="12027" xr:uid="{00000000-0005-0000-0000-000075410000}"/>
    <cellStyle name="Note 2 2 3 3 2 5" xfId="5397" xr:uid="{00000000-0005-0000-0000-000076410000}"/>
    <cellStyle name="Note 2 2 3 3 2 5 2" xfId="14229" xr:uid="{00000000-0005-0000-0000-000077410000}"/>
    <cellStyle name="Note 2 2 3 3 2 6" xfId="7599" xr:uid="{00000000-0005-0000-0000-000078410000}"/>
    <cellStyle name="Note 2 2 3 3 2 6 2" xfId="16431" xr:uid="{00000000-0005-0000-0000-000079410000}"/>
    <cellStyle name="Note 2 2 3 3 2 7" xfId="9825" xr:uid="{00000000-0005-0000-0000-00007A410000}"/>
    <cellStyle name="Note 2 2 3 3 3" xfId="1345" xr:uid="{00000000-0005-0000-0000-00007B410000}"/>
    <cellStyle name="Note 2 2 3 3 3 2" xfId="3547" xr:uid="{00000000-0005-0000-0000-00007C410000}"/>
    <cellStyle name="Note 2 2 3 3 3 2 2" xfId="12379" xr:uid="{00000000-0005-0000-0000-00007D410000}"/>
    <cellStyle name="Note 2 2 3 3 3 3" xfId="5749" xr:uid="{00000000-0005-0000-0000-00007E410000}"/>
    <cellStyle name="Note 2 2 3 3 3 3 2" xfId="14581" xr:uid="{00000000-0005-0000-0000-00007F410000}"/>
    <cellStyle name="Note 2 2 3 3 3 4" xfId="7951" xr:uid="{00000000-0005-0000-0000-000080410000}"/>
    <cellStyle name="Note 2 2 3 3 3 4 2" xfId="16783" xr:uid="{00000000-0005-0000-0000-000081410000}"/>
    <cellStyle name="Note 2 2 3 3 3 5" xfId="10177" xr:uid="{00000000-0005-0000-0000-000082410000}"/>
    <cellStyle name="Note 2 2 3 3 4" xfId="2049" xr:uid="{00000000-0005-0000-0000-000083410000}"/>
    <cellStyle name="Note 2 2 3 3 4 2" xfId="4251" xr:uid="{00000000-0005-0000-0000-000084410000}"/>
    <cellStyle name="Note 2 2 3 3 4 2 2" xfId="13083" xr:uid="{00000000-0005-0000-0000-000085410000}"/>
    <cellStyle name="Note 2 2 3 3 4 3" xfId="6453" xr:uid="{00000000-0005-0000-0000-000086410000}"/>
    <cellStyle name="Note 2 2 3 3 4 3 2" xfId="15285" xr:uid="{00000000-0005-0000-0000-000087410000}"/>
    <cellStyle name="Note 2 2 3 3 4 4" xfId="8655" xr:uid="{00000000-0005-0000-0000-000088410000}"/>
    <cellStyle name="Note 2 2 3 3 4 4 2" xfId="17487" xr:uid="{00000000-0005-0000-0000-000089410000}"/>
    <cellStyle name="Note 2 2 3 3 4 5" xfId="10881" xr:uid="{00000000-0005-0000-0000-00008A410000}"/>
    <cellStyle name="Note 2 2 3 3 5" xfId="2843" xr:uid="{00000000-0005-0000-0000-00008B410000}"/>
    <cellStyle name="Note 2 2 3 3 5 2" xfId="11675" xr:uid="{00000000-0005-0000-0000-00008C410000}"/>
    <cellStyle name="Note 2 2 3 3 6" xfId="5045" xr:uid="{00000000-0005-0000-0000-00008D410000}"/>
    <cellStyle name="Note 2 2 3 3 6 2" xfId="13877" xr:uid="{00000000-0005-0000-0000-00008E410000}"/>
    <cellStyle name="Note 2 2 3 3 7" xfId="7247" xr:uid="{00000000-0005-0000-0000-00008F410000}"/>
    <cellStyle name="Note 2 2 3 3 7 2" xfId="16079" xr:uid="{00000000-0005-0000-0000-000090410000}"/>
    <cellStyle name="Note 2 2 3 3 8" xfId="9473" xr:uid="{00000000-0005-0000-0000-000091410000}"/>
    <cellStyle name="Note 2 2 3 4" xfId="759" xr:uid="{00000000-0005-0000-0000-000092410000}"/>
    <cellStyle name="Note 2 2 3 4 2" xfId="1463" xr:uid="{00000000-0005-0000-0000-000093410000}"/>
    <cellStyle name="Note 2 2 3 4 2 2" xfId="3665" xr:uid="{00000000-0005-0000-0000-000094410000}"/>
    <cellStyle name="Note 2 2 3 4 2 2 2" xfId="12497" xr:uid="{00000000-0005-0000-0000-000095410000}"/>
    <cellStyle name="Note 2 2 3 4 2 3" xfId="5867" xr:uid="{00000000-0005-0000-0000-000096410000}"/>
    <cellStyle name="Note 2 2 3 4 2 3 2" xfId="14699" xr:uid="{00000000-0005-0000-0000-000097410000}"/>
    <cellStyle name="Note 2 2 3 4 2 4" xfId="8069" xr:uid="{00000000-0005-0000-0000-000098410000}"/>
    <cellStyle name="Note 2 2 3 4 2 4 2" xfId="16901" xr:uid="{00000000-0005-0000-0000-000099410000}"/>
    <cellStyle name="Note 2 2 3 4 2 5" xfId="10295" xr:uid="{00000000-0005-0000-0000-00009A410000}"/>
    <cellStyle name="Note 2 2 3 4 3" xfId="2167" xr:uid="{00000000-0005-0000-0000-00009B410000}"/>
    <cellStyle name="Note 2 2 3 4 3 2" xfId="4369" xr:uid="{00000000-0005-0000-0000-00009C410000}"/>
    <cellStyle name="Note 2 2 3 4 3 2 2" xfId="13201" xr:uid="{00000000-0005-0000-0000-00009D410000}"/>
    <cellStyle name="Note 2 2 3 4 3 3" xfId="6571" xr:uid="{00000000-0005-0000-0000-00009E410000}"/>
    <cellStyle name="Note 2 2 3 4 3 3 2" xfId="15403" xr:uid="{00000000-0005-0000-0000-00009F410000}"/>
    <cellStyle name="Note 2 2 3 4 3 4" xfId="8773" xr:uid="{00000000-0005-0000-0000-0000A0410000}"/>
    <cellStyle name="Note 2 2 3 4 3 4 2" xfId="17605" xr:uid="{00000000-0005-0000-0000-0000A1410000}"/>
    <cellStyle name="Note 2 2 3 4 3 5" xfId="10999" xr:uid="{00000000-0005-0000-0000-0000A2410000}"/>
    <cellStyle name="Note 2 2 3 4 4" xfId="2961" xr:uid="{00000000-0005-0000-0000-0000A3410000}"/>
    <cellStyle name="Note 2 2 3 4 4 2" xfId="11793" xr:uid="{00000000-0005-0000-0000-0000A4410000}"/>
    <cellStyle name="Note 2 2 3 4 5" xfId="5163" xr:uid="{00000000-0005-0000-0000-0000A5410000}"/>
    <cellStyle name="Note 2 2 3 4 5 2" xfId="13995" xr:uid="{00000000-0005-0000-0000-0000A6410000}"/>
    <cellStyle name="Note 2 2 3 4 6" xfId="7365" xr:uid="{00000000-0005-0000-0000-0000A7410000}"/>
    <cellStyle name="Note 2 2 3 4 6 2" xfId="16197" xr:uid="{00000000-0005-0000-0000-0000A8410000}"/>
    <cellStyle name="Note 2 2 3 4 7" xfId="9591" xr:uid="{00000000-0005-0000-0000-0000A9410000}"/>
    <cellStyle name="Note 2 2 3 5" xfId="1071" xr:uid="{00000000-0005-0000-0000-0000AA410000}"/>
    <cellStyle name="Note 2 2 3 5 2" xfId="3273" xr:uid="{00000000-0005-0000-0000-0000AB410000}"/>
    <cellStyle name="Note 2 2 3 5 2 2" xfId="12105" xr:uid="{00000000-0005-0000-0000-0000AC410000}"/>
    <cellStyle name="Note 2 2 3 5 3" xfId="5475" xr:uid="{00000000-0005-0000-0000-0000AD410000}"/>
    <cellStyle name="Note 2 2 3 5 3 2" xfId="14307" xr:uid="{00000000-0005-0000-0000-0000AE410000}"/>
    <cellStyle name="Note 2 2 3 5 4" xfId="7677" xr:uid="{00000000-0005-0000-0000-0000AF410000}"/>
    <cellStyle name="Note 2 2 3 5 4 2" xfId="16509" xr:uid="{00000000-0005-0000-0000-0000B0410000}"/>
    <cellStyle name="Note 2 2 3 5 5" xfId="9903" xr:uid="{00000000-0005-0000-0000-0000B1410000}"/>
    <cellStyle name="Note 2 2 3 6" xfId="1815" xr:uid="{00000000-0005-0000-0000-0000B2410000}"/>
    <cellStyle name="Note 2 2 3 6 2" xfId="4017" xr:uid="{00000000-0005-0000-0000-0000B3410000}"/>
    <cellStyle name="Note 2 2 3 6 2 2" xfId="12849" xr:uid="{00000000-0005-0000-0000-0000B4410000}"/>
    <cellStyle name="Note 2 2 3 6 3" xfId="6219" xr:uid="{00000000-0005-0000-0000-0000B5410000}"/>
    <cellStyle name="Note 2 2 3 6 3 2" xfId="15051" xr:uid="{00000000-0005-0000-0000-0000B6410000}"/>
    <cellStyle name="Note 2 2 3 6 4" xfId="8421" xr:uid="{00000000-0005-0000-0000-0000B7410000}"/>
    <cellStyle name="Note 2 2 3 6 4 2" xfId="17253" xr:uid="{00000000-0005-0000-0000-0000B8410000}"/>
    <cellStyle name="Note 2 2 3 6 5" xfId="10647" xr:uid="{00000000-0005-0000-0000-0000B9410000}"/>
    <cellStyle name="Note 2 2 3 7" xfId="2569" xr:uid="{00000000-0005-0000-0000-0000BA410000}"/>
    <cellStyle name="Note 2 2 3 7 2" xfId="11401" xr:uid="{00000000-0005-0000-0000-0000BB410000}"/>
    <cellStyle name="Note 2 2 3 8" xfId="4771" xr:uid="{00000000-0005-0000-0000-0000BC410000}"/>
    <cellStyle name="Note 2 2 3 8 2" xfId="13603" xr:uid="{00000000-0005-0000-0000-0000BD410000}"/>
    <cellStyle name="Note 2 2 3 9" xfId="6973" xr:uid="{00000000-0005-0000-0000-0000BE410000}"/>
    <cellStyle name="Note 2 2 3 9 2" xfId="15805" xr:uid="{00000000-0005-0000-0000-0000BF410000}"/>
    <cellStyle name="Note 2 2 4" xfId="471" xr:uid="{00000000-0005-0000-0000-0000C0410000}"/>
    <cellStyle name="Note 2 2 4 2" xfId="810" xr:uid="{00000000-0005-0000-0000-0000C1410000}"/>
    <cellStyle name="Note 2 2 4 2 2" xfId="1514" xr:uid="{00000000-0005-0000-0000-0000C2410000}"/>
    <cellStyle name="Note 2 2 4 2 2 2" xfId="3716" xr:uid="{00000000-0005-0000-0000-0000C3410000}"/>
    <cellStyle name="Note 2 2 4 2 2 2 2" xfId="12548" xr:uid="{00000000-0005-0000-0000-0000C4410000}"/>
    <cellStyle name="Note 2 2 4 2 2 3" xfId="5918" xr:uid="{00000000-0005-0000-0000-0000C5410000}"/>
    <cellStyle name="Note 2 2 4 2 2 3 2" xfId="14750" xr:uid="{00000000-0005-0000-0000-0000C6410000}"/>
    <cellStyle name="Note 2 2 4 2 2 4" xfId="8120" xr:uid="{00000000-0005-0000-0000-0000C7410000}"/>
    <cellStyle name="Note 2 2 4 2 2 4 2" xfId="16952" xr:uid="{00000000-0005-0000-0000-0000C8410000}"/>
    <cellStyle name="Note 2 2 4 2 2 5" xfId="10346" xr:uid="{00000000-0005-0000-0000-0000C9410000}"/>
    <cellStyle name="Note 2 2 4 2 3" xfId="2218" xr:uid="{00000000-0005-0000-0000-0000CA410000}"/>
    <cellStyle name="Note 2 2 4 2 3 2" xfId="4420" xr:uid="{00000000-0005-0000-0000-0000CB410000}"/>
    <cellStyle name="Note 2 2 4 2 3 2 2" xfId="13252" xr:uid="{00000000-0005-0000-0000-0000CC410000}"/>
    <cellStyle name="Note 2 2 4 2 3 3" xfId="6622" xr:uid="{00000000-0005-0000-0000-0000CD410000}"/>
    <cellStyle name="Note 2 2 4 2 3 3 2" xfId="15454" xr:uid="{00000000-0005-0000-0000-0000CE410000}"/>
    <cellStyle name="Note 2 2 4 2 3 4" xfId="8824" xr:uid="{00000000-0005-0000-0000-0000CF410000}"/>
    <cellStyle name="Note 2 2 4 2 3 4 2" xfId="17656" xr:uid="{00000000-0005-0000-0000-0000D0410000}"/>
    <cellStyle name="Note 2 2 4 2 3 5" xfId="11050" xr:uid="{00000000-0005-0000-0000-0000D1410000}"/>
    <cellStyle name="Note 2 2 4 2 4" xfId="3012" xr:uid="{00000000-0005-0000-0000-0000D2410000}"/>
    <cellStyle name="Note 2 2 4 2 4 2" xfId="11844" xr:uid="{00000000-0005-0000-0000-0000D3410000}"/>
    <cellStyle name="Note 2 2 4 2 5" xfId="5214" xr:uid="{00000000-0005-0000-0000-0000D4410000}"/>
    <cellStyle name="Note 2 2 4 2 5 2" xfId="14046" xr:uid="{00000000-0005-0000-0000-0000D5410000}"/>
    <cellStyle name="Note 2 2 4 2 6" xfId="7416" xr:uid="{00000000-0005-0000-0000-0000D6410000}"/>
    <cellStyle name="Note 2 2 4 2 6 2" xfId="16248" xr:uid="{00000000-0005-0000-0000-0000D7410000}"/>
    <cellStyle name="Note 2 2 4 2 7" xfId="9642" xr:uid="{00000000-0005-0000-0000-0000D8410000}"/>
    <cellStyle name="Note 2 2 4 3" xfId="1175" xr:uid="{00000000-0005-0000-0000-0000D9410000}"/>
    <cellStyle name="Note 2 2 4 3 2" xfId="3377" xr:uid="{00000000-0005-0000-0000-0000DA410000}"/>
    <cellStyle name="Note 2 2 4 3 2 2" xfId="12209" xr:uid="{00000000-0005-0000-0000-0000DB410000}"/>
    <cellStyle name="Note 2 2 4 3 3" xfId="5579" xr:uid="{00000000-0005-0000-0000-0000DC410000}"/>
    <cellStyle name="Note 2 2 4 3 3 2" xfId="14411" xr:uid="{00000000-0005-0000-0000-0000DD410000}"/>
    <cellStyle name="Note 2 2 4 3 4" xfId="7781" xr:uid="{00000000-0005-0000-0000-0000DE410000}"/>
    <cellStyle name="Note 2 2 4 3 4 2" xfId="16613" xr:uid="{00000000-0005-0000-0000-0000DF410000}"/>
    <cellStyle name="Note 2 2 4 3 5" xfId="10007" xr:uid="{00000000-0005-0000-0000-0000E0410000}"/>
    <cellStyle name="Note 2 2 4 4" xfId="1866" xr:uid="{00000000-0005-0000-0000-0000E1410000}"/>
    <cellStyle name="Note 2 2 4 4 2" xfId="4068" xr:uid="{00000000-0005-0000-0000-0000E2410000}"/>
    <cellStyle name="Note 2 2 4 4 2 2" xfId="12900" xr:uid="{00000000-0005-0000-0000-0000E3410000}"/>
    <cellStyle name="Note 2 2 4 4 3" xfId="6270" xr:uid="{00000000-0005-0000-0000-0000E4410000}"/>
    <cellStyle name="Note 2 2 4 4 3 2" xfId="15102" xr:uid="{00000000-0005-0000-0000-0000E5410000}"/>
    <cellStyle name="Note 2 2 4 4 4" xfId="8472" xr:uid="{00000000-0005-0000-0000-0000E6410000}"/>
    <cellStyle name="Note 2 2 4 4 4 2" xfId="17304" xr:uid="{00000000-0005-0000-0000-0000E7410000}"/>
    <cellStyle name="Note 2 2 4 4 5" xfId="10698" xr:uid="{00000000-0005-0000-0000-0000E8410000}"/>
    <cellStyle name="Note 2 2 4 5" xfId="2673" xr:uid="{00000000-0005-0000-0000-0000E9410000}"/>
    <cellStyle name="Note 2 2 4 5 2" xfId="11505" xr:uid="{00000000-0005-0000-0000-0000EA410000}"/>
    <cellStyle name="Note 2 2 4 6" xfId="4875" xr:uid="{00000000-0005-0000-0000-0000EB410000}"/>
    <cellStyle name="Note 2 2 4 6 2" xfId="13707" xr:uid="{00000000-0005-0000-0000-0000EC410000}"/>
    <cellStyle name="Note 2 2 4 7" xfId="7077" xr:uid="{00000000-0005-0000-0000-0000ED410000}"/>
    <cellStyle name="Note 2 2 4 7 2" xfId="15909" xr:uid="{00000000-0005-0000-0000-0000EE410000}"/>
    <cellStyle name="Note 2 2 4 8" xfId="9303" xr:uid="{00000000-0005-0000-0000-0000EF410000}"/>
    <cellStyle name="Note 2 2 5" xfId="575" xr:uid="{00000000-0005-0000-0000-0000F0410000}"/>
    <cellStyle name="Note 2 2 5 2" xfId="927" xr:uid="{00000000-0005-0000-0000-0000F1410000}"/>
    <cellStyle name="Note 2 2 5 2 2" xfId="1631" xr:uid="{00000000-0005-0000-0000-0000F2410000}"/>
    <cellStyle name="Note 2 2 5 2 2 2" xfId="3833" xr:uid="{00000000-0005-0000-0000-0000F3410000}"/>
    <cellStyle name="Note 2 2 5 2 2 2 2" xfId="12665" xr:uid="{00000000-0005-0000-0000-0000F4410000}"/>
    <cellStyle name="Note 2 2 5 2 2 3" xfId="6035" xr:uid="{00000000-0005-0000-0000-0000F5410000}"/>
    <cellStyle name="Note 2 2 5 2 2 3 2" xfId="14867" xr:uid="{00000000-0005-0000-0000-0000F6410000}"/>
    <cellStyle name="Note 2 2 5 2 2 4" xfId="8237" xr:uid="{00000000-0005-0000-0000-0000F7410000}"/>
    <cellStyle name="Note 2 2 5 2 2 4 2" xfId="17069" xr:uid="{00000000-0005-0000-0000-0000F8410000}"/>
    <cellStyle name="Note 2 2 5 2 2 5" xfId="10463" xr:uid="{00000000-0005-0000-0000-0000F9410000}"/>
    <cellStyle name="Note 2 2 5 2 3" xfId="2335" xr:uid="{00000000-0005-0000-0000-0000FA410000}"/>
    <cellStyle name="Note 2 2 5 2 3 2" xfId="4537" xr:uid="{00000000-0005-0000-0000-0000FB410000}"/>
    <cellStyle name="Note 2 2 5 2 3 2 2" xfId="13369" xr:uid="{00000000-0005-0000-0000-0000FC410000}"/>
    <cellStyle name="Note 2 2 5 2 3 3" xfId="6739" xr:uid="{00000000-0005-0000-0000-0000FD410000}"/>
    <cellStyle name="Note 2 2 5 2 3 3 2" xfId="15571" xr:uid="{00000000-0005-0000-0000-0000FE410000}"/>
    <cellStyle name="Note 2 2 5 2 3 4" xfId="8941" xr:uid="{00000000-0005-0000-0000-0000FF410000}"/>
    <cellStyle name="Note 2 2 5 2 3 4 2" xfId="17773" xr:uid="{00000000-0005-0000-0000-000000420000}"/>
    <cellStyle name="Note 2 2 5 2 3 5" xfId="11167" xr:uid="{00000000-0005-0000-0000-000001420000}"/>
    <cellStyle name="Note 2 2 5 2 4" xfId="3129" xr:uid="{00000000-0005-0000-0000-000002420000}"/>
    <cellStyle name="Note 2 2 5 2 4 2" xfId="11961" xr:uid="{00000000-0005-0000-0000-000003420000}"/>
    <cellStyle name="Note 2 2 5 2 5" xfId="5331" xr:uid="{00000000-0005-0000-0000-000004420000}"/>
    <cellStyle name="Note 2 2 5 2 5 2" xfId="14163" xr:uid="{00000000-0005-0000-0000-000005420000}"/>
    <cellStyle name="Note 2 2 5 2 6" xfId="7533" xr:uid="{00000000-0005-0000-0000-000006420000}"/>
    <cellStyle name="Note 2 2 5 2 6 2" xfId="16365" xr:uid="{00000000-0005-0000-0000-000007420000}"/>
    <cellStyle name="Note 2 2 5 2 7" xfId="9759" xr:uid="{00000000-0005-0000-0000-000008420000}"/>
    <cellStyle name="Note 2 2 5 3" xfId="1279" xr:uid="{00000000-0005-0000-0000-000009420000}"/>
    <cellStyle name="Note 2 2 5 3 2" xfId="3481" xr:uid="{00000000-0005-0000-0000-00000A420000}"/>
    <cellStyle name="Note 2 2 5 3 2 2" xfId="12313" xr:uid="{00000000-0005-0000-0000-00000B420000}"/>
    <cellStyle name="Note 2 2 5 3 3" xfId="5683" xr:uid="{00000000-0005-0000-0000-00000C420000}"/>
    <cellStyle name="Note 2 2 5 3 3 2" xfId="14515" xr:uid="{00000000-0005-0000-0000-00000D420000}"/>
    <cellStyle name="Note 2 2 5 3 4" xfId="7885" xr:uid="{00000000-0005-0000-0000-00000E420000}"/>
    <cellStyle name="Note 2 2 5 3 4 2" xfId="16717" xr:uid="{00000000-0005-0000-0000-00000F420000}"/>
    <cellStyle name="Note 2 2 5 3 5" xfId="10111" xr:uid="{00000000-0005-0000-0000-000010420000}"/>
    <cellStyle name="Note 2 2 5 4" xfId="1983" xr:uid="{00000000-0005-0000-0000-000011420000}"/>
    <cellStyle name="Note 2 2 5 4 2" xfId="4185" xr:uid="{00000000-0005-0000-0000-000012420000}"/>
    <cellStyle name="Note 2 2 5 4 2 2" xfId="13017" xr:uid="{00000000-0005-0000-0000-000013420000}"/>
    <cellStyle name="Note 2 2 5 4 3" xfId="6387" xr:uid="{00000000-0005-0000-0000-000014420000}"/>
    <cellStyle name="Note 2 2 5 4 3 2" xfId="15219" xr:uid="{00000000-0005-0000-0000-000015420000}"/>
    <cellStyle name="Note 2 2 5 4 4" xfId="8589" xr:uid="{00000000-0005-0000-0000-000016420000}"/>
    <cellStyle name="Note 2 2 5 4 4 2" xfId="17421" xr:uid="{00000000-0005-0000-0000-000017420000}"/>
    <cellStyle name="Note 2 2 5 4 5" xfId="10815" xr:uid="{00000000-0005-0000-0000-000018420000}"/>
    <cellStyle name="Note 2 2 5 5" xfId="2777" xr:uid="{00000000-0005-0000-0000-000019420000}"/>
    <cellStyle name="Note 2 2 5 5 2" xfId="11609" xr:uid="{00000000-0005-0000-0000-00001A420000}"/>
    <cellStyle name="Note 2 2 5 6" xfId="4979" xr:uid="{00000000-0005-0000-0000-00001B420000}"/>
    <cellStyle name="Note 2 2 5 6 2" xfId="13811" xr:uid="{00000000-0005-0000-0000-00001C420000}"/>
    <cellStyle name="Note 2 2 5 7" xfId="7181" xr:uid="{00000000-0005-0000-0000-00001D420000}"/>
    <cellStyle name="Note 2 2 5 7 2" xfId="16013" xr:uid="{00000000-0005-0000-0000-00001E420000}"/>
    <cellStyle name="Note 2 2 5 8" xfId="9407" xr:uid="{00000000-0005-0000-0000-00001F420000}"/>
    <cellStyle name="Note 2 2 6" xfId="693" xr:uid="{00000000-0005-0000-0000-000020420000}"/>
    <cellStyle name="Note 2 2 6 2" xfId="1397" xr:uid="{00000000-0005-0000-0000-000021420000}"/>
    <cellStyle name="Note 2 2 6 2 2" xfId="3599" xr:uid="{00000000-0005-0000-0000-000022420000}"/>
    <cellStyle name="Note 2 2 6 2 2 2" xfId="12431" xr:uid="{00000000-0005-0000-0000-000023420000}"/>
    <cellStyle name="Note 2 2 6 2 3" xfId="5801" xr:uid="{00000000-0005-0000-0000-000024420000}"/>
    <cellStyle name="Note 2 2 6 2 3 2" xfId="14633" xr:uid="{00000000-0005-0000-0000-000025420000}"/>
    <cellStyle name="Note 2 2 6 2 4" xfId="8003" xr:uid="{00000000-0005-0000-0000-000026420000}"/>
    <cellStyle name="Note 2 2 6 2 4 2" xfId="16835" xr:uid="{00000000-0005-0000-0000-000027420000}"/>
    <cellStyle name="Note 2 2 6 2 5" xfId="10229" xr:uid="{00000000-0005-0000-0000-000028420000}"/>
    <cellStyle name="Note 2 2 6 3" xfId="2101" xr:uid="{00000000-0005-0000-0000-000029420000}"/>
    <cellStyle name="Note 2 2 6 3 2" xfId="4303" xr:uid="{00000000-0005-0000-0000-00002A420000}"/>
    <cellStyle name="Note 2 2 6 3 2 2" xfId="13135" xr:uid="{00000000-0005-0000-0000-00002B420000}"/>
    <cellStyle name="Note 2 2 6 3 3" xfId="6505" xr:uid="{00000000-0005-0000-0000-00002C420000}"/>
    <cellStyle name="Note 2 2 6 3 3 2" xfId="15337" xr:uid="{00000000-0005-0000-0000-00002D420000}"/>
    <cellStyle name="Note 2 2 6 3 4" xfId="8707" xr:uid="{00000000-0005-0000-0000-00002E420000}"/>
    <cellStyle name="Note 2 2 6 3 4 2" xfId="17539" xr:uid="{00000000-0005-0000-0000-00002F420000}"/>
    <cellStyle name="Note 2 2 6 3 5" xfId="10933" xr:uid="{00000000-0005-0000-0000-000030420000}"/>
    <cellStyle name="Note 2 2 6 4" xfId="2895" xr:uid="{00000000-0005-0000-0000-000031420000}"/>
    <cellStyle name="Note 2 2 6 4 2" xfId="11727" xr:uid="{00000000-0005-0000-0000-000032420000}"/>
    <cellStyle name="Note 2 2 6 5" xfId="5097" xr:uid="{00000000-0005-0000-0000-000033420000}"/>
    <cellStyle name="Note 2 2 6 5 2" xfId="13929" xr:uid="{00000000-0005-0000-0000-000034420000}"/>
    <cellStyle name="Note 2 2 6 6" xfId="7299" xr:uid="{00000000-0005-0000-0000-000035420000}"/>
    <cellStyle name="Note 2 2 6 6 2" xfId="16131" xr:uid="{00000000-0005-0000-0000-000036420000}"/>
    <cellStyle name="Note 2 2 6 7" xfId="9525" xr:uid="{00000000-0005-0000-0000-000037420000}"/>
    <cellStyle name="Note 2 2 7" xfId="1033" xr:uid="{00000000-0005-0000-0000-000038420000}"/>
    <cellStyle name="Note 2 2 7 2" xfId="3235" xr:uid="{00000000-0005-0000-0000-000039420000}"/>
    <cellStyle name="Note 2 2 7 2 2" xfId="12067" xr:uid="{00000000-0005-0000-0000-00003A420000}"/>
    <cellStyle name="Note 2 2 7 3" xfId="5437" xr:uid="{00000000-0005-0000-0000-00003B420000}"/>
    <cellStyle name="Note 2 2 7 3 2" xfId="14269" xr:uid="{00000000-0005-0000-0000-00003C420000}"/>
    <cellStyle name="Note 2 2 7 4" xfId="7639" xr:uid="{00000000-0005-0000-0000-00003D420000}"/>
    <cellStyle name="Note 2 2 7 4 2" xfId="16471" xr:uid="{00000000-0005-0000-0000-00003E420000}"/>
    <cellStyle name="Note 2 2 7 5" xfId="9865" xr:uid="{00000000-0005-0000-0000-00003F420000}"/>
    <cellStyle name="Note 2 2 8" xfId="1749" xr:uid="{00000000-0005-0000-0000-000040420000}"/>
    <cellStyle name="Note 2 2 8 2" xfId="3951" xr:uid="{00000000-0005-0000-0000-000041420000}"/>
    <cellStyle name="Note 2 2 8 2 2" xfId="12783" xr:uid="{00000000-0005-0000-0000-000042420000}"/>
    <cellStyle name="Note 2 2 8 3" xfId="6153" xr:uid="{00000000-0005-0000-0000-000043420000}"/>
    <cellStyle name="Note 2 2 8 3 2" xfId="14985" xr:uid="{00000000-0005-0000-0000-000044420000}"/>
    <cellStyle name="Note 2 2 8 4" xfId="8355" xr:uid="{00000000-0005-0000-0000-000045420000}"/>
    <cellStyle name="Note 2 2 8 4 2" xfId="17187" xr:uid="{00000000-0005-0000-0000-000046420000}"/>
    <cellStyle name="Note 2 2 8 5" xfId="10581" xr:uid="{00000000-0005-0000-0000-000047420000}"/>
    <cellStyle name="Note 2 2 9" xfId="337" xr:uid="{00000000-0005-0000-0000-000048420000}"/>
    <cellStyle name="Note 2 2 9 2" xfId="2543" xr:uid="{00000000-0005-0000-0000-000049420000}"/>
    <cellStyle name="Note 2 2 9 2 2" xfId="11375" xr:uid="{00000000-0005-0000-0000-00004A420000}"/>
    <cellStyle name="Note 2 2 9 3" xfId="4745" xr:uid="{00000000-0005-0000-0000-00004B420000}"/>
    <cellStyle name="Note 2 2 9 3 2" xfId="13577" xr:uid="{00000000-0005-0000-0000-00004C420000}"/>
    <cellStyle name="Note 2 2 9 4" xfId="6947" xr:uid="{00000000-0005-0000-0000-00004D420000}"/>
    <cellStyle name="Note 2 2 9 4 2" xfId="15779" xr:uid="{00000000-0005-0000-0000-00004E420000}"/>
    <cellStyle name="Note 2 2 9 5" xfId="9173" xr:uid="{00000000-0005-0000-0000-00004F420000}"/>
    <cellStyle name="Note 2 3" xfId="368" xr:uid="{00000000-0005-0000-0000-000050420000}"/>
    <cellStyle name="Note 2 3 10" xfId="4772" xr:uid="{00000000-0005-0000-0000-000051420000}"/>
    <cellStyle name="Note 2 3 10 2" xfId="13604" xr:uid="{00000000-0005-0000-0000-000052420000}"/>
    <cellStyle name="Note 2 3 11" xfId="6974" xr:uid="{00000000-0005-0000-0000-000053420000}"/>
    <cellStyle name="Note 2 3 11 2" xfId="15806" xr:uid="{00000000-0005-0000-0000-000054420000}"/>
    <cellStyle name="Note 2 3 12" xfId="9200" xr:uid="{00000000-0005-0000-0000-000055420000}"/>
    <cellStyle name="Note 2 3 2" xfId="420" xr:uid="{00000000-0005-0000-0000-000056420000}"/>
    <cellStyle name="Note 2 3 2 10" xfId="9252" xr:uid="{00000000-0005-0000-0000-000057420000}"/>
    <cellStyle name="Note 2 3 2 2" xfId="498" xr:uid="{00000000-0005-0000-0000-000058420000}"/>
    <cellStyle name="Note 2 3 2 2 2" xfId="850" xr:uid="{00000000-0005-0000-0000-000059420000}"/>
    <cellStyle name="Note 2 3 2 2 2 2" xfId="1554" xr:uid="{00000000-0005-0000-0000-00005A420000}"/>
    <cellStyle name="Note 2 3 2 2 2 2 2" xfId="3756" xr:uid="{00000000-0005-0000-0000-00005B420000}"/>
    <cellStyle name="Note 2 3 2 2 2 2 2 2" xfId="12588" xr:uid="{00000000-0005-0000-0000-00005C420000}"/>
    <cellStyle name="Note 2 3 2 2 2 2 3" xfId="5958" xr:uid="{00000000-0005-0000-0000-00005D420000}"/>
    <cellStyle name="Note 2 3 2 2 2 2 3 2" xfId="14790" xr:uid="{00000000-0005-0000-0000-00005E420000}"/>
    <cellStyle name="Note 2 3 2 2 2 2 4" xfId="8160" xr:uid="{00000000-0005-0000-0000-00005F420000}"/>
    <cellStyle name="Note 2 3 2 2 2 2 4 2" xfId="16992" xr:uid="{00000000-0005-0000-0000-000060420000}"/>
    <cellStyle name="Note 2 3 2 2 2 2 5" xfId="10386" xr:uid="{00000000-0005-0000-0000-000061420000}"/>
    <cellStyle name="Note 2 3 2 2 2 3" xfId="2258" xr:uid="{00000000-0005-0000-0000-000062420000}"/>
    <cellStyle name="Note 2 3 2 2 2 3 2" xfId="4460" xr:uid="{00000000-0005-0000-0000-000063420000}"/>
    <cellStyle name="Note 2 3 2 2 2 3 2 2" xfId="13292" xr:uid="{00000000-0005-0000-0000-000064420000}"/>
    <cellStyle name="Note 2 3 2 2 2 3 3" xfId="6662" xr:uid="{00000000-0005-0000-0000-000065420000}"/>
    <cellStyle name="Note 2 3 2 2 2 3 3 2" xfId="15494" xr:uid="{00000000-0005-0000-0000-000066420000}"/>
    <cellStyle name="Note 2 3 2 2 2 3 4" xfId="8864" xr:uid="{00000000-0005-0000-0000-000067420000}"/>
    <cellStyle name="Note 2 3 2 2 2 3 4 2" xfId="17696" xr:uid="{00000000-0005-0000-0000-000068420000}"/>
    <cellStyle name="Note 2 3 2 2 2 3 5" xfId="11090" xr:uid="{00000000-0005-0000-0000-000069420000}"/>
    <cellStyle name="Note 2 3 2 2 2 4" xfId="3052" xr:uid="{00000000-0005-0000-0000-00006A420000}"/>
    <cellStyle name="Note 2 3 2 2 2 4 2" xfId="11884" xr:uid="{00000000-0005-0000-0000-00006B420000}"/>
    <cellStyle name="Note 2 3 2 2 2 5" xfId="5254" xr:uid="{00000000-0005-0000-0000-00006C420000}"/>
    <cellStyle name="Note 2 3 2 2 2 5 2" xfId="14086" xr:uid="{00000000-0005-0000-0000-00006D420000}"/>
    <cellStyle name="Note 2 3 2 2 2 6" xfId="7456" xr:uid="{00000000-0005-0000-0000-00006E420000}"/>
    <cellStyle name="Note 2 3 2 2 2 6 2" xfId="16288" xr:uid="{00000000-0005-0000-0000-00006F420000}"/>
    <cellStyle name="Note 2 3 2 2 2 7" xfId="9682" xr:uid="{00000000-0005-0000-0000-000070420000}"/>
    <cellStyle name="Note 2 3 2 2 3" xfId="1202" xr:uid="{00000000-0005-0000-0000-000071420000}"/>
    <cellStyle name="Note 2 3 2 2 3 2" xfId="3404" xr:uid="{00000000-0005-0000-0000-000072420000}"/>
    <cellStyle name="Note 2 3 2 2 3 2 2" xfId="12236" xr:uid="{00000000-0005-0000-0000-000073420000}"/>
    <cellStyle name="Note 2 3 2 2 3 3" xfId="5606" xr:uid="{00000000-0005-0000-0000-000074420000}"/>
    <cellStyle name="Note 2 3 2 2 3 3 2" xfId="14438" xr:uid="{00000000-0005-0000-0000-000075420000}"/>
    <cellStyle name="Note 2 3 2 2 3 4" xfId="7808" xr:uid="{00000000-0005-0000-0000-000076420000}"/>
    <cellStyle name="Note 2 3 2 2 3 4 2" xfId="16640" xr:uid="{00000000-0005-0000-0000-000077420000}"/>
    <cellStyle name="Note 2 3 2 2 3 5" xfId="10034" xr:uid="{00000000-0005-0000-0000-000078420000}"/>
    <cellStyle name="Note 2 3 2 2 4" xfId="1906" xr:uid="{00000000-0005-0000-0000-000079420000}"/>
    <cellStyle name="Note 2 3 2 2 4 2" xfId="4108" xr:uid="{00000000-0005-0000-0000-00007A420000}"/>
    <cellStyle name="Note 2 3 2 2 4 2 2" xfId="12940" xr:uid="{00000000-0005-0000-0000-00007B420000}"/>
    <cellStyle name="Note 2 3 2 2 4 3" xfId="6310" xr:uid="{00000000-0005-0000-0000-00007C420000}"/>
    <cellStyle name="Note 2 3 2 2 4 3 2" xfId="15142" xr:uid="{00000000-0005-0000-0000-00007D420000}"/>
    <cellStyle name="Note 2 3 2 2 4 4" xfId="8512" xr:uid="{00000000-0005-0000-0000-00007E420000}"/>
    <cellStyle name="Note 2 3 2 2 4 4 2" xfId="17344" xr:uid="{00000000-0005-0000-0000-00007F420000}"/>
    <cellStyle name="Note 2 3 2 2 4 5" xfId="10738" xr:uid="{00000000-0005-0000-0000-000080420000}"/>
    <cellStyle name="Note 2 3 2 2 5" xfId="2700" xr:uid="{00000000-0005-0000-0000-000081420000}"/>
    <cellStyle name="Note 2 3 2 2 5 2" xfId="11532" xr:uid="{00000000-0005-0000-0000-000082420000}"/>
    <cellStyle name="Note 2 3 2 2 6" xfId="4902" xr:uid="{00000000-0005-0000-0000-000083420000}"/>
    <cellStyle name="Note 2 3 2 2 6 2" xfId="13734" xr:uid="{00000000-0005-0000-0000-000084420000}"/>
    <cellStyle name="Note 2 3 2 2 7" xfId="7104" xr:uid="{00000000-0005-0000-0000-000085420000}"/>
    <cellStyle name="Note 2 3 2 2 7 2" xfId="15936" xr:uid="{00000000-0005-0000-0000-000086420000}"/>
    <cellStyle name="Note 2 3 2 2 8" xfId="9330" xr:uid="{00000000-0005-0000-0000-000087420000}"/>
    <cellStyle name="Note 2 3 2 3" xfId="615" xr:uid="{00000000-0005-0000-0000-000088420000}"/>
    <cellStyle name="Note 2 3 2 3 2" xfId="967" xr:uid="{00000000-0005-0000-0000-000089420000}"/>
    <cellStyle name="Note 2 3 2 3 2 2" xfId="1671" xr:uid="{00000000-0005-0000-0000-00008A420000}"/>
    <cellStyle name="Note 2 3 2 3 2 2 2" xfId="3873" xr:uid="{00000000-0005-0000-0000-00008B420000}"/>
    <cellStyle name="Note 2 3 2 3 2 2 2 2" xfId="12705" xr:uid="{00000000-0005-0000-0000-00008C420000}"/>
    <cellStyle name="Note 2 3 2 3 2 2 3" xfId="6075" xr:uid="{00000000-0005-0000-0000-00008D420000}"/>
    <cellStyle name="Note 2 3 2 3 2 2 3 2" xfId="14907" xr:uid="{00000000-0005-0000-0000-00008E420000}"/>
    <cellStyle name="Note 2 3 2 3 2 2 4" xfId="8277" xr:uid="{00000000-0005-0000-0000-00008F420000}"/>
    <cellStyle name="Note 2 3 2 3 2 2 4 2" xfId="17109" xr:uid="{00000000-0005-0000-0000-000090420000}"/>
    <cellStyle name="Note 2 3 2 3 2 2 5" xfId="10503" xr:uid="{00000000-0005-0000-0000-000091420000}"/>
    <cellStyle name="Note 2 3 2 3 2 3" xfId="2375" xr:uid="{00000000-0005-0000-0000-000092420000}"/>
    <cellStyle name="Note 2 3 2 3 2 3 2" xfId="4577" xr:uid="{00000000-0005-0000-0000-000093420000}"/>
    <cellStyle name="Note 2 3 2 3 2 3 2 2" xfId="13409" xr:uid="{00000000-0005-0000-0000-000094420000}"/>
    <cellStyle name="Note 2 3 2 3 2 3 3" xfId="6779" xr:uid="{00000000-0005-0000-0000-000095420000}"/>
    <cellStyle name="Note 2 3 2 3 2 3 3 2" xfId="15611" xr:uid="{00000000-0005-0000-0000-000096420000}"/>
    <cellStyle name="Note 2 3 2 3 2 3 4" xfId="8981" xr:uid="{00000000-0005-0000-0000-000097420000}"/>
    <cellStyle name="Note 2 3 2 3 2 3 4 2" xfId="17813" xr:uid="{00000000-0005-0000-0000-000098420000}"/>
    <cellStyle name="Note 2 3 2 3 2 3 5" xfId="11207" xr:uid="{00000000-0005-0000-0000-000099420000}"/>
    <cellStyle name="Note 2 3 2 3 2 4" xfId="3169" xr:uid="{00000000-0005-0000-0000-00009A420000}"/>
    <cellStyle name="Note 2 3 2 3 2 4 2" xfId="12001" xr:uid="{00000000-0005-0000-0000-00009B420000}"/>
    <cellStyle name="Note 2 3 2 3 2 5" xfId="5371" xr:uid="{00000000-0005-0000-0000-00009C420000}"/>
    <cellStyle name="Note 2 3 2 3 2 5 2" xfId="14203" xr:uid="{00000000-0005-0000-0000-00009D420000}"/>
    <cellStyle name="Note 2 3 2 3 2 6" xfId="7573" xr:uid="{00000000-0005-0000-0000-00009E420000}"/>
    <cellStyle name="Note 2 3 2 3 2 6 2" xfId="16405" xr:uid="{00000000-0005-0000-0000-00009F420000}"/>
    <cellStyle name="Note 2 3 2 3 2 7" xfId="9799" xr:uid="{00000000-0005-0000-0000-0000A0420000}"/>
    <cellStyle name="Note 2 3 2 3 3" xfId="1319" xr:uid="{00000000-0005-0000-0000-0000A1420000}"/>
    <cellStyle name="Note 2 3 2 3 3 2" xfId="3521" xr:uid="{00000000-0005-0000-0000-0000A2420000}"/>
    <cellStyle name="Note 2 3 2 3 3 2 2" xfId="12353" xr:uid="{00000000-0005-0000-0000-0000A3420000}"/>
    <cellStyle name="Note 2 3 2 3 3 3" xfId="5723" xr:uid="{00000000-0005-0000-0000-0000A4420000}"/>
    <cellStyle name="Note 2 3 2 3 3 3 2" xfId="14555" xr:uid="{00000000-0005-0000-0000-0000A5420000}"/>
    <cellStyle name="Note 2 3 2 3 3 4" xfId="7925" xr:uid="{00000000-0005-0000-0000-0000A6420000}"/>
    <cellStyle name="Note 2 3 2 3 3 4 2" xfId="16757" xr:uid="{00000000-0005-0000-0000-0000A7420000}"/>
    <cellStyle name="Note 2 3 2 3 3 5" xfId="10151" xr:uid="{00000000-0005-0000-0000-0000A8420000}"/>
    <cellStyle name="Note 2 3 2 3 4" xfId="2023" xr:uid="{00000000-0005-0000-0000-0000A9420000}"/>
    <cellStyle name="Note 2 3 2 3 4 2" xfId="4225" xr:uid="{00000000-0005-0000-0000-0000AA420000}"/>
    <cellStyle name="Note 2 3 2 3 4 2 2" xfId="13057" xr:uid="{00000000-0005-0000-0000-0000AB420000}"/>
    <cellStyle name="Note 2 3 2 3 4 3" xfId="6427" xr:uid="{00000000-0005-0000-0000-0000AC420000}"/>
    <cellStyle name="Note 2 3 2 3 4 3 2" xfId="15259" xr:uid="{00000000-0005-0000-0000-0000AD420000}"/>
    <cellStyle name="Note 2 3 2 3 4 4" xfId="8629" xr:uid="{00000000-0005-0000-0000-0000AE420000}"/>
    <cellStyle name="Note 2 3 2 3 4 4 2" xfId="17461" xr:uid="{00000000-0005-0000-0000-0000AF420000}"/>
    <cellStyle name="Note 2 3 2 3 4 5" xfId="10855" xr:uid="{00000000-0005-0000-0000-0000B0420000}"/>
    <cellStyle name="Note 2 3 2 3 5" xfId="2817" xr:uid="{00000000-0005-0000-0000-0000B1420000}"/>
    <cellStyle name="Note 2 3 2 3 5 2" xfId="11649" xr:uid="{00000000-0005-0000-0000-0000B2420000}"/>
    <cellStyle name="Note 2 3 2 3 6" xfId="5019" xr:uid="{00000000-0005-0000-0000-0000B3420000}"/>
    <cellStyle name="Note 2 3 2 3 6 2" xfId="13851" xr:uid="{00000000-0005-0000-0000-0000B4420000}"/>
    <cellStyle name="Note 2 3 2 3 7" xfId="7221" xr:uid="{00000000-0005-0000-0000-0000B5420000}"/>
    <cellStyle name="Note 2 3 2 3 7 2" xfId="16053" xr:uid="{00000000-0005-0000-0000-0000B6420000}"/>
    <cellStyle name="Note 2 3 2 3 8" xfId="9447" xr:uid="{00000000-0005-0000-0000-0000B7420000}"/>
    <cellStyle name="Note 2 3 2 4" xfId="733" xr:uid="{00000000-0005-0000-0000-0000B8420000}"/>
    <cellStyle name="Note 2 3 2 4 2" xfId="1437" xr:uid="{00000000-0005-0000-0000-0000B9420000}"/>
    <cellStyle name="Note 2 3 2 4 2 2" xfId="3639" xr:uid="{00000000-0005-0000-0000-0000BA420000}"/>
    <cellStyle name="Note 2 3 2 4 2 2 2" xfId="12471" xr:uid="{00000000-0005-0000-0000-0000BB420000}"/>
    <cellStyle name="Note 2 3 2 4 2 3" xfId="5841" xr:uid="{00000000-0005-0000-0000-0000BC420000}"/>
    <cellStyle name="Note 2 3 2 4 2 3 2" xfId="14673" xr:uid="{00000000-0005-0000-0000-0000BD420000}"/>
    <cellStyle name="Note 2 3 2 4 2 4" xfId="8043" xr:uid="{00000000-0005-0000-0000-0000BE420000}"/>
    <cellStyle name="Note 2 3 2 4 2 4 2" xfId="16875" xr:uid="{00000000-0005-0000-0000-0000BF420000}"/>
    <cellStyle name="Note 2 3 2 4 2 5" xfId="10269" xr:uid="{00000000-0005-0000-0000-0000C0420000}"/>
    <cellStyle name="Note 2 3 2 4 3" xfId="2141" xr:uid="{00000000-0005-0000-0000-0000C1420000}"/>
    <cellStyle name="Note 2 3 2 4 3 2" xfId="4343" xr:uid="{00000000-0005-0000-0000-0000C2420000}"/>
    <cellStyle name="Note 2 3 2 4 3 2 2" xfId="13175" xr:uid="{00000000-0005-0000-0000-0000C3420000}"/>
    <cellStyle name="Note 2 3 2 4 3 3" xfId="6545" xr:uid="{00000000-0005-0000-0000-0000C4420000}"/>
    <cellStyle name="Note 2 3 2 4 3 3 2" xfId="15377" xr:uid="{00000000-0005-0000-0000-0000C5420000}"/>
    <cellStyle name="Note 2 3 2 4 3 4" xfId="8747" xr:uid="{00000000-0005-0000-0000-0000C6420000}"/>
    <cellStyle name="Note 2 3 2 4 3 4 2" xfId="17579" xr:uid="{00000000-0005-0000-0000-0000C7420000}"/>
    <cellStyle name="Note 2 3 2 4 3 5" xfId="10973" xr:uid="{00000000-0005-0000-0000-0000C8420000}"/>
    <cellStyle name="Note 2 3 2 4 4" xfId="2935" xr:uid="{00000000-0005-0000-0000-0000C9420000}"/>
    <cellStyle name="Note 2 3 2 4 4 2" xfId="11767" xr:uid="{00000000-0005-0000-0000-0000CA420000}"/>
    <cellStyle name="Note 2 3 2 4 5" xfId="5137" xr:uid="{00000000-0005-0000-0000-0000CB420000}"/>
    <cellStyle name="Note 2 3 2 4 5 2" xfId="13969" xr:uid="{00000000-0005-0000-0000-0000CC420000}"/>
    <cellStyle name="Note 2 3 2 4 6" xfId="7339" xr:uid="{00000000-0005-0000-0000-0000CD420000}"/>
    <cellStyle name="Note 2 3 2 4 6 2" xfId="16171" xr:uid="{00000000-0005-0000-0000-0000CE420000}"/>
    <cellStyle name="Note 2 3 2 4 7" xfId="9565" xr:uid="{00000000-0005-0000-0000-0000CF420000}"/>
    <cellStyle name="Note 2 3 2 5" xfId="1124" xr:uid="{00000000-0005-0000-0000-0000D0420000}"/>
    <cellStyle name="Note 2 3 2 5 2" xfId="3326" xr:uid="{00000000-0005-0000-0000-0000D1420000}"/>
    <cellStyle name="Note 2 3 2 5 2 2" xfId="12158" xr:uid="{00000000-0005-0000-0000-0000D2420000}"/>
    <cellStyle name="Note 2 3 2 5 3" xfId="5528" xr:uid="{00000000-0005-0000-0000-0000D3420000}"/>
    <cellStyle name="Note 2 3 2 5 3 2" xfId="14360" xr:uid="{00000000-0005-0000-0000-0000D4420000}"/>
    <cellStyle name="Note 2 3 2 5 4" xfId="7730" xr:uid="{00000000-0005-0000-0000-0000D5420000}"/>
    <cellStyle name="Note 2 3 2 5 4 2" xfId="16562" xr:uid="{00000000-0005-0000-0000-0000D6420000}"/>
    <cellStyle name="Note 2 3 2 5 5" xfId="9956" xr:uid="{00000000-0005-0000-0000-0000D7420000}"/>
    <cellStyle name="Note 2 3 2 6" xfId="1789" xr:uid="{00000000-0005-0000-0000-0000D8420000}"/>
    <cellStyle name="Note 2 3 2 6 2" xfId="3991" xr:uid="{00000000-0005-0000-0000-0000D9420000}"/>
    <cellStyle name="Note 2 3 2 6 2 2" xfId="12823" xr:uid="{00000000-0005-0000-0000-0000DA420000}"/>
    <cellStyle name="Note 2 3 2 6 3" xfId="6193" xr:uid="{00000000-0005-0000-0000-0000DB420000}"/>
    <cellStyle name="Note 2 3 2 6 3 2" xfId="15025" xr:uid="{00000000-0005-0000-0000-0000DC420000}"/>
    <cellStyle name="Note 2 3 2 6 4" xfId="8395" xr:uid="{00000000-0005-0000-0000-0000DD420000}"/>
    <cellStyle name="Note 2 3 2 6 4 2" xfId="17227" xr:uid="{00000000-0005-0000-0000-0000DE420000}"/>
    <cellStyle name="Note 2 3 2 6 5" xfId="10621" xr:uid="{00000000-0005-0000-0000-0000DF420000}"/>
    <cellStyle name="Note 2 3 2 7" xfId="2622" xr:uid="{00000000-0005-0000-0000-0000E0420000}"/>
    <cellStyle name="Note 2 3 2 7 2" xfId="11454" xr:uid="{00000000-0005-0000-0000-0000E1420000}"/>
    <cellStyle name="Note 2 3 2 8" xfId="4824" xr:uid="{00000000-0005-0000-0000-0000E2420000}"/>
    <cellStyle name="Note 2 3 2 8 2" xfId="13656" xr:uid="{00000000-0005-0000-0000-0000E3420000}"/>
    <cellStyle name="Note 2 3 2 9" xfId="7026" xr:uid="{00000000-0005-0000-0000-0000E4420000}"/>
    <cellStyle name="Note 2 3 2 9 2" xfId="15858" xr:uid="{00000000-0005-0000-0000-0000E5420000}"/>
    <cellStyle name="Note 2 3 3" xfId="434" xr:uid="{00000000-0005-0000-0000-0000E6420000}"/>
    <cellStyle name="Note 2 3 3 10" xfId="9266" xr:uid="{00000000-0005-0000-0000-0000E7420000}"/>
    <cellStyle name="Note 2 3 3 2" xfId="537" xr:uid="{00000000-0005-0000-0000-0000E8420000}"/>
    <cellStyle name="Note 2 3 3 2 2" xfId="889" xr:uid="{00000000-0005-0000-0000-0000E9420000}"/>
    <cellStyle name="Note 2 3 3 2 2 2" xfId="1593" xr:uid="{00000000-0005-0000-0000-0000EA420000}"/>
    <cellStyle name="Note 2 3 3 2 2 2 2" xfId="3795" xr:uid="{00000000-0005-0000-0000-0000EB420000}"/>
    <cellStyle name="Note 2 3 3 2 2 2 2 2" xfId="12627" xr:uid="{00000000-0005-0000-0000-0000EC420000}"/>
    <cellStyle name="Note 2 3 3 2 2 2 3" xfId="5997" xr:uid="{00000000-0005-0000-0000-0000ED420000}"/>
    <cellStyle name="Note 2 3 3 2 2 2 3 2" xfId="14829" xr:uid="{00000000-0005-0000-0000-0000EE420000}"/>
    <cellStyle name="Note 2 3 3 2 2 2 4" xfId="8199" xr:uid="{00000000-0005-0000-0000-0000EF420000}"/>
    <cellStyle name="Note 2 3 3 2 2 2 4 2" xfId="17031" xr:uid="{00000000-0005-0000-0000-0000F0420000}"/>
    <cellStyle name="Note 2 3 3 2 2 2 5" xfId="10425" xr:uid="{00000000-0005-0000-0000-0000F1420000}"/>
    <cellStyle name="Note 2 3 3 2 2 3" xfId="2297" xr:uid="{00000000-0005-0000-0000-0000F2420000}"/>
    <cellStyle name="Note 2 3 3 2 2 3 2" xfId="4499" xr:uid="{00000000-0005-0000-0000-0000F3420000}"/>
    <cellStyle name="Note 2 3 3 2 2 3 2 2" xfId="13331" xr:uid="{00000000-0005-0000-0000-0000F4420000}"/>
    <cellStyle name="Note 2 3 3 2 2 3 3" xfId="6701" xr:uid="{00000000-0005-0000-0000-0000F5420000}"/>
    <cellStyle name="Note 2 3 3 2 2 3 3 2" xfId="15533" xr:uid="{00000000-0005-0000-0000-0000F6420000}"/>
    <cellStyle name="Note 2 3 3 2 2 3 4" xfId="8903" xr:uid="{00000000-0005-0000-0000-0000F7420000}"/>
    <cellStyle name="Note 2 3 3 2 2 3 4 2" xfId="17735" xr:uid="{00000000-0005-0000-0000-0000F8420000}"/>
    <cellStyle name="Note 2 3 3 2 2 3 5" xfId="11129" xr:uid="{00000000-0005-0000-0000-0000F9420000}"/>
    <cellStyle name="Note 2 3 3 2 2 4" xfId="3091" xr:uid="{00000000-0005-0000-0000-0000FA420000}"/>
    <cellStyle name="Note 2 3 3 2 2 4 2" xfId="11923" xr:uid="{00000000-0005-0000-0000-0000FB420000}"/>
    <cellStyle name="Note 2 3 3 2 2 5" xfId="5293" xr:uid="{00000000-0005-0000-0000-0000FC420000}"/>
    <cellStyle name="Note 2 3 3 2 2 5 2" xfId="14125" xr:uid="{00000000-0005-0000-0000-0000FD420000}"/>
    <cellStyle name="Note 2 3 3 2 2 6" xfId="7495" xr:uid="{00000000-0005-0000-0000-0000FE420000}"/>
    <cellStyle name="Note 2 3 3 2 2 6 2" xfId="16327" xr:uid="{00000000-0005-0000-0000-0000FF420000}"/>
    <cellStyle name="Note 2 3 3 2 2 7" xfId="9721" xr:uid="{00000000-0005-0000-0000-000000430000}"/>
    <cellStyle name="Note 2 3 3 2 3" xfId="1241" xr:uid="{00000000-0005-0000-0000-000001430000}"/>
    <cellStyle name="Note 2 3 3 2 3 2" xfId="3443" xr:uid="{00000000-0005-0000-0000-000002430000}"/>
    <cellStyle name="Note 2 3 3 2 3 2 2" xfId="12275" xr:uid="{00000000-0005-0000-0000-000003430000}"/>
    <cellStyle name="Note 2 3 3 2 3 3" xfId="5645" xr:uid="{00000000-0005-0000-0000-000004430000}"/>
    <cellStyle name="Note 2 3 3 2 3 3 2" xfId="14477" xr:uid="{00000000-0005-0000-0000-000005430000}"/>
    <cellStyle name="Note 2 3 3 2 3 4" xfId="7847" xr:uid="{00000000-0005-0000-0000-000006430000}"/>
    <cellStyle name="Note 2 3 3 2 3 4 2" xfId="16679" xr:uid="{00000000-0005-0000-0000-000007430000}"/>
    <cellStyle name="Note 2 3 3 2 3 5" xfId="10073" xr:uid="{00000000-0005-0000-0000-000008430000}"/>
    <cellStyle name="Note 2 3 3 2 4" xfId="1945" xr:uid="{00000000-0005-0000-0000-000009430000}"/>
    <cellStyle name="Note 2 3 3 2 4 2" xfId="4147" xr:uid="{00000000-0005-0000-0000-00000A430000}"/>
    <cellStyle name="Note 2 3 3 2 4 2 2" xfId="12979" xr:uid="{00000000-0005-0000-0000-00000B430000}"/>
    <cellStyle name="Note 2 3 3 2 4 3" xfId="6349" xr:uid="{00000000-0005-0000-0000-00000C430000}"/>
    <cellStyle name="Note 2 3 3 2 4 3 2" xfId="15181" xr:uid="{00000000-0005-0000-0000-00000D430000}"/>
    <cellStyle name="Note 2 3 3 2 4 4" xfId="8551" xr:uid="{00000000-0005-0000-0000-00000E430000}"/>
    <cellStyle name="Note 2 3 3 2 4 4 2" xfId="17383" xr:uid="{00000000-0005-0000-0000-00000F430000}"/>
    <cellStyle name="Note 2 3 3 2 4 5" xfId="10777" xr:uid="{00000000-0005-0000-0000-000010430000}"/>
    <cellStyle name="Note 2 3 3 2 5" xfId="2739" xr:uid="{00000000-0005-0000-0000-000011430000}"/>
    <cellStyle name="Note 2 3 3 2 5 2" xfId="11571" xr:uid="{00000000-0005-0000-0000-000012430000}"/>
    <cellStyle name="Note 2 3 3 2 6" xfId="4941" xr:uid="{00000000-0005-0000-0000-000013430000}"/>
    <cellStyle name="Note 2 3 3 2 6 2" xfId="13773" xr:uid="{00000000-0005-0000-0000-000014430000}"/>
    <cellStyle name="Note 2 3 3 2 7" xfId="7143" xr:uid="{00000000-0005-0000-0000-000015430000}"/>
    <cellStyle name="Note 2 3 3 2 7 2" xfId="15975" xr:uid="{00000000-0005-0000-0000-000016430000}"/>
    <cellStyle name="Note 2 3 3 2 8" xfId="9369" xr:uid="{00000000-0005-0000-0000-000017430000}"/>
    <cellStyle name="Note 2 3 3 3" xfId="654" xr:uid="{00000000-0005-0000-0000-000018430000}"/>
    <cellStyle name="Note 2 3 3 3 2" xfId="1006" xr:uid="{00000000-0005-0000-0000-000019430000}"/>
    <cellStyle name="Note 2 3 3 3 2 2" xfId="1710" xr:uid="{00000000-0005-0000-0000-00001A430000}"/>
    <cellStyle name="Note 2 3 3 3 2 2 2" xfId="3912" xr:uid="{00000000-0005-0000-0000-00001B430000}"/>
    <cellStyle name="Note 2 3 3 3 2 2 2 2" xfId="12744" xr:uid="{00000000-0005-0000-0000-00001C430000}"/>
    <cellStyle name="Note 2 3 3 3 2 2 3" xfId="6114" xr:uid="{00000000-0005-0000-0000-00001D430000}"/>
    <cellStyle name="Note 2 3 3 3 2 2 3 2" xfId="14946" xr:uid="{00000000-0005-0000-0000-00001E430000}"/>
    <cellStyle name="Note 2 3 3 3 2 2 4" xfId="8316" xr:uid="{00000000-0005-0000-0000-00001F430000}"/>
    <cellStyle name="Note 2 3 3 3 2 2 4 2" xfId="17148" xr:uid="{00000000-0005-0000-0000-000020430000}"/>
    <cellStyle name="Note 2 3 3 3 2 2 5" xfId="10542" xr:uid="{00000000-0005-0000-0000-000021430000}"/>
    <cellStyle name="Note 2 3 3 3 2 3" xfId="2414" xr:uid="{00000000-0005-0000-0000-000022430000}"/>
    <cellStyle name="Note 2 3 3 3 2 3 2" xfId="4616" xr:uid="{00000000-0005-0000-0000-000023430000}"/>
    <cellStyle name="Note 2 3 3 3 2 3 2 2" xfId="13448" xr:uid="{00000000-0005-0000-0000-000024430000}"/>
    <cellStyle name="Note 2 3 3 3 2 3 3" xfId="6818" xr:uid="{00000000-0005-0000-0000-000025430000}"/>
    <cellStyle name="Note 2 3 3 3 2 3 3 2" xfId="15650" xr:uid="{00000000-0005-0000-0000-000026430000}"/>
    <cellStyle name="Note 2 3 3 3 2 3 4" xfId="9020" xr:uid="{00000000-0005-0000-0000-000027430000}"/>
    <cellStyle name="Note 2 3 3 3 2 3 4 2" xfId="17852" xr:uid="{00000000-0005-0000-0000-000028430000}"/>
    <cellStyle name="Note 2 3 3 3 2 3 5" xfId="11246" xr:uid="{00000000-0005-0000-0000-000029430000}"/>
    <cellStyle name="Note 2 3 3 3 2 4" xfId="3208" xr:uid="{00000000-0005-0000-0000-00002A430000}"/>
    <cellStyle name="Note 2 3 3 3 2 4 2" xfId="12040" xr:uid="{00000000-0005-0000-0000-00002B430000}"/>
    <cellStyle name="Note 2 3 3 3 2 5" xfId="5410" xr:uid="{00000000-0005-0000-0000-00002C430000}"/>
    <cellStyle name="Note 2 3 3 3 2 5 2" xfId="14242" xr:uid="{00000000-0005-0000-0000-00002D430000}"/>
    <cellStyle name="Note 2 3 3 3 2 6" xfId="7612" xr:uid="{00000000-0005-0000-0000-00002E430000}"/>
    <cellStyle name="Note 2 3 3 3 2 6 2" xfId="16444" xr:uid="{00000000-0005-0000-0000-00002F430000}"/>
    <cellStyle name="Note 2 3 3 3 2 7" xfId="9838" xr:uid="{00000000-0005-0000-0000-000030430000}"/>
    <cellStyle name="Note 2 3 3 3 3" xfId="1358" xr:uid="{00000000-0005-0000-0000-000031430000}"/>
    <cellStyle name="Note 2 3 3 3 3 2" xfId="3560" xr:uid="{00000000-0005-0000-0000-000032430000}"/>
    <cellStyle name="Note 2 3 3 3 3 2 2" xfId="12392" xr:uid="{00000000-0005-0000-0000-000033430000}"/>
    <cellStyle name="Note 2 3 3 3 3 3" xfId="5762" xr:uid="{00000000-0005-0000-0000-000034430000}"/>
    <cellStyle name="Note 2 3 3 3 3 3 2" xfId="14594" xr:uid="{00000000-0005-0000-0000-000035430000}"/>
    <cellStyle name="Note 2 3 3 3 3 4" xfId="7964" xr:uid="{00000000-0005-0000-0000-000036430000}"/>
    <cellStyle name="Note 2 3 3 3 3 4 2" xfId="16796" xr:uid="{00000000-0005-0000-0000-000037430000}"/>
    <cellStyle name="Note 2 3 3 3 3 5" xfId="10190" xr:uid="{00000000-0005-0000-0000-000038430000}"/>
    <cellStyle name="Note 2 3 3 3 4" xfId="2062" xr:uid="{00000000-0005-0000-0000-000039430000}"/>
    <cellStyle name="Note 2 3 3 3 4 2" xfId="4264" xr:uid="{00000000-0005-0000-0000-00003A430000}"/>
    <cellStyle name="Note 2 3 3 3 4 2 2" xfId="13096" xr:uid="{00000000-0005-0000-0000-00003B430000}"/>
    <cellStyle name="Note 2 3 3 3 4 3" xfId="6466" xr:uid="{00000000-0005-0000-0000-00003C430000}"/>
    <cellStyle name="Note 2 3 3 3 4 3 2" xfId="15298" xr:uid="{00000000-0005-0000-0000-00003D430000}"/>
    <cellStyle name="Note 2 3 3 3 4 4" xfId="8668" xr:uid="{00000000-0005-0000-0000-00003E430000}"/>
    <cellStyle name="Note 2 3 3 3 4 4 2" xfId="17500" xr:uid="{00000000-0005-0000-0000-00003F430000}"/>
    <cellStyle name="Note 2 3 3 3 4 5" xfId="10894" xr:uid="{00000000-0005-0000-0000-000040430000}"/>
    <cellStyle name="Note 2 3 3 3 5" xfId="2856" xr:uid="{00000000-0005-0000-0000-000041430000}"/>
    <cellStyle name="Note 2 3 3 3 5 2" xfId="11688" xr:uid="{00000000-0005-0000-0000-000042430000}"/>
    <cellStyle name="Note 2 3 3 3 6" xfId="5058" xr:uid="{00000000-0005-0000-0000-000043430000}"/>
    <cellStyle name="Note 2 3 3 3 6 2" xfId="13890" xr:uid="{00000000-0005-0000-0000-000044430000}"/>
    <cellStyle name="Note 2 3 3 3 7" xfId="7260" xr:uid="{00000000-0005-0000-0000-000045430000}"/>
    <cellStyle name="Note 2 3 3 3 7 2" xfId="16092" xr:uid="{00000000-0005-0000-0000-000046430000}"/>
    <cellStyle name="Note 2 3 3 3 8" xfId="9486" xr:uid="{00000000-0005-0000-0000-000047430000}"/>
    <cellStyle name="Note 2 3 3 4" xfId="772" xr:uid="{00000000-0005-0000-0000-000048430000}"/>
    <cellStyle name="Note 2 3 3 4 2" xfId="1476" xr:uid="{00000000-0005-0000-0000-000049430000}"/>
    <cellStyle name="Note 2 3 3 4 2 2" xfId="3678" xr:uid="{00000000-0005-0000-0000-00004A430000}"/>
    <cellStyle name="Note 2 3 3 4 2 2 2" xfId="12510" xr:uid="{00000000-0005-0000-0000-00004B430000}"/>
    <cellStyle name="Note 2 3 3 4 2 3" xfId="5880" xr:uid="{00000000-0005-0000-0000-00004C430000}"/>
    <cellStyle name="Note 2 3 3 4 2 3 2" xfId="14712" xr:uid="{00000000-0005-0000-0000-00004D430000}"/>
    <cellStyle name="Note 2 3 3 4 2 4" xfId="8082" xr:uid="{00000000-0005-0000-0000-00004E430000}"/>
    <cellStyle name="Note 2 3 3 4 2 4 2" xfId="16914" xr:uid="{00000000-0005-0000-0000-00004F430000}"/>
    <cellStyle name="Note 2 3 3 4 2 5" xfId="10308" xr:uid="{00000000-0005-0000-0000-000050430000}"/>
    <cellStyle name="Note 2 3 3 4 3" xfId="2180" xr:uid="{00000000-0005-0000-0000-000051430000}"/>
    <cellStyle name="Note 2 3 3 4 3 2" xfId="4382" xr:uid="{00000000-0005-0000-0000-000052430000}"/>
    <cellStyle name="Note 2 3 3 4 3 2 2" xfId="13214" xr:uid="{00000000-0005-0000-0000-000053430000}"/>
    <cellStyle name="Note 2 3 3 4 3 3" xfId="6584" xr:uid="{00000000-0005-0000-0000-000054430000}"/>
    <cellStyle name="Note 2 3 3 4 3 3 2" xfId="15416" xr:uid="{00000000-0005-0000-0000-000055430000}"/>
    <cellStyle name="Note 2 3 3 4 3 4" xfId="8786" xr:uid="{00000000-0005-0000-0000-000056430000}"/>
    <cellStyle name="Note 2 3 3 4 3 4 2" xfId="17618" xr:uid="{00000000-0005-0000-0000-000057430000}"/>
    <cellStyle name="Note 2 3 3 4 3 5" xfId="11012" xr:uid="{00000000-0005-0000-0000-000058430000}"/>
    <cellStyle name="Note 2 3 3 4 4" xfId="2974" xr:uid="{00000000-0005-0000-0000-000059430000}"/>
    <cellStyle name="Note 2 3 3 4 4 2" xfId="11806" xr:uid="{00000000-0005-0000-0000-00005A430000}"/>
    <cellStyle name="Note 2 3 3 4 5" xfId="5176" xr:uid="{00000000-0005-0000-0000-00005B430000}"/>
    <cellStyle name="Note 2 3 3 4 5 2" xfId="14008" xr:uid="{00000000-0005-0000-0000-00005C430000}"/>
    <cellStyle name="Note 2 3 3 4 6" xfId="7378" xr:uid="{00000000-0005-0000-0000-00005D430000}"/>
    <cellStyle name="Note 2 3 3 4 6 2" xfId="16210" xr:uid="{00000000-0005-0000-0000-00005E430000}"/>
    <cellStyle name="Note 2 3 3 4 7" xfId="9604" xr:uid="{00000000-0005-0000-0000-00005F430000}"/>
    <cellStyle name="Note 2 3 3 5" xfId="1138" xr:uid="{00000000-0005-0000-0000-000060430000}"/>
    <cellStyle name="Note 2 3 3 5 2" xfId="3340" xr:uid="{00000000-0005-0000-0000-000061430000}"/>
    <cellStyle name="Note 2 3 3 5 2 2" xfId="12172" xr:uid="{00000000-0005-0000-0000-000062430000}"/>
    <cellStyle name="Note 2 3 3 5 3" xfId="5542" xr:uid="{00000000-0005-0000-0000-000063430000}"/>
    <cellStyle name="Note 2 3 3 5 3 2" xfId="14374" xr:uid="{00000000-0005-0000-0000-000064430000}"/>
    <cellStyle name="Note 2 3 3 5 4" xfId="7744" xr:uid="{00000000-0005-0000-0000-000065430000}"/>
    <cellStyle name="Note 2 3 3 5 4 2" xfId="16576" xr:uid="{00000000-0005-0000-0000-000066430000}"/>
    <cellStyle name="Note 2 3 3 5 5" xfId="9970" xr:uid="{00000000-0005-0000-0000-000067430000}"/>
    <cellStyle name="Note 2 3 3 6" xfId="1828" xr:uid="{00000000-0005-0000-0000-000068430000}"/>
    <cellStyle name="Note 2 3 3 6 2" xfId="4030" xr:uid="{00000000-0005-0000-0000-000069430000}"/>
    <cellStyle name="Note 2 3 3 6 2 2" xfId="12862" xr:uid="{00000000-0005-0000-0000-00006A430000}"/>
    <cellStyle name="Note 2 3 3 6 3" xfId="6232" xr:uid="{00000000-0005-0000-0000-00006B430000}"/>
    <cellStyle name="Note 2 3 3 6 3 2" xfId="15064" xr:uid="{00000000-0005-0000-0000-00006C430000}"/>
    <cellStyle name="Note 2 3 3 6 4" xfId="8434" xr:uid="{00000000-0005-0000-0000-00006D430000}"/>
    <cellStyle name="Note 2 3 3 6 4 2" xfId="17266" xr:uid="{00000000-0005-0000-0000-00006E430000}"/>
    <cellStyle name="Note 2 3 3 6 5" xfId="10660" xr:uid="{00000000-0005-0000-0000-00006F430000}"/>
    <cellStyle name="Note 2 3 3 7" xfId="2636" xr:uid="{00000000-0005-0000-0000-000070430000}"/>
    <cellStyle name="Note 2 3 3 7 2" xfId="11468" xr:uid="{00000000-0005-0000-0000-000071430000}"/>
    <cellStyle name="Note 2 3 3 8" xfId="4838" xr:uid="{00000000-0005-0000-0000-000072430000}"/>
    <cellStyle name="Note 2 3 3 8 2" xfId="13670" xr:uid="{00000000-0005-0000-0000-000073430000}"/>
    <cellStyle name="Note 2 3 3 9" xfId="7040" xr:uid="{00000000-0005-0000-0000-000074430000}"/>
    <cellStyle name="Note 2 3 3 9 2" xfId="15872" xr:uid="{00000000-0005-0000-0000-000075430000}"/>
    <cellStyle name="Note 2 3 4" xfId="472" xr:uid="{00000000-0005-0000-0000-000076430000}"/>
    <cellStyle name="Note 2 3 4 2" xfId="811" xr:uid="{00000000-0005-0000-0000-000077430000}"/>
    <cellStyle name="Note 2 3 4 2 2" xfId="1515" xr:uid="{00000000-0005-0000-0000-000078430000}"/>
    <cellStyle name="Note 2 3 4 2 2 2" xfId="3717" xr:uid="{00000000-0005-0000-0000-000079430000}"/>
    <cellStyle name="Note 2 3 4 2 2 2 2" xfId="12549" xr:uid="{00000000-0005-0000-0000-00007A430000}"/>
    <cellStyle name="Note 2 3 4 2 2 3" xfId="5919" xr:uid="{00000000-0005-0000-0000-00007B430000}"/>
    <cellStyle name="Note 2 3 4 2 2 3 2" xfId="14751" xr:uid="{00000000-0005-0000-0000-00007C430000}"/>
    <cellStyle name="Note 2 3 4 2 2 4" xfId="8121" xr:uid="{00000000-0005-0000-0000-00007D430000}"/>
    <cellStyle name="Note 2 3 4 2 2 4 2" xfId="16953" xr:uid="{00000000-0005-0000-0000-00007E430000}"/>
    <cellStyle name="Note 2 3 4 2 2 5" xfId="10347" xr:uid="{00000000-0005-0000-0000-00007F430000}"/>
    <cellStyle name="Note 2 3 4 2 3" xfId="2219" xr:uid="{00000000-0005-0000-0000-000080430000}"/>
    <cellStyle name="Note 2 3 4 2 3 2" xfId="4421" xr:uid="{00000000-0005-0000-0000-000081430000}"/>
    <cellStyle name="Note 2 3 4 2 3 2 2" xfId="13253" xr:uid="{00000000-0005-0000-0000-000082430000}"/>
    <cellStyle name="Note 2 3 4 2 3 3" xfId="6623" xr:uid="{00000000-0005-0000-0000-000083430000}"/>
    <cellStyle name="Note 2 3 4 2 3 3 2" xfId="15455" xr:uid="{00000000-0005-0000-0000-000084430000}"/>
    <cellStyle name="Note 2 3 4 2 3 4" xfId="8825" xr:uid="{00000000-0005-0000-0000-000085430000}"/>
    <cellStyle name="Note 2 3 4 2 3 4 2" xfId="17657" xr:uid="{00000000-0005-0000-0000-000086430000}"/>
    <cellStyle name="Note 2 3 4 2 3 5" xfId="11051" xr:uid="{00000000-0005-0000-0000-000087430000}"/>
    <cellStyle name="Note 2 3 4 2 4" xfId="3013" xr:uid="{00000000-0005-0000-0000-000088430000}"/>
    <cellStyle name="Note 2 3 4 2 4 2" xfId="11845" xr:uid="{00000000-0005-0000-0000-000089430000}"/>
    <cellStyle name="Note 2 3 4 2 5" xfId="5215" xr:uid="{00000000-0005-0000-0000-00008A430000}"/>
    <cellStyle name="Note 2 3 4 2 5 2" xfId="14047" xr:uid="{00000000-0005-0000-0000-00008B430000}"/>
    <cellStyle name="Note 2 3 4 2 6" xfId="7417" xr:uid="{00000000-0005-0000-0000-00008C430000}"/>
    <cellStyle name="Note 2 3 4 2 6 2" xfId="16249" xr:uid="{00000000-0005-0000-0000-00008D430000}"/>
    <cellStyle name="Note 2 3 4 2 7" xfId="9643" xr:uid="{00000000-0005-0000-0000-00008E430000}"/>
    <cellStyle name="Note 2 3 4 3" xfId="1176" xr:uid="{00000000-0005-0000-0000-00008F430000}"/>
    <cellStyle name="Note 2 3 4 3 2" xfId="3378" xr:uid="{00000000-0005-0000-0000-000090430000}"/>
    <cellStyle name="Note 2 3 4 3 2 2" xfId="12210" xr:uid="{00000000-0005-0000-0000-000091430000}"/>
    <cellStyle name="Note 2 3 4 3 3" xfId="5580" xr:uid="{00000000-0005-0000-0000-000092430000}"/>
    <cellStyle name="Note 2 3 4 3 3 2" xfId="14412" xr:uid="{00000000-0005-0000-0000-000093430000}"/>
    <cellStyle name="Note 2 3 4 3 4" xfId="7782" xr:uid="{00000000-0005-0000-0000-000094430000}"/>
    <cellStyle name="Note 2 3 4 3 4 2" xfId="16614" xr:uid="{00000000-0005-0000-0000-000095430000}"/>
    <cellStyle name="Note 2 3 4 3 5" xfId="10008" xr:uid="{00000000-0005-0000-0000-000096430000}"/>
    <cellStyle name="Note 2 3 4 4" xfId="1867" xr:uid="{00000000-0005-0000-0000-000097430000}"/>
    <cellStyle name="Note 2 3 4 4 2" xfId="4069" xr:uid="{00000000-0005-0000-0000-000098430000}"/>
    <cellStyle name="Note 2 3 4 4 2 2" xfId="12901" xr:uid="{00000000-0005-0000-0000-000099430000}"/>
    <cellStyle name="Note 2 3 4 4 3" xfId="6271" xr:uid="{00000000-0005-0000-0000-00009A430000}"/>
    <cellStyle name="Note 2 3 4 4 3 2" xfId="15103" xr:uid="{00000000-0005-0000-0000-00009B430000}"/>
    <cellStyle name="Note 2 3 4 4 4" xfId="8473" xr:uid="{00000000-0005-0000-0000-00009C430000}"/>
    <cellStyle name="Note 2 3 4 4 4 2" xfId="17305" xr:uid="{00000000-0005-0000-0000-00009D430000}"/>
    <cellStyle name="Note 2 3 4 4 5" xfId="10699" xr:uid="{00000000-0005-0000-0000-00009E430000}"/>
    <cellStyle name="Note 2 3 4 5" xfId="2674" xr:uid="{00000000-0005-0000-0000-00009F430000}"/>
    <cellStyle name="Note 2 3 4 5 2" xfId="11506" xr:uid="{00000000-0005-0000-0000-0000A0430000}"/>
    <cellStyle name="Note 2 3 4 6" xfId="4876" xr:uid="{00000000-0005-0000-0000-0000A1430000}"/>
    <cellStyle name="Note 2 3 4 6 2" xfId="13708" xr:uid="{00000000-0005-0000-0000-0000A2430000}"/>
    <cellStyle name="Note 2 3 4 7" xfId="7078" xr:uid="{00000000-0005-0000-0000-0000A3430000}"/>
    <cellStyle name="Note 2 3 4 7 2" xfId="15910" xr:uid="{00000000-0005-0000-0000-0000A4430000}"/>
    <cellStyle name="Note 2 3 4 8" xfId="9304" xr:uid="{00000000-0005-0000-0000-0000A5430000}"/>
    <cellStyle name="Note 2 3 5" xfId="576" xr:uid="{00000000-0005-0000-0000-0000A6430000}"/>
    <cellStyle name="Note 2 3 5 2" xfId="928" xr:uid="{00000000-0005-0000-0000-0000A7430000}"/>
    <cellStyle name="Note 2 3 5 2 2" xfId="1632" xr:uid="{00000000-0005-0000-0000-0000A8430000}"/>
    <cellStyle name="Note 2 3 5 2 2 2" xfId="3834" xr:uid="{00000000-0005-0000-0000-0000A9430000}"/>
    <cellStyle name="Note 2 3 5 2 2 2 2" xfId="12666" xr:uid="{00000000-0005-0000-0000-0000AA430000}"/>
    <cellStyle name="Note 2 3 5 2 2 3" xfId="6036" xr:uid="{00000000-0005-0000-0000-0000AB430000}"/>
    <cellStyle name="Note 2 3 5 2 2 3 2" xfId="14868" xr:uid="{00000000-0005-0000-0000-0000AC430000}"/>
    <cellStyle name="Note 2 3 5 2 2 4" xfId="8238" xr:uid="{00000000-0005-0000-0000-0000AD430000}"/>
    <cellStyle name="Note 2 3 5 2 2 4 2" xfId="17070" xr:uid="{00000000-0005-0000-0000-0000AE430000}"/>
    <cellStyle name="Note 2 3 5 2 2 5" xfId="10464" xr:uid="{00000000-0005-0000-0000-0000AF430000}"/>
    <cellStyle name="Note 2 3 5 2 3" xfId="2336" xr:uid="{00000000-0005-0000-0000-0000B0430000}"/>
    <cellStyle name="Note 2 3 5 2 3 2" xfId="4538" xr:uid="{00000000-0005-0000-0000-0000B1430000}"/>
    <cellStyle name="Note 2 3 5 2 3 2 2" xfId="13370" xr:uid="{00000000-0005-0000-0000-0000B2430000}"/>
    <cellStyle name="Note 2 3 5 2 3 3" xfId="6740" xr:uid="{00000000-0005-0000-0000-0000B3430000}"/>
    <cellStyle name="Note 2 3 5 2 3 3 2" xfId="15572" xr:uid="{00000000-0005-0000-0000-0000B4430000}"/>
    <cellStyle name="Note 2 3 5 2 3 4" xfId="8942" xr:uid="{00000000-0005-0000-0000-0000B5430000}"/>
    <cellStyle name="Note 2 3 5 2 3 4 2" xfId="17774" xr:uid="{00000000-0005-0000-0000-0000B6430000}"/>
    <cellStyle name="Note 2 3 5 2 3 5" xfId="11168" xr:uid="{00000000-0005-0000-0000-0000B7430000}"/>
    <cellStyle name="Note 2 3 5 2 4" xfId="3130" xr:uid="{00000000-0005-0000-0000-0000B8430000}"/>
    <cellStyle name="Note 2 3 5 2 4 2" xfId="11962" xr:uid="{00000000-0005-0000-0000-0000B9430000}"/>
    <cellStyle name="Note 2 3 5 2 5" xfId="5332" xr:uid="{00000000-0005-0000-0000-0000BA430000}"/>
    <cellStyle name="Note 2 3 5 2 5 2" xfId="14164" xr:uid="{00000000-0005-0000-0000-0000BB430000}"/>
    <cellStyle name="Note 2 3 5 2 6" xfId="7534" xr:uid="{00000000-0005-0000-0000-0000BC430000}"/>
    <cellStyle name="Note 2 3 5 2 6 2" xfId="16366" xr:uid="{00000000-0005-0000-0000-0000BD430000}"/>
    <cellStyle name="Note 2 3 5 2 7" xfId="9760" xr:uid="{00000000-0005-0000-0000-0000BE430000}"/>
    <cellStyle name="Note 2 3 5 3" xfId="1280" xr:uid="{00000000-0005-0000-0000-0000BF430000}"/>
    <cellStyle name="Note 2 3 5 3 2" xfId="3482" xr:uid="{00000000-0005-0000-0000-0000C0430000}"/>
    <cellStyle name="Note 2 3 5 3 2 2" xfId="12314" xr:uid="{00000000-0005-0000-0000-0000C1430000}"/>
    <cellStyle name="Note 2 3 5 3 3" xfId="5684" xr:uid="{00000000-0005-0000-0000-0000C2430000}"/>
    <cellStyle name="Note 2 3 5 3 3 2" xfId="14516" xr:uid="{00000000-0005-0000-0000-0000C3430000}"/>
    <cellStyle name="Note 2 3 5 3 4" xfId="7886" xr:uid="{00000000-0005-0000-0000-0000C4430000}"/>
    <cellStyle name="Note 2 3 5 3 4 2" xfId="16718" xr:uid="{00000000-0005-0000-0000-0000C5430000}"/>
    <cellStyle name="Note 2 3 5 3 5" xfId="10112" xr:uid="{00000000-0005-0000-0000-0000C6430000}"/>
    <cellStyle name="Note 2 3 5 4" xfId="1984" xr:uid="{00000000-0005-0000-0000-0000C7430000}"/>
    <cellStyle name="Note 2 3 5 4 2" xfId="4186" xr:uid="{00000000-0005-0000-0000-0000C8430000}"/>
    <cellStyle name="Note 2 3 5 4 2 2" xfId="13018" xr:uid="{00000000-0005-0000-0000-0000C9430000}"/>
    <cellStyle name="Note 2 3 5 4 3" xfId="6388" xr:uid="{00000000-0005-0000-0000-0000CA430000}"/>
    <cellStyle name="Note 2 3 5 4 3 2" xfId="15220" xr:uid="{00000000-0005-0000-0000-0000CB430000}"/>
    <cellStyle name="Note 2 3 5 4 4" xfId="8590" xr:uid="{00000000-0005-0000-0000-0000CC430000}"/>
    <cellStyle name="Note 2 3 5 4 4 2" xfId="17422" xr:uid="{00000000-0005-0000-0000-0000CD430000}"/>
    <cellStyle name="Note 2 3 5 4 5" xfId="10816" xr:uid="{00000000-0005-0000-0000-0000CE430000}"/>
    <cellStyle name="Note 2 3 5 5" xfId="2778" xr:uid="{00000000-0005-0000-0000-0000CF430000}"/>
    <cellStyle name="Note 2 3 5 5 2" xfId="11610" xr:uid="{00000000-0005-0000-0000-0000D0430000}"/>
    <cellStyle name="Note 2 3 5 6" xfId="4980" xr:uid="{00000000-0005-0000-0000-0000D1430000}"/>
    <cellStyle name="Note 2 3 5 6 2" xfId="13812" xr:uid="{00000000-0005-0000-0000-0000D2430000}"/>
    <cellStyle name="Note 2 3 5 7" xfId="7182" xr:uid="{00000000-0005-0000-0000-0000D3430000}"/>
    <cellStyle name="Note 2 3 5 7 2" xfId="16014" xr:uid="{00000000-0005-0000-0000-0000D4430000}"/>
    <cellStyle name="Note 2 3 5 8" xfId="9408" xr:uid="{00000000-0005-0000-0000-0000D5430000}"/>
    <cellStyle name="Note 2 3 6" xfId="694" xr:uid="{00000000-0005-0000-0000-0000D6430000}"/>
    <cellStyle name="Note 2 3 6 2" xfId="1398" xr:uid="{00000000-0005-0000-0000-0000D7430000}"/>
    <cellStyle name="Note 2 3 6 2 2" xfId="3600" xr:uid="{00000000-0005-0000-0000-0000D8430000}"/>
    <cellStyle name="Note 2 3 6 2 2 2" xfId="12432" xr:uid="{00000000-0005-0000-0000-0000D9430000}"/>
    <cellStyle name="Note 2 3 6 2 3" xfId="5802" xr:uid="{00000000-0005-0000-0000-0000DA430000}"/>
    <cellStyle name="Note 2 3 6 2 3 2" xfId="14634" xr:uid="{00000000-0005-0000-0000-0000DB430000}"/>
    <cellStyle name="Note 2 3 6 2 4" xfId="8004" xr:uid="{00000000-0005-0000-0000-0000DC430000}"/>
    <cellStyle name="Note 2 3 6 2 4 2" xfId="16836" xr:uid="{00000000-0005-0000-0000-0000DD430000}"/>
    <cellStyle name="Note 2 3 6 2 5" xfId="10230" xr:uid="{00000000-0005-0000-0000-0000DE430000}"/>
    <cellStyle name="Note 2 3 6 3" xfId="2102" xr:uid="{00000000-0005-0000-0000-0000DF430000}"/>
    <cellStyle name="Note 2 3 6 3 2" xfId="4304" xr:uid="{00000000-0005-0000-0000-0000E0430000}"/>
    <cellStyle name="Note 2 3 6 3 2 2" xfId="13136" xr:uid="{00000000-0005-0000-0000-0000E1430000}"/>
    <cellStyle name="Note 2 3 6 3 3" xfId="6506" xr:uid="{00000000-0005-0000-0000-0000E2430000}"/>
    <cellStyle name="Note 2 3 6 3 3 2" xfId="15338" xr:uid="{00000000-0005-0000-0000-0000E3430000}"/>
    <cellStyle name="Note 2 3 6 3 4" xfId="8708" xr:uid="{00000000-0005-0000-0000-0000E4430000}"/>
    <cellStyle name="Note 2 3 6 3 4 2" xfId="17540" xr:uid="{00000000-0005-0000-0000-0000E5430000}"/>
    <cellStyle name="Note 2 3 6 3 5" xfId="10934" xr:uid="{00000000-0005-0000-0000-0000E6430000}"/>
    <cellStyle name="Note 2 3 6 4" xfId="2896" xr:uid="{00000000-0005-0000-0000-0000E7430000}"/>
    <cellStyle name="Note 2 3 6 4 2" xfId="11728" xr:uid="{00000000-0005-0000-0000-0000E8430000}"/>
    <cellStyle name="Note 2 3 6 5" xfId="5098" xr:uid="{00000000-0005-0000-0000-0000E9430000}"/>
    <cellStyle name="Note 2 3 6 5 2" xfId="13930" xr:uid="{00000000-0005-0000-0000-0000EA430000}"/>
    <cellStyle name="Note 2 3 6 6" xfId="7300" xr:uid="{00000000-0005-0000-0000-0000EB430000}"/>
    <cellStyle name="Note 2 3 6 6 2" xfId="16132" xr:uid="{00000000-0005-0000-0000-0000EC430000}"/>
    <cellStyle name="Note 2 3 6 7" xfId="9526" xr:uid="{00000000-0005-0000-0000-0000ED430000}"/>
    <cellStyle name="Note 2 3 7" xfId="1072" xr:uid="{00000000-0005-0000-0000-0000EE430000}"/>
    <cellStyle name="Note 2 3 7 2" xfId="3274" xr:uid="{00000000-0005-0000-0000-0000EF430000}"/>
    <cellStyle name="Note 2 3 7 2 2" xfId="12106" xr:uid="{00000000-0005-0000-0000-0000F0430000}"/>
    <cellStyle name="Note 2 3 7 3" xfId="5476" xr:uid="{00000000-0005-0000-0000-0000F1430000}"/>
    <cellStyle name="Note 2 3 7 3 2" xfId="14308" xr:uid="{00000000-0005-0000-0000-0000F2430000}"/>
    <cellStyle name="Note 2 3 7 4" xfId="7678" xr:uid="{00000000-0005-0000-0000-0000F3430000}"/>
    <cellStyle name="Note 2 3 7 4 2" xfId="16510" xr:uid="{00000000-0005-0000-0000-0000F4430000}"/>
    <cellStyle name="Note 2 3 7 5" xfId="9904" xr:uid="{00000000-0005-0000-0000-0000F5430000}"/>
    <cellStyle name="Note 2 3 8" xfId="1750" xr:uid="{00000000-0005-0000-0000-0000F6430000}"/>
    <cellStyle name="Note 2 3 8 2" xfId="3952" xr:uid="{00000000-0005-0000-0000-0000F7430000}"/>
    <cellStyle name="Note 2 3 8 2 2" xfId="12784" xr:uid="{00000000-0005-0000-0000-0000F8430000}"/>
    <cellStyle name="Note 2 3 8 3" xfId="6154" xr:uid="{00000000-0005-0000-0000-0000F9430000}"/>
    <cellStyle name="Note 2 3 8 3 2" xfId="14986" xr:uid="{00000000-0005-0000-0000-0000FA430000}"/>
    <cellStyle name="Note 2 3 8 4" xfId="8356" xr:uid="{00000000-0005-0000-0000-0000FB430000}"/>
    <cellStyle name="Note 2 3 8 4 2" xfId="17188" xr:uid="{00000000-0005-0000-0000-0000FC430000}"/>
    <cellStyle name="Note 2 3 8 5" xfId="10582" xr:uid="{00000000-0005-0000-0000-0000FD430000}"/>
    <cellStyle name="Note 2 3 9" xfId="2570" xr:uid="{00000000-0005-0000-0000-0000FE430000}"/>
    <cellStyle name="Note 2 3 9 2" xfId="11402" xr:uid="{00000000-0005-0000-0000-0000FF430000}"/>
    <cellStyle name="Note 2 4" xfId="381" xr:uid="{00000000-0005-0000-0000-000000440000}"/>
    <cellStyle name="Note 2 4 10" xfId="9213" xr:uid="{00000000-0005-0000-0000-000001440000}"/>
    <cellStyle name="Note 2 4 2" xfId="433" xr:uid="{00000000-0005-0000-0000-000002440000}"/>
    <cellStyle name="Note 2 4 2 2" xfId="824" xr:uid="{00000000-0005-0000-0000-000003440000}"/>
    <cellStyle name="Note 2 4 2 2 2" xfId="1528" xr:uid="{00000000-0005-0000-0000-000004440000}"/>
    <cellStyle name="Note 2 4 2 2 2 2" xfId="3730" xr:uid="{00000000-0005-0000-0000-000005440000}"/>
    <cellStyle name="Note 2 4 2 2 2 2 2" xfId="12562" xr:uid="{00000000-0005-0000-0000-000006440000}"/>
    <cellStyle name="Note 2 4 2 2 2 3" xfId="5932" xr:uid="{00000000-0005-0000-0000-000007440000}"/>
    <cellStyle name="Note 2 4 2 2 2 3 2" xfId="14764" xr:uid="{00000000-0005-0000-0000-000008440000}"/>
    <cellStyle name="Note 2 4 2 2 2 4" xfId="8134" xr:uid="{00000000-0005-0000-0000-000009440000}"/>
    <cellStyle name="Note 2 4 2 2 2 4 2" xfId="16966" xr:uid="{00000000-0005-0000-0000-00000A440000}"/>
    <cellStyle name="Note 2 4 2 2 2 5" xfId="10360" xr:uid="{00000000-0005-0000-0000-00000B440000}"/>
    <cellStyle name="Note 2 4 2 2 3" xfId="2232" xr:uid="{00000000-0005-0000-0000-00000C440000}"/>
    <cellStyle name="Note 2 4 2 2 3 2" xfId="4434" xr:uid="{00000000-0005-0000-0000-00000D440000}"/>
    <cellStyle name="Note 2 4 2 2 3 2 2" xfId="13266" xr:uid="{00000000-0005-0000-0000-00000E440000}"/>
    <cellStyle name="Note 2 4 2 2 3 3" xfId="6636" xr:uid="{00000000-0005-0000-0000-00000F440000}"/>
    <cellStyle name="Note 2 4 2 2 3 3 2" xfId="15468" xr:uid="{00000000-0005-0000-0000-000010440000}"/>
    <cellStyle name="Note 2 4 2 2 3 4" xfId="8838" xr:uid="{00000000-0005-0000-0000-000011440000}"/>
    <cellStyle name="Note 2 4 2 2 3 4 2" xfId="17670" xr:uid="{00000000-0005-0000-0000-000012440000}"/>
    <cellStyle name="Note 2 4 2 2 3 5" xfId="11064" xr:uid="{00000000-0005-0000-0000-000013440000}"/>
    <cellStyle name="Note 2 4 2 2 4" xfId="3026" xr:uid="{00000000-0005-0000-0000-000014440000}"/>
    <cellStyle name="Note 2 4 2 2 4 2" xfId="11858" xr:uid="{00000000-0005-0000-0000-000015440000}"/>
    <cellStyle name="Note 2 4 2 2 5" xfId="5228" xr:uid="{00000000-0005-0000-0000-000016440000}"/>
    <cellStyle name="Note 2 4 2 2 5 2" xfId="14060" xr:uid="{00000000-0005-0000-0000-000017440000}"/>
    <cellStyle name="Note 2 4 2 2 6" xfId="7430" xr:uid="{00000000-0005-0000-0000-000018440000}"/>
    <cellStyle name="Note 2 4 2 2 6 2" xfId="16262" xr:uid="{00000000-0005-0000-0000-000019440000}"/>
    <cellStyle name="Note 2 4 2 2 7" xfId="9656" xr:uid="{00000000-0005-0000-0000-00001A440000}"/>
    <cellStyle name="Note 2 4 2 3" xfId="1137" xr:uid="{00000000-0005-0000-0000-00001B440000}"/>
    <cellStyle name="Note 2 4 2 3 2" xfId="3339" xr:uid="{00000000-0005-0000-0000-00001C440000}"/>
    <cellStyle name="Note 2 4 2 3 2 2" xfId="12171" xr:uid="{00000000-0005-0000-0000-00001D440000}"/>
    <cellStyle name="Note 2 4 2 3 3" xfId="5541" xr:uid="{00000000-0005-0000-0000-00001E440000}"/>
    <cellStyle name="Note 2 4 2 3 3 2" xfId="14373" xr:uid="{00000000-0005-0000-0000-00001F440000}"/>
    <cellStyle name="Note 2 4 2 3 4" xfId="7743" xr:uid="{00000000-0005-0000-0000-000020440000}"/>
    <cellStyle name="Note 2 4 2 3 4 2" xfId="16575" xr:uid="{00000000-0005-0000-0000-000021440000}"/>
    <cellStyle name="Note 2 4 2 3 5" xfId="9969" xr:uid="{00000000-0005-0000-0000-000022440000}"/>
    <cellStyle name="Note 2 4 2 4" xfId="1880" xr:uid="{00000000-0005-0000-0000-000023440000}"/>
    <cellStyle name="Note 2 4 2 4 2" xfId="4082" xr:uid="{00000000-0005-0000-0000-000024440000}"/>
    <cellStyle name="Note 2 4 2 4 2 2" xfId="12914" xr:uid="{00000000-0005-0000-0000-000025440000}"/>
    <cellStyle name="Note 2 4 2 4 3" xfId="6284" xr:uid="{00000000-0005-0000-0000-000026440000}"/>
    <cellStyle name="Note 2 4 2 4 3 2" xfId="15116" xr:uid="{00000000-0005-0000-0000-000027440000}"/>
    <cellStyle name="Note 2 4 2 4 4" xfId="8486" xr:uid="{00000000-0005-0000-0000-000028440000}"/>
    <cellStyle name="Note 2 4 2 4 4 2" xfId="17318" xr:uid="{00000000-0005-0000-0000-000029440000}"/>
    <cellStyle name="Note 2 4 2 4 5" xfId="10712" xr:uid="{00000000-0005-0000-0000-00002A440000}"/>
    <cellStyle name="Note 2 4 2 5" xfId="2635" xr:uid="{00000000-0005-0000-0000-00002B440000}"/>
    <cellStyle name="Note 2 4 2 5 2" xfId="11467" xr:uid="{00000000-0005-0000-0000-00002C440000}"/>
    <cellStyle name="Note 2 4 2 6" xfId="4837" xr:uid="{00000000-0005-0000-0000-00002D440000}"/>
    <cellStyle name="Note 2 4 2 6 2" xfId="13669" xr:uid="{00000000-0005-0000-0000-00002E440000}"/>
    <cellStyle name="Note 2 4 2 7" xfId="7039" xr:uid="{00000000-0005-0000-0000-00002F440000}"/>
    <cellStyle name="Note 2 4 2 7 2" xfId="15871" xr:uid="{00000000-0005-0000-0000-000030440000}"/>
    <cellStyle name="Note 2 4 2 8" xfId="9265" xr:uid="{00000000-0005-0000-0000-000031440000}"/>
    <cellStyle name="Note 2 4 3" xfId="589" xr:uid="{00000000-0005-0000-0000-000032440000}"/>
    <cellStyle name="Note 2 4 3 2" xfId="941" xr:uid="{00000000-0005-0000-0000-000033440000}"/>
    <cellStyle name="Note 2 4 3 2 2" xfId="1645" xr:uid="{00000000-0005-0000-0000-000034440000}"/>
    <cellStyle name="Note 2 4 3 2 2 2" xfId="3847" xr:uid="{00000000-0005-0000-0000-000035440000}"/>
    <cellStyle name="Note 2 4 3 2 2 2 2" xfId="12679" xr:uid="{00000000-0005-0000-0000-000036440000}"/>
    <cellStyle name="Note 2 4 3 2 2 3" xfId="6049" xr:uid="{00000000-0005-0000-0000-000037440000}"/>
    <cellStyle name="Note 2 4 3 2 2 3 2" xfId="14881" xr:uid="{00000000-0005-0000-0000-000038440000}"/>
    <cellStyle name="Note 2 4 3 2 2 4" xfId="8251" xr:uid="{00000000-0005-0000-0000-000039440000}"/>
    <cellStyle name="Note 2 4 3 2 2 4 2" xfId="17083" xr:uid="{00000000-0005-0000-0000-00003A440000}"/>
    <cellStyle name="Note 2 4 3 2 2 5" xfId="10477" xr:uid="{00000000-0005-0000-0000-00003B440000}"/>
    <cellStyle name="Note 2 4 3 2 3" xfId="2349" xr:uid="{00000000-0005-0000-0000-00003C440000}"/>
    <cellStyle name="Note 2 4 3 2 3 2" xfId="4551" xr:uid="{00000000-0005-0000-0000-00003D440000}"/>
    <cellStyle name="Note 2 4 3 2 3 2 2" xfId="13383" xr:uid="{00000000-0005-0000-0000-00003E440000}"/>
    <cellStyle name="Note 2 4 3 2 3 3" xfId="6753" xr:uid="{00000000-0005-0000-0000-00003F440000}"/>
    <cellStyle name="Note 2 4 3 2 3 3 2" xfId="15585" xr:uid="{00000000-0005-0000-0000-000040440000}"/>
    <cellStyle name="Note 2 4 3 2 3 4" xfId="8955" xr:uid="{00000000-0005-0000-0000-000041440000}"/>
    <cellStyle name="Note 2 4 3 2 3 4 2" xfId="17787" xr:uid="{00000000-0005-0000-0000-000042440000}"/>
    <cellStyle name="Note 2 4 3 2 3 5" xfId="11181" xr:uid="{00000000-0005-0000-0000-000043440000}"/>
    <cellStyle name="Note 2 4 3 2 4" xfId="3143" xr:uid="{00000000-0005-0000-0000-000044440000}"/>
    <cellStyle name="Note 2 4 3 2 4 2" xfId="11975" xr:uid="{00000000-0005-0000-0000-000045440000}"/>
    <cellStyle name="Note 2 4 3 2 5" xfId="5345" xr:uid="{00000000-0005-0000-0000-000046440000}"/>
    <cellStyle name="Note 2 4 3 2 5 2" xfId="14177" xr:uid="{00000000-0005-0000-0000-000047440000}"/>
    <cellStyle name="Note 2 4 3 2 6" xfId="7547" xr:uid="{00000000-0005-0000-0000-000048440000}"/>
    <cellStyle name="Note 2 4 3 2 6 2" xfId="16379" xr:uid="{00000000-0005-0000-0000-000049440000}"/>
    <cellStyle name="Note 2 4 3 2 7" xfId="9773" xr:uid="{00000000-0005-0000-0000-00004A440000}"/>
    <cellStyle name="Note 2 4 3 3" xfId="1293" xr:uid="{00000000-0005-0000-0000-00004B440000}"/>
    <cellStyle name="Note 2 4 3 3 2" xfId="3495" xr:uid="{00000000-0005-0000-0000-00004C440000}"/>
    <cellStyle name="Note 2 4 3 3 2 2" xfId="12327" xr:uid="{00000000-0005-0000-0000-00004D440000}"/>
    <cellStyle name="Note 2 4 3 3 3" xfId="5697" xr:uid="{00000000-0005-0000-0000-00004E440000}"/>
    <cellStyle name="Note 2 4 3 3 3 2" xfId="14529" xr:uid="{00000000-0005-0000-0000-00004F440000}"/>
    <cellStyle name="Note 2 4 3 3 4" xfId="7899" xr:uid="{00000000-0005-0000-0000-000050440000}"/>
    <cellStyle name="Note 2 4 3 3 4 2" xfId="16731" xr:uid="{00000000-0005-0000-0000-000051440000}"/>
    <cellStyle name="Note 2 4 3 3 5" xfId="10125" xr:uid="{00000000-0005-0000-0000-000052440000}"/>
    <cellStyle name="Note 2 4 3 4" xfId="1997" xr:uid="{00000000-0005-0000-0000-000053440000}"/>
    <cellStyle name="Note 2 4 3 4 2" xfId="4199" xr:uid="{00000000-0005-0000-0000-000054440000}"/>
    <cellStyle name="Note 2 4 3 4 2 2" xfId="13031" xr:uid="{00000000-0005-0000-0000-000055440000}"/>
    <cellStyle name="Note 2 4 3 4 3" xfId="6401" xr:uid="{00000000-0005-0000-0000-000056440000}"/>
    <cellStyle name="Note 2 4 3 4 3 2" xfId="15233" xr:uid="{00000000-0005-0000-0000-000057440000}"/>
    <cellStyle name="Note 2 4 3 4 4" xfId="8603" xr:uid="{00000000-0005-0000-0000-000058440000}"/>
    <cellStyle name="Note 2 4 3 4 4 2" xfId="17435" xr:uid="{00000000-0005-0000-0000-000059440000}"/>
    <cellStyle name="Note 2 4 3 4 5" xfId="10829" xr:uid="{00000000-0005-0000-0000-00005A440000}"/>
    <cellStyle name="Note 2 4 3 5" xfId="2791" xr:uid="{00000000-0005-0000-0000-00005B440000}"/>
    <cellStyle name="Note 2 4 3 5 2" xfId="11623" xr:uid="{00000000-0005-0000-0000-00005C440000}"/>
    <cellStyle name="Note 2 4 3 6" xfId="4993" xr:uid="{00000000-0005-0000-0000-00005D440000}"/>
    <cellStyle name="Note 2 4 3 6 2" xfId="13825" xr:uid="{00000000-0005-0000-0000-00005E440000}"/>
    <cellStyle name="Note 2 4 3 7" xfId="7195" xr:uid="{00000000-0005-0000-0000-00005F440000}"/>
    <cellStyle name="Note 2 4 3 7 2" xfId="16027" xr:uid="{00000000-0005-0000-0000-000060440000}"/>
    <cellStyle name="Note 2 4 3 8" xfId="9421" xr:uid="{00000000-0005-0000-0000-000061440000}"/>
    <cellStyle name="Note 2 4 4" xfId="707" xr:uid="{00000000-0005-0000-0000-000062440000}"/>
    <cellStyle name="Note 2 4 4 2" xfId="1411" xr:uid="{00000000-0005-0000-0000-000063440000}"/>
    <cellStyle name="Note 2 4 4 2 2" xfId="3613" xr:uid="{00000000-0005-0000-0000-000064440000}"/>
    <cellStyle name="Note 2 4 4 2 2 2" xfId="12445" xr:uid="{00000000-0005-0000-0000-000065440000}"/>
    <cellStyle name="Note 2 4 4 2 3" xfId="5815" xr:uid="{00000000-0005-0000-0000-000066440000}"/>
    <cellStyle name="Note 2 4 4 2 3 2" xfId="14647" xr:uid="{00000000-0005-0000-0000-000067440000}"/>
    <cellStyle name="Note 2 4 4 2 4" xfId="8017" xr:uid="{00000000-0005-0000-0000-000068440000}"/>
    <cellStyle name="Note 2 4 4 2 4 2" xfId="16849" xr:uid="{00000000-0005-0000-0000-000069440000}"/>
    <cellStyle name="Note 2 4 4 2 5" xfId="10243" xr:uid="{00000000-0005-0000-0000-00006A440000}"/>
    <cellStyle name="Note 2 4 4 3" xfId="2115" xr:uid="{00000000-0005-0000-0000-00006B440000}"/>
    <cellStyle name="Note 2 4 4 3 2" xfId="4317" xr:uid="{00000000-0005-0000-0000-00006C440000}"/>
    <cellStyle name="Note 2 4 4 3 2 2" xfId="13149" xr:uid="{00000000-0005-0000-0000-00006D440000}"/>
    <cellStyle name="Note 2 4 4 3 3" xfId="6519" xr:uid="{00000000-0005-0000-0000-00006E440000}"/>
    <cellStyle name="Note 2 4 4 3 3 2" xfId="15351" xr:uid="{00000000-0005-0000-0000-00006F440000}"/>
    <cellStyle name="Note 2 4 4 3 4" xfId="8721" xr:uid="{00000000-0005-0000-0000-000070440000}"/>
    <cellStyle name="Note 2 4 4 3 4 2" xfId="17553" xr:uid="{00000000-0005-0000-0000-000071440000}"/>
    <cellStyle name="Note 2 4 4 3 5" xfId="10947" xr:uid="{00000000-0005-0000-0000-000072440000}"/>
    <cellStyle name="Note 2 4 4 4" xfId="2909" xr:uid="{00000000-0005-0000-0000-000073440000}"/>
    <cellStyle name="Note 2 4 4 4 2" xfId="11741" xr:uid="{00000000-0005-0000-0000-000074440000}"/>
    <cellStyle name="Note 2 4 4 5" xfId="5111" xr:uid="{00000000-0005-0000-0000-000075440000}"/>
    <cellStyle name="Note 2 4 4 5 2" xfId="13943" xr:uid="{00000000-0005-0000-0000-000076440000}"/>
    <cellStyle name="Note 2 4 4 6" xfId="7313" xr:uid="{00000000-0005-0000-0000-000077440000}"/>
    <cellStyle name="Note 2 4 4 6 2" xfId="16145" xr:uid="{00000000-0005-0000-0000-000078440000}"/>
    <cellStyle name="Note 2 4 4 7" xfId="9539" xr:uid="{00000000-0005-0000-0000-000079440000}"/>
    <cellStyle name="Note 2 4 5" xfId="1085" xr:uid="{00000000-0005-0000-0000-00007A440000}"/>
    <cellStyle name="Note 2 4 5 2" xfId="3287" xr:uid="{00000000-0005-0000-0000-00007B440000}"/>
    <cellStyle name="Note 2 4 5 2 2" xfId="12119" xr:uid="{00000000-0005-0000-0000-00007C440000}"/>
    <cellStyle name="Note 2 4 5 3" xfId="5489" xr:uid="{00000000-0005-0000-0000-00007D440000}"/>
    <cellStyle name="Note 2 4 5 3 2" xfId="14321" xr:uid="{00000000-0005-0000-0000-00007E440000}"/>
    <cellStyle name="Note 2 4 5 4" xfId="7691" xr:uid="{00000000-0005-0000-0000-00007F440000}"/>
    <cellStyle name="Note 2 4 5 4 2" xfId="16523" xr:uid="{00000000-0005-0000-0000-000080440000}"/>
    <cellStyle name="Note 2 4 5 5" xfId="9917" xr:uid="{00000000-0005-0000-0000-000081440000}"/>
    <cellStyle name="Note 2 4 6" xfId="1763" xr:uid="{00000000-0005-0000-0000-000082440000}"/>
    <cellStyle name="Note 2 4 6 2" xfId="3965" xr:uid="{00000000-0005-0000-0000-000083440000}"/>
    <cellStyle name="Note 2 4 6 2 2" xfId="12797" xr:uid="{00000000-0005-0000-0000-000084440000}"/>
    <cellStyle name="Note 2 4 6 3" xfId="6167" xr:uid="{00000000-0005-0000-0000-000085440000}"/>
    <cellStyle name="Note 2 4 6 3 2" xfId="14999" xr:uid="{00000000-0005-0000-0000-000086440000}"/>
    <cellStyle name="Note 2 4 6 4" xfId="8369" xr:uid="{00000000-0005-0000-0000-000087440000}"/>
    <cellStyle name="Note 2 4 6 4 2" xfId="17201" xr:uid="{00000000-0005-0000-0000-000088440000}"/>
    <cellStyle name="Note 2 4 6 5" xfId="10595" xr:uid="{00000000-0005-0000-0000-000089440000}"/>
    <cellStyle name="Note 2 4 7" xfId="2583" xr:uid="{00000000-0005-0000-0000-00008A440000}"/>
    <cellStyle name="Note 2 4 7 2" xfId="11415" xr:uid="{00000000-0005-0000-0000-00008B440000}"/>
    <cellStyle name="Note 2 4 8" xfId="4785" xr:uid="{00000000-0005-0000-0000-00008C440000}"/>
    <cellStyle name="Note 2 4 8 2" xfId="13617" xr:uid="{00000000-0005-0000-0000-00008D440000}"/>
    <cellStyle name="Note 2 4 9" xfId="6987" xr:uid="{00000000-0005-0000-0000-00008E440000}"/>
    <cellStyle name="Note 2 4 9 2" xfId="15819" xr:uid="{00000000-0005-0000-0000-00008F440000}"/>
    <cellStyle name="Note 2 5" xfId="394" xr:uid="{00000000-0005-0000-0000-000090440000}"/>
    <cellStyle name="Note 2 5 10" xfId="9226" xr:uid="{00000000-0005-0000-0000-000091440000}"/>
    <cellStyle name="Note 2 5 2" xfId="511" xr:uid="{00000000-0005-0000-0000-000092440000}"/>
    <cellStyle name="Note 2 5 2 2" xfId="863" xr:uid="{00000000-0005-0000-0000-000093440000}"/>
    <cellStyle name="Note 2 5 2 2 2" xfId="1567" xr:uid="{00000000-0005-0000-0000-000094440000}"/>
    <cellStyle name="Note 2 5 2 2 2 2" xfId="3769" xr:uid="{00000000-0005-0000-0000-000095440000}"/>
    <cellStyle name="Note 2 5 2 2 2 2 2" xfId="12601" xr:uid="{00000000-0005-0000-0000-000096440000}"/>
    <cellStyle name="Note 2 5 2 2 2 3" xfId="5971" xr:uid="{00000000-0005-0000-0000-000097440000}"/>
    <cellStyle name="Note 2 5 2 2 2 3 2" xfId="14803" xr:uid="{00000000-0005-0000-0000-000098440000}"/>
    <cellStyle name="Note 2 5 2 2 2 4" xfId="8173" xr:uid="{00000000-0005-0000-0000-000099440000}"/>
    <cellStyle name="Note 2 5 2 2 2 4 2" xfId="17005" xr:uid="{00000000-0005-0000-0000-00009A440000}"/>
    <cellStyle name="Note 2 5 2 2 2 5" xfId="10399" xr:uid="{00000000-0005-0000-0000-00009B440000}"/>
    <cellStyle name="Note 2 5 2 2 3" xfId="2271" xr:uid="{00000000-0005-0000-0000-00009C440000}"/>
    <cellStyle name="Note 2 5 2 2 3 2" xfId="4473" xr:uid="{00000000-0005-0000-0000-00009D440000}"/>
    <cellStyle name="Note 2 5 2 2 3 2 2" xfId="13305" xr:uid="{00000000-0005-0000-0000-00009E440000}"/>
    <cellStyle name="Note 2 5 2 2 3 3" xfId="6675" xr:uid="{00000000-0005-0000-0000-00009F440000}"/>
    <cellStyle name="Note 2 5 2 2 3 3 2" xfId="15507" xr:uid="{00000000-0005-0000-0000-0000A0440000}"/>
    <cellStyle name="Note 2 5 2 2 3 4" xfId="8877" xr:uid="{00000000-0005-0000-0000-0000A1440000}"/>
    <cellStyle name="Note 2 5 2 2 3 4 2" xfId="17709" xr:uid="{00000000-0005-0000-0000-0000A2440000}"/>
    <cellStyle name="Note 2 5 2 2 3 5" xfId="11103" xr:uid="{00000000-0005-0000-0000-0000A3440000}"/>
    <cellStyle name="Note 2 5 2 2 4" xfId="3065" xr:uid="{00000000-0005-0000-0000-0000A4440000}"/>
    <cellStyle name="Note 2 5 2 2 4 2" xfId="11897" xr:uid="{00000000-0005-0000-0000-0000A5440000}"/>
    <cellStyle name="Note 2 5 2 2 5" xfId="5267" xr:uid="{00000000-0005-0000-0000-0000A6440000}"/>
    <cellStyle name="Note 2 5 2 2 5 2" xfId="14099" xr:uid="{00000000-0005-0000-0000-0000A7440000}"/>
    <cellStyle name="Note 2 5 2 2 6" xfId="7469" xr:uid="{00000000-0005-0000-0000-0000A8440000}"/>
    <cellStyle name="Note 2 5 2 2 6 2" xfId="16301" xr:uid="{00000000-0005-0000-0000-0000A9440000}"/>
    <cellStyle name="Note 2 5 2 2 7" xfId="9695" xr:uid="{00000000-0005-0000-0000-0000AA440000}"/>
    <cellStyle name="Note 2 5 2 3" xfId="1215" xr:uid="{00000000-0005-0000-0000-0000AB440000}"/>
    <cellStyle name="Note 2 5 2 3 2" xfId="3417" xr:uid="{00000000-0005-0000-0000-0000AC440000}"/>
    <cellStyle name="Note 2 5 2 3 2 2" xfId="12249" xr:uid="{00000000-0005-0000-0000-0000AD440000}"/>
    <cellStyle name="Note 2 5 2 3 3" xfId="5619" xr:uid="{00000000-0005-0000-0000-0000AE440000}"/>
    <cellStyle name="Note 2 5 2 3 3 2" xfId="14451" xr:uid="{00000000-0005-0000-0000-0000AF440000}"/>
    <cellStyle name="Note 2 5 2 3 4" xfId="7821" xr:uid="{00000000-0005-0000-0000-0000B0440000}"/>
    <cellStyle name="Note 2 5 2 3 4 2" xfId="16653" xr:uid="{00000000-0005-0000-0000-0000B1440000}"/>
    <cellStyle name="Note 2 5 2 3 5" xfId="10047" xr:uid="{00000000-0005-0000-0000-0000B2440000}"/>
    <cellStyle name="Note 2 5 2 4" xfId="1919" xr:uid="{00000000-0005-0000-0000-0000B3440000}"/>
    <cellStyle name="Note 2 5 2 4 2" xfId="4121" xr:uid="{00000000-0005-0000-0000-0000B4440000}"/>
    <cellStyle name="Note 2 5 2 4 2 2" xfId="12953" xr:uid="{00000000-0005-0000-0000-0000B5440000}"/>
    <cellStyle name="Note 2 5 2 4 3" xfId="6323" xr:uid="{00000000-0005-0000-0000-0000B6440000}"/>
    <cellStyle name="Note 2 5 2 4 3 2" xfId="15155" xr:uid="{00000000-0005-0000-0000-0000B7440000}"/>
    <cellStyle name="Note 2 5 2 4 4" xfId="8525" xr:uid="{00000000-0005-0000-0000-0000B8440000}"/>
    <cellStyle name="Note 2 5 2 4 4 2" xfId="17357" xr:uid="{00000000-0005-0000-0000-0000B9440000}"/>
    <cellStyle name="Note 2 5 2 4 5" xfId="10751" xr:uid="{00000000-0005-0000-0000-0000BA440000}"/>
    <cellStyle name="Note 2 5 2 5" xfId="2713" xr:uid="{00000000-0005-0000-0000-0000BB440000}"/>
    <cellStyle name="Note 2 5 2 5 2" xfId="11545" xr:uid="{00000000-0005-0000-0000-0000BC440000}"/>
    <cellStyle name="Note 2 5 2 6" xfId="4915" xr:uid="{00000000-0005-0000-0000-0000BD440000}"/>
    <cellStyle name="Note 2 5 2 6 2" xfId="13747" xr:uid="{00000000-0005-0000-0000-0000BE440000}"/>
    <cellStyle name="Note 2 5 2 7" xfId="7117" xr:uid="{00000000-0005-0000-0000-0000BF440000}"/>
    <cellStyle name="Note 2 5 2 7 2" xfId="15949" xr:uid="{00000000-0005-0000-0000-0000C0440000}"/>
    <cellStyle name="Note 2 5 2 8" xfId="9343" xr:uid="{00000000-0005-0000-0000-0000C1440000}"/>
    <cellStyle name="Note 2 5 3" xfId="628" xr:uid="{00000000-0005-0000-0000-0000C2440000}"/>
    <cellStyle name="Note 2 5 3 2" xfId="980" xr:uid="{00000000-0005-0000-0000-0000C3440000}"/>
    <cellStyle name="Note 2 5 3 2 2" xfId="1684" xr:uid="{00000000-0005-0000-0000-0000C4440000}"/>
    <cellStyle name="Note 2 5 3 2 2 2" xfId="3886" xr:uid="{00000000-0005-0000-0000-0000C5440000}"/>
    <cellStyle name="Note 2 5 3 2 2 2 2" xfId="12718" xr:uid="{00000000-0005-0000-0000-0000C6440000}"/>
    <cellStyle name="Note 2 5 3 2 2 3" xfId="6088" xr:uid="{00000000-0005-0000-0000-0000C7440000}"/>
    <cellStyle name="Note 2 5 3 2 2 3 2" xfId="14920" xr:uid="{00000000-0005-0000-0000-0000C8440000}"/>
    <cellStyle name="Note 2 5 3 2 2 4" xfId="8290" xr:uid="{00000000-0005-0000-0000-0000C9440000}"/>
    <cellStyle name="Note 2 5 3 2 2 4 2" xfId="17122" xr:uid="{00000000-0005-0000-0000-0000CA440000}"/>
    <cellStyle name="Note 2 5 3 2 2 5" xfId="10516" xr:uid="{00000000-0005-0000-0000-0000CB440000}"/>
    <cellStyle name="Note 2 5 3 2 3" xfId="2388" xr:uid="{00000000-0005-0000-0000-0000CC440000}"/>
    <cellStyle name="Note 2 5 3 2 3 2" xfId="4590" xr:uid="{00000000-0005-0000-0000-0000CD440000}"/>
    <cellStyle name="Note 2 5 3 2 3 2 2" xfId="13422" xr:uid="{00000000-0005-0000-0000-0000CE440000}"/>
    <cellStyle name="Note 2 5 3 2 3 3" xfId="6792" xr:uid="{00000000-0005-0000-0000-0000CF440000}"/>
    <cellStyle name="Note 2 5 3 2 3 3 2" xfId="15624" xr:uid="{00000000-0005-0000-0000-0000D0440000}"/>
    <cellStyle name="Note 2 5 3 2 3 4" xfId="8994" xr:uid="{00000000-0005-0000-0000-0000D1440000}"/>
    <cellStyle name="Note 2 5 3 2 3 4 2" xfId="17826" xr:uid="{00000000-0005-0000-0000-0000D2440000}"/>
    <cellStyle name="Note 2 5 3 2 3 5" xfId="11220" xr:uid="{00000000-0005-0000-0000-0000D3440000}"/>
    <cellStyle name="Note 2 5 3 2 4" xfId="3182" xr:uid="{00000000-0005-0000-0000-0000D4440000}"/>
    <cellStyle name="Note 2 5 3 2 4 2" xfId="12014" xr:uid="{00000000-0005-0000-0000-0000D5440000}"/>
    <cellStyle name="Note 2 5 3 2 5" xfId="5384" xr:uid="{00000000-0005-0000-0000-0000D6440000}"/>
    <cellStyle name="Note 2 5 3 2 5 2" xfId="14216" xr:uid="{00000000-0005-0000-0000-0000D7440000}"/>
    <cellStyle name="Note 2 5 3 2 6" xfId="7586" xr:uid="{00000000-0005-0000-0000-0000D8440000}"/>
    <cellStyle name="Note 2 5 3 2 6 2" xfId="16418" xr:uid="{00000000-0005-0000-0000-0000D9440000}"/>
    <cellStyle name="Note 2 5 3 2 7" xfId="9812" xr:uid="{00000000-0005-0000-0000-0000DA440000}"/>
    <cellStyle name="Note 2 5 3 3" xfId="1332" xr:uid="{00000000-0005-0000-0000-0000DB440000}"/>
    <cellStyle name="Note 2 5 3 3 2" xfId="3534" xr:uid="{00000000-0005-0000-0000-0000DC440000}"/>
    <cellStyle name="Note 2 5 3 3 2 2" xfId="12366" xr:uid="{00000000-0005-0000-0000-0000DD440000}"/>
    <cellStyle name="Note 2 5 3 3 3" xfId="5736" xr:uid="{00000000-0005-0000-0000-0000DE440000}"/>
    <cellStyle name="Note 2 5 3 3 3 2" xfId="14568" xr:uid="{00000000-0005-0000-0000-0000DF440000}"/>
    <cellStyle name="Note 2 5 3 3 4" xfId="7938" xr:uid="{00000000-0005-0000-0000-0000E0440000}"/>
    <cellStyle name="Note 2 5 3 3 4 2" xfId="16770" xr:uid="{00000000-0005-0000-0000-0000E1440000}"/>
    <cellStyle name="Note 2 5 3 3 5" xfId="10164" xr:uid="{00000000-0005-0000-0000-0000E2440000}"/>
    <cellStyle name="Note 2 5 3 4" xfId="2036" xr:uid="{00000000-0005-0000-0000-0000E3440000}"/>
    <cellStyle name="Note 2 5 3 4 2" xfId="4238" xr:uid="{00000000-0005-0000-0000-0000E4440000}"/>
    <cellStyle name="Note 2 5 3 4 2 2" xfId="13070" xr:uid="{00000000-0005-0000-0000-0000E5440000}"/>
    <cellStyle name="Note 2 5 3 4 3" xfId="6440" xr:uid="{00000000-0005-0000-0000-0000E6440000}"/>
    <cellStyle name="Note 2 5 3 4 3 2" xfId="15272" xr:uid="{00000000-0005-0000-0000-0000E7440000}"/>
    <cellStyle name="Note 2 5 3 4 4" xfId="8642" xr:uid="{00000000-0005-0000-0000-0000E8440000}"/>
    <cellStyle name="Note 2 5 3 4 4 2" xfId="17474" xr:uid="{00000000-0005-0000-0000-0000E9440000}"/>
    <cellStyle name="Note 2 5 3 4 5" xfId="10868" xr:uid="{00000000-0005-0000-0000-0000EA440000}"/>
    <cellStyle name="Note 2 5 3 5" xfId="2830" xr:uid="{00000000-0005-0000-0000-0000EB440000}"/>
    <cellStyle name="Note 2 5 3 5 2" xfId="11662" xr:uid="{00000000-0005-0000-0000-0000EC440000}"/>
    <cellStyle name="Note 2 5 3 6" xfId="5032" xr:uid="{00000000-0005-0000-0000-0000ED440000}"/>
    <cellStyle name="Note 2 5 3 6 2" xfId="13864" xr:uid="{00000000-0005-0000-0000-0000EE440000}"/>
    <cellStyle name="Note 2 5 3 7" xfId="7234" xr:uid="{00000000-0005-0000-0000-0000EF440000}"/>
    <cellStyle name="Note 2 5 3 7 2" xfId="16066" xr:uid="{00000000-0005-0000-0000-0000F0440000}"/>
    <cellStyle name="Note 2 5 3 8" xfId="9460" xr:uid="{00000000-0005-0000-0000-0000F1440000}"/>
    <cellStyle name="Note 2 5 4" xfId="746" xr:uid="{00000000-0005-0000-0000-0000F2440000}"/>
    <cellStyle name="Note 2 5 4 2" xfId="1450" xr:uid="{00000000-0005-0000-0000-0000F3440000}"/>
    <cellStyle name="Note 2 5 4 2 2" xfId="3652" xr:uid="{00000000-0005-0000-0000-0000F4440000}"/>
    <cellStyle name="Note 2 5 4 2 2 2" xfId="12484" xr:uid="{00000000-0005-0000-0000-0000F5440000}"/>
    <cellStyle name="Note 2 5 4 2 3" xfId="5854" xr:uid="{00000000-0005-0000-0000-0000F6440000}"/>
    <cellStyle name="Note 2 5 4 2 3 2" xfId="14686" xr:uid="{00000000-0005-0000-0000-0000F7440000}"/>
    <cellStyle name="Note 2 5 4 2 4" xfId="8056" xr:uid="{00000000-0005-0000-0000-0000F8440000}"/>
    <cellStyle name="Note 2 5 4 2 4 2" xfId="16888" xr:uid="{00000000-0005-0000-0000-0000F9440000}"/>
    <cellStyle name="Note 2 5 4 2 5" xfId="10282" xr:uid="{00000000-0005-0000-0000-0000FA440000}"/>
    <cellStyle name="Note 2 5 4 3" xfId="2154" xr:uid="{00000000-0005-0000-0000-0000FB440000}"/>
    <cellStyle name="Note 2 5 4 3 2" xfId="4356" xr:uid="{00000000-0005-0000-0000-0000FC440000}"/>
    <cellStyle name="Note 2 5 4 3 2 2" xfId="13188" xr:uid="{00000000-0005-0000-0000-0000FD440000}"/>
    <cellStyle name="Note 2 5 4 3 3" xfId="6558" xr:uid="{00000000-0005-0000-0000-0000FE440000}"/>
    <cellStyle name="Note 2 5 4 3 3 2" xfId="15390" xr:uid="{00000000-0005-0000-0000-0000FF440000}"/>
    <cellStyle name="Note 2 5 4 3 4" xfId="8760" xr:uid="{00000000-0005-0000-0000-000000450000}"/>
    <cellStyle name="Note 2 5 4 3 4 2" xfId="17592" xr:uid="{00000000-0005-0000-0000-000001450000}"/>
    <cellStyle name="Note 2 5 4 3 5" xfId="10986" xr:uid="{00000000-0005-0000-0000-000002450000}"/>
    <cellStyle name="Note 2 5 4 4" xfId="2948" xr:uid="{00000000-0005-0000-0000-000003450000}"/>
    <cellStyle name="Note 2 5 4 4 2" xfId="11780" xr:uid="{00000000-0005-0000-0000-000004450000}"/>
    <cellStyle name="Note 2 5 4 5" xfId="5150" xr:uid="{00000000-0005-0000-0000-000005450000}"/>
    <cellStyle name="Note 2 5 4 5 2" xfId="13982" xr:uid="{00000000-0005-0000-0000-000006450000}"/>
    <cellStyle name="Note 2 5 4 6" xfId="7352" xr:uid="{00000000-0005-0000-0000-000007450000}"/>
    <cellStyle name="Note 2 5 4 6 2" xfId="16184" xr:uid="{00000000-0005-0000-0000-000008450000}"/>
    <cellStyle name="Note 2 5 4 7" xfId="9578" xr:uid="{00000000-0005-0000-0000-000009450000}"/>
    <cellStyle name="Note 2 5 5" xfId="1098" xr:uid="{00000000-0005-0000-0000-00000A450000}"/>
    <cellStyle name="Note 2 5 5 2" xfId="3300" xr:uid="{00000000-0005-0000-0000-00000B450000}"/>
    <cellStyle name="Note 2 5 5 2 2" xfId="12132" xr:uid="{00000000-0005-0000-0000-00000C450000}"/>
    <cellStyle name="Note 2 5 5 3" xfId="5502" xr:uid="{00000000-0005-0000-0000-00000D450000}"/>
    <cellStyle name="Note 2 5 5 3 2" xfId="14334" xr:uid="{00000000-0005-0000-0000-00000E450000}"/>
    <cellStyle name="Note 2 5 5 4" xfId="7704" xr:uid="{00000000-0005-0000-0000-00000F450000}"/>
    <cellStyle name="Note 2 5 5 4 2" xfId="16536" xr:uid="{00000000-0005-0000-0000-000010450000}"/>
    <cellStyle name="Note 2 5 5 5" xfId="9930" xr:uid="{00000000-0005-0000-0000-000011450000}"/>
    <cellStyle name="Note 2 5 6" xfId="1802" xr:uid="{00000000-0005-0000-0000-000012450000}"/>
    <cellStyle name="Note 2 5 6 2" xfId="4004" xr:uid="{00000000-0005-0000-0000-000013450000}"/>
    <cellStyle name="Note 2 5 6 2 2" xfId="12836" xr:uid="{00000000-0005-0000-0000-000014450000}"/>
    <cellStyle name="Note 2 5 6 3" xfId="6206" xr:uid="{00000000-0005-0000-0000-000015450000}"/>
    <cellStyle name="Note 2 5 6 3 2" xfId="15038" xr:uid="{00000000-0005-0000-0000-000016450000}"/>
    <cellStyle name="Note 2 5 6 4" xfId="8408" xr:uid="{00000000-0005-0000-0000-000017450000}"/>
    <cellStyle name="Note 2 5 6 4 2" xfId="17240" xr:uid="{00000000-0005-0000-0000-000018450000}"/>
    <cellStyle name="Note 2 5 6 5" xfId="10634" xr:uid="{00000000-0005-0000-0000-000019450000}"/>
    <cellStyle name="Note 2 5 7" xfId="2596" xr:uid="{00000000-0005-0000-0000-00001A450000}"/>
    <cellStyle name="Note 2 5 7 2" xfId="11428" xr:uid="{00000000-0005-0000-0000-00001B450000}"/>
    <cellStyle name="Note 2 5 8" xfId="4798" xr:uid="{00000000-0005-0000-0000-00001C450000}"/>
    <cellStyle name="Note 2 5 8 2" xfId="13630" xr:uid="{00000000-0005-0000-0000-00001D450000}"/>
    <cellStyle name="Note 2 5 9" xfId="7000" xr:uid="{00000000-0005-0000-0000-00001E450000}"/>
    <cellStyle name="Note 2 5 9 2" xfId="15832" xr:uid="{00000000-0005-0000-0000-00001F450000}"/>
    <cellStyle name="Note 2 6" xfId="353" xr:uid="{00000000-0005-0000-0000-000020450000}"/>
    <cellStyle name="Note 2 6 2" xfId="797" xr:uid="{00000000-0005-0000-0000-000021450000}"/>
    <cellStyle name="Note 2 6 2 2" xfId="1501" xr:uid="{00000000-0005-0000-0000-000022450000}"/>
    <cellStyle name="Note 2 6 2 2 2" xfId="3703" xr:uid="{00000000-0005-0000-0000-000023450000}"/>
    <cellStyle name="Note 2 6 2 2 2 2" xfId="12535" xr:uid="{00000000-0005-0000-0000-000024450000}"/>
    <cellStyle name="Note 2 6 2 2 3" xfId="5905" xr:uid="{00000000-0005-0000-0000-000025450000}"/>
    <cellStyle name="Note 2 6 2 2 3 2" xfId="14737" xr:uid="{00000000-0005-0000-0000-000026450000}"/>
    <cellStyle name="Note 2 6 2 2 4" xfId="8107" xr:uid="{00000000-0005-0000-0000-000027450000}"/>
    <cellStyle name="Note 2 6 2 2 4 2" xfId="16939" xr:uid="{00000000-0005-0000-0000-000028450000}"/>
    <cellStyle name="Note 2 6 2 2 5" xfId="10333" xr:uid="{00000000-0005-0000-0000-000029450000}"/>
    <cellStyle name="Note 2 6 2 3" xfId="2205" xr:uid="{00000000-0005-0000-0000-00002A450000}"/>
    <cellStyle name="Note 2 6 2 3 2" xfId="4407" xr:uid="{00000000-0005-0000-0000-00002B450000}"/>
    <cellStyle name="Note 2 6 2 3 2 2" xfId="13239" xr:uid="{00000000-0005-0000-0000-00002C450000}"/>
    <cellStyle name="Note 2 6 2 3 3" xfId="6609" xr:uid="{00000000-0005-0000-0000-00002D450000}"/>
    <cellStyle name="Note 2 6 2 3 3 2" xfId="15441" xr:uid="{00000000-0005-0000-0000-00002E450000}"/>
    <cellStyle name="Note 2 6 2 3 4" xfId="8811" xr:uid="{00000000-0005-0000-0000-00002F450000}"/>
    <cellStyle name="Note 2 6 2 3 4 2" xfId="17643" xr:uid="{00000000-0005-0000-0000-000030450000}"/>
    <cellStyle name="Note 2 6 2 3 5" xfId="11037" xr:uid="{00000000-0005-0000-0000-000031450000}"/>
    <cellStyle name="Note 2 6 2 4" xfId="2999" xr:uid="{00000000-0005-0000-0000-000032450000}"/>
    <cellStyle name="Note 2 6 2 4 2" xfId="11831" xr:uid="{00000000-0005-0000-0000-000033450000}"/>
    <cellStyle name="Note 2 6 2 5" xfId="5201" xr:uid="{00000000-0005-0000-0000-000034450000}"/>
    <cellStyle name="Note 2 6 2 5 2" xfId="14033" xr:uid="{00000000-0005-0000-0000-000035450000}"/>
    <cellStyle name="Note 2 6 2 6" xfId="7403" xr:uid="{00000000-0005-0000-0000-000036450000}"/>
    <cellStyle name="Note 2 6 2 6 2" xfId="16235" xr:uid="{00000000-0005-0000-0000-000037450000}"/>
    <cellStyle name="Note 2 6 2 7" xfId="9629" xr:uid="{00000000-0005-0000-0000-000038450000}"/>
    <cellStyle name="Note 2 6 3" xfId="1058" xr:uid="{00000000-0005-0000-0000-000039450000}"/>
    <cellStyle name="Note 2 6 3 2" xfId="3260" xr:uid="{00000000-0005-0000-0000-00003A450000}"/>
    <cellStyle name="Note 2 6 3 2 2" xfId="12092" xr:uid="{00000000-0005-0000-0000-00003B450000}"/>
    <cellStyle name="Note 2 6 3 3" xfId="5462" xr:uid="{00000000-0005-0000-0000-00003C450000}"/>
    <cellStyle name="Note 2 6 3 3 2" xfId="14294" xr:uid="{00000000-0005-0000-0000-00003D450000}"/>
    <cellStyle name="Note 2 6 3 4" xfId="7664" xr:uid="{00000000-0005-0000-0000-00003E450000}"/>
    <cellStyle name="Note 2 6 3 4 2" xfId="16496" xr:uid="{00000000-0005-0000-0000-00003F450000}"/>
    <cellStyle name="Note 2 6 3 5" xfId="9890" xr:uid="{00000000-0005-0000-0000-000040450000}"/>
    <cellStyle name="Note 2 6 4" xfId="1853" xr:uid="{00000000-0005-0000-0000-000041450000}"/>
    <cellStyle name="Note 2 6 4 2" xfId="4055" xr:uid="{00000000-0005-0000-0000-000042450000}"/>
    <cellStyle name="Note 2 6 4 2 2" xfId="12887" xr:uid="{00000000-0005-0000-0000-000043450000}"/>
    <cellStyle name="Note 2 6 4 3" xfId="6257" xr:uid="{00000000-0005-0000-0000-000044450000}"/>
    <cellStyle name="Note 2 6 4 3 2" xfId="15089" xr:uid="{00000000-0005-0000-0000-000045450000}"/>
    <cellStyle name="Note 2 6 4 4" xfId="8459" xr:uid="{00000000-0005-0000-0000-000046450000}"/>
    <cellStyle name="Note 2 6 4 4 2" xfId="17291" xr:uid="{00000000-0005-0000-0000-000047450000}"/>
    <cellStyle name="Note 2 6 4 5" xfId="10685" xr:uid="{00000000-0005-0000-0000-000048450000}"/>
    <cellStyle name="Note 2 6 5" xfId="2556" xr:uid="{00000000-0005-0000-0000-000049450000}"/>
    <cellStyle name="Note 2 6 5 2" xfId="11388" xr:uid="{00000000-0005-0000-0000-00004A450000}"/>
    <cellStyle name="Note 2 6 6" xfId="4758" xr:uid="{00000000-0005-0000-0000-00004B450000}"/>
    <cellStyle name="Note 2 6 6 2" xfId="13590" xr:uid="{00000000-0005-0000-0000-00004C450000}"/>
    <cellStyle name="Note 2 6 7" xfId="6960" xr:uid="{00000000-0005-0000-0000-00004D450000}"/>
    <cellStyle name="Note 2 6 7 2" xfId="15792" xr:uid="{00000000-0005-0000-0000-00004E450000}"/>
    <cellStyle name="Note 2 6 8" xfId="9186" xr:uid="{00000000-0005-0000-0000-00004F450000}"/>
    <cellStyle name="Note 2 7" xfId="562" xr:uid="{00000000-0005-0000-0000-000050450000}"/>
    <cellStyle name="Note 2 7 2" xfId="914" xr:uid="{00000000-0005-0000-0000-000051450000}"/>
    <cellStyle name="Note 2 7 2 2" xfId="1618" xr:uid="{00000000-0005-0000-0000-000052450000}"/>
    <cellStyle name="Note 2 7 2 2 2" xfId="3820" xr:uid="{00000000-0005-0000-0000-000053450000}"/>
    <cellStyle name="Note 2 7 2 2 2 2" xfId="12652" xr:uid="{00000000-0005-0000-0000-000054450000}"/>
    <cellStyle name="Note 2 7 2 2 3" xfId="6022" xr:uid="{00000000-0005-0000-0000-000055450000}"/>
    <cellStyle name="Note 2 7 2 2 3 2" xfId="14854" xr:uid="{00000000-0005-0000-0000-000056450000}"/>
    <cellStyle name="Note 2 7 2 2 4" xfId="8224" xr:uid="{00000000-0005-0000-0000-000057450000}"/>
    <cellStyle name="Note 2 7 2 2 4 2" xfId="17056" xr:uid="{00000000-0005-0000-0000-000058450000}"/>
    <cellStyle name="Note 2 7 2 2 5" xfId="10450" xr:uid="{00000000-0005-0000-0000-000059450000}"/>
    <cellStyle name="Note 2 7 2 3" xfId="2322" xr:uid="{00000000-0005-0000-0000-00005A450000}"/>
    <cellStyle name="Note 2 7 2 3 2" xfId="4524" xr:uid="{00000000-0005-0000-0000-00005B450000}"/>
    <cellStyle name="Note 2 7 2 3 2 2" xfId="13356" xr:uid="{00000000-0005-0000-0000-00005C450000}"/>
    <cellStyle name="Note 2 7 2 3 3" xfId="6726" xr:uid="{00000000-0005-0000-0000-00005D450000}"/>
    <cellStyle name="Note 2 7 2 3 3 2" xfId="15558" xr:uid="{00000000-0005-0000-0000-00005E450000}"/>
    <cellStyle name="Note 2 7 2 3 4" xfId="8928" xr:uid="{00000000-0005-0000-0000-00005F450000}"/>
    <cellStyle name="Note 2 7 2 3 4 2" xfId="17760" xr:uid="{00000000-0005-0000-0000-000060450000}"/>
    <cellStyle name="Note 2 7 2 3 5" xfId="11154" xr:uid="{00000000-0005-0000-0000-000061450000}"/>
    <cellStyle name="Note 2 7 2 4" xfId="3116" xr:uid="{00000000-0005-0000-0000-000062450000}"/>
    <cellStyle name="Note 2 7 2 4 2" xfId="11948" xr:uid="{00000000-0005-0000-0000-000063450000}"/>
    <cellStyle name="Note 2 7 2 5" xfId="5318" xr:uid="{00000000-0005-0000-0000-000064450000}"/>
    <cellStyle name="Note 2 7 2 5 2" xfId="14150" xr:uid="{00000000-0005-0000-0000-000065450000}"/>
    <cellStyle name="Note 2 7 2 6" xfId="7520" xr:uid="{00000000-0005-0000-0000-000066450000}"/>
    <cellStyle name="Note 2 7 2 6 2" xfId="16352" xr:uid="{00000000-0005-0000-0000-000067450000}"/>
    <cellStyle name="Note 2 7 2 7" xfId="9746" xr:uid="{00000000-0005-0000-0000-000068450000}"/>
    <cellStyle name="Note 2 7 3" xfId="1266" xr:uid="{00000000-0005-0000-0000-000069450000}"/>
    <cellStyle name="Note 2 7 3 2" xfId="3468" xr:uid="{00000000-0005-0000-0000-00006A450000}"/>
    <cellStyle name="Note 2 7 3 2 2" xfId="12300" xr:uid="{00000000-0005-0000-0000-00006B450000}"/>
    <cellStyle name="Note 2 7 3 3" xfId="5670" xr:uid="{00000000-0005-0000-0000-00006C450000}"/>
    <cellStyle name="Note 2 7 3 3 2" xfId="14502" xr:uid="{00000000-0005-0000-0000-00006D450000}"/>
    <cellStyle name="Note 2 7 3 4" xfId="7872" xr:uid="{00000000-0005-0000-0000-00006E450000}"/>
    <cellStyle name="Note 2 7 3 4 2" xfId="16704" xr:uid="{00000000-0005-0000-0000-00006F450000}"/>
    <cellStyle name="Note 2 7 3 5" xfId="10098" xr:uid="{00000000-0005-0000-0000-000070450000}"/>
    <cellStyle name="Note 2 7 4" xfId="1970" xr:uid="{00000000-0005-0000-0000-000071450000}"/>
    <cellStyle name="Note 2 7 4 2" xfId="4172" xr:uid="{00000000-0005-0000-0000-000072450000}"/>
    <cellStyle name="Note 2 7 4 2 2" xfId="13004" xr:uid="{00000000-0005-0000-0000-000073450000}"/>
    <cellStyle name="Note 2 7 4 3" xfId="6374" xr:uid="{00000000-0005-0000-0000-000074450000}"/>
    <cellStyle name="Note 2 7 4 3 2" xfId="15206" xr:uid="{00000000-0005-0000-0000-000075450000}"/>
    <cellStyle name="Note 2 7 4 4" xfId="8576" xr:uid="{00000000-0005-0000-0000-000076450000}"/>
    <cellStyle name="Note 2 7 4 4 2" xfId="17408" xr:uid="{00000000-0005-0000-0000-000077450000}"/>
    <cellStyle name="Note 2 7 4 5" xfId="10802" xr:uid="{00000000-0005-0000-0000-000078450000}"/>
    <cellStyle name="Note 2 7 5" xfId="2764" xr:uid="{00000000-0005-0000-0000-000079450000}"/>
    <cellStyle name="Note 2 7 5 2" xfId="11596" xr:uid="{00000000-0005-0000-0000-00007A450000}"/>
    <cellStyle name="Note 2 7 6" xfId="4966" xr:uid="{00000000-0005-0000-0000-00007B450000}"/>
    <cellStyle name="Note 2 7 6 2" xfId="13798" xr:uid="{00000000-0005-0000-0000-00007C450000}"/>
    <cellStyle name="Note 2 7 7" xfId="7168" xr:uid="{00000000-0005-0000-0000-00007D450000}"/>
    <cellStyle name="Note 2 7 7 2" xfId="16000" xr:uid="{00000000-0005-0000-0000-00007E450000}"/>
    <cellStyle name="Note 2 7 8" xfId="9394" xr:uid="{00000000-0005-0000-0000-00007F450000}"/>
    <cellStyle name="Note 2 8" xfId="680" xr:uid="{00000000-0005-0000-0000-000080450000}"/>
    <cellStyle name="Note 2 8 2" xfId="1384" xr:uid="{00000000-0005-0000-0000-000081450000}"/>
    <cellStyle name="Note 2 8 2 2" xfId="3586" xr:uid="{00000000-0005-0000-0000-000082450000}"/>
    <cellStyle name="Note 2 8 2 2 2" xfId="12418" xr:uid="{00000000-0005-0000-0000-000083450000}"/>
    <cellStyle name="Note 2 8 2 3" xfId="5788" xr:uid="{00000000-0005-0000-0000-000084450000}"/>
    <cellStyle name="Note 2 8 2 3 2" xfId="14620" xr:uid="{00000000-0005-0000-0000-000085450000}"/>
    <cellStyle name="Note 2 8 2 4" xfId="7990" xr:uid="{00000000-0005-0000-0000-000086450000}"/>
    <cellStyle name="Note 2 8 2 4 2" xfId="16822" xr:uid="{00000000-0005-0000-0000-000087450000}"/>
    <cellStyle name="Note 2 8 2 5" xfId="10216" xr:uid="{00000000-0005-0000-0000-000088450000}"/>
    <cellStyle name="Note 2 8 3" xfId="2088" xr:uid="{00000000-0005-0000-0000-000089450000}"/>
    <cellStyle name="Note 2 8 3 2" xfId="4290" xr:uid="{00000000-0005-0000-0000-00008A450000}"/>
    <cellStyle name="Note 2 8 3 2 2" xfId="13122" xr:uid="{00000000-0005-0000-0000-00008B450000}"/>
    <cellStyle name="Note 2 8 3 3" xfId="6492" xr:uid="{00000000-0005-0000-0000-00008C450000}"/>
    <cellStyle name="Note 2 8 3 3 2" xfId="15324" xr:uid="{00000000-0005-0000-0000-00008D450000}"/>
    <cellStyle name="Note 2 8 3 4" xfId="8694" xr:uid="{00000000-0005-0000-0000-00008E450000}"/>
    <cellStyle name="Note 2 8 3 4 2" xfId="17526" xr:uid="{00000000-0005-0000-0000-00008F450000}"/>
    <cellStyle name="Note 2 8 3 5" xfId="10920" xr:uid="{00000000-0005-0000-0000-000090450000}"/>
    <cellStyle name="Note 2 8 4" xfId="2882" xr:uid="{00000000-0005-0000-0000-000091450000}"/>
    <cellStyle name="Note 2 8 4 2" xfId="11714" xr:uid="{00000000-0005-0000-0000-000092450000}"/>
    <cellStyle name="Note 2 8 5" xfId="5084" xr:uid="{00000000-0005-0000-0000-000093450000}"/>
    <cellStyle name="Note 2 8 5 2" xfId="13916" xr:uid="{00000000-0005-0000-0000-000094450000}"/>
    <cellStyle name="Note 2 8 6" xfId="7286" xr:uid="{00000000-0005-0000-0000-000095450000}"/>
    <cellStyle name="Note 2 8 6 2" xfId="16118" xr:uid="{00000000-0005-0000-0000-000096450000}"/>
    <cellStyle name="Note 2 8 7" xfId="9512" xr:uid="{00000000-0005-0000-0000-000097450000}"/>
    <cellStyle name="Note 2 9" xfId="1020" xr:uid="{00000000-0005-0000-0000-000098450000}"/>
    <cellStyle name="Note 2 9 2" xfId="3222" xr:uid="{00000000-0005-0000-0000-000099450000}"/>
    <cellStyle name="Note 2 9 2 2" xfId="12054" xr:uid="{00000000-0005-0000-0000-00009A450000}"/>
    <cellStyle name="Note 2 9 3" xfId="5424" xr:uid="{00000000-0005-0000-0000-00009B450000}"/>
    <cellStyle name="Note 2 9 3 2" xfId="14256" xr:uid="{00000000-0005-0000-0000-00009C450000}"/>
    <cellStyle name="Note 2 9 4" xfId="7626" xr:uid="{00000000-0005-0000-0000-00009D450000}"/>
    <cellStyle name="Note 2 9 4 2" xfId="16458" xr:uid="{00000000-0005-0000-0000-00009E450000}"/>
    <cellStyle name="Note 2 9 5" xfId="9852" xr:uid="{00000000-0005-0000-0000-00009F450000}"/>
    <cellStyle name="Note 3" xfId="247" xr:uid="{00000000-0005-0000-0000-0000A0450000}"/>
    <cellStyle name="Note 3 2" xfId="248" xr:uid="{00000000-0005-0000-0000-0000A1450000}"/>
    <cellStyle name="Note 3 2 2" xfId="2491" xr:uid="{00000000-0005-0000-0000-0000A2450000}"/>
    <cellStyle name="Note 3 2 2 2" xfId="11323" xr:uid="{00000000-0005-0000-0000-0000A3450000}"/>
    <cellStyle name="Note 3 2 3" xfId="4693" xr:uid="{00000000-0005-0000-0000-0000A4450000}"/>
    <cellStyle name="Note 3 2 3 2" xfId="13525" xr:uid="{00000000-0005-0000-0000-0000A5450000}"/>
    <cellStyle name="Note 3 2 4" xfId="6895" xr:uid="{00000000-0005-0000-0000-0000A6450000}"/>
    <cellStyle name="Note 3 2 4 2" xfId="15727" xr:uid="{00000000-0005-0000-0000-0000A7450000}"/>
    <cellStyle name="Note 3 2 5" xfId="9121" xr:uid="{00000000-0005-0000-0000-0000A8450000}"/>
    <cellStyle name="Note 3 3" xfId="2490" xr:uid="{00000000-0005-0000-0000-0000A9450000}"/>
    <cellStyle name="Note 3 3 2" xfId="11322" xr:uid="{00000000-0005-0000-0000-0000AA450000}"/>
    <cellStyle name="Note 3 4" xfId="4692" xr:uid="{00000000-0005-0000-0000-0000AB450000}"/>
    <cellStyle name="Note 3 4 2" xfId="13524" xr:uid="{00000000-0005-0000-0000-0000AC450000}"/>
    <cellStyle name="Note 3 5" xfId="6894" xr:uid="{00000000-0005-0000-0000-0000AD450000}"/>
    <cellStyle name="Note 3 5 2" xfId="15726" xr:uid="{00000000-0005-0000-0000-0000AE450000}"/>
    <cellStyle name="Note 3 6" xfId="9120" xr:uid="{00000000-0005-0000-0000-0000AF450000}"/>
    <cellStyle name="Note 4" xfId="249" xr:uid="{00000000-0005-0000-0000-0000B0450000}"/>
    <cellStyle name="Output" xfId="37" builtinId="21" customBuiltin="1"/>
    <cellStyle name="Output 2" xfId="250" xr:uid="{00000000-0005-0000-0000-0000B2450000}"/>
    <cellStyle name="Output 3" xfId="251" xr:uid="{00000000-0005-0000-0000-0000B3450000}"/>
    <cellStyle name="Output 4" xfId="9040" xr:uid="{00000000-0005-0000-0000-0000B4450000}"/>
    <cellStyle name="Percent 2" xfId="252" xr:uid="{00000000-0005-0000-0000-0000B5450000}"/>
    <cellStyle name="Percent 2 2" xfId="253" xr:uid="{00000000-0005-0000-0000-0000B6450000}"/>
    <cellStyle name="Percent 2 3" xfId="280" xr:uid="{00000000-0005-0000-0000-0000B7450000}"/>
    <cellStyle name="Percent 3" xfId="254" xr:uid="{00000000-0005-0000-0000-0000B8450000}"/>
    <cellStyle name="Percent 4" xfId="255" xr:uid="{00000000-0005-0000-0000-0000B9450000}"/>
    <cellStyle name="Percent 4 2" xfId="352" xr:uid="{00000000-0005-0000-0000-0000BA450000}"/>
    <cellStyle name="Percent 5" xfId="256" xr:uid="{00000000-0005-0000-0000-0000BB450000}"/>
    <cellStyle name="Percent 6" xfId="257" xr:uid="{00000000-0005-0000-0000-0000BC450000}"/>
    <cellStyle name="Title 2" xfId="108" xr:uid="{00000000-0005-0000-0000-0000BD450000}"/>
    <cellStyle name="Total" xfId="43" builtinId="25" customBuiltin="1"/>
    <cellStyle name="Total 2" xfId="258" xr:uid="{00000000-0005-0000-0000-0000BF450000}"/>
    <cellStyle name="Total 3" xfId="259" xr:uid="{00000000-0005-0000-0000-0000C0450000}"/>
    <cellStyle name="Total 4" xfId="9046" xr:uid="{00000000-0005-0000-0000-0000C1450000}"/>
    <cellStyle name="Warning Text" xfId="41" builtinId="11" customBuiltin="1"/>
    <cellStyle name="Warning Text 2" xfId="260" xr:uid="{00000000-0005-0000-0000-0000C3450000}"/>
    <cellStyle name="Warning Text 3" xfId="261" xr:uid="{00000000-0005-0000-0000-0000C4450000}"/>
    <cellStyle name="Warning Text 4" xfId="9044" xr:uid="{00000000-0005-0000-0000-0000C54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C0C0C0"/>
      <color rgb="FFFDDFC7"/>
      <color rgb="FFFFFF99"/>
      <color rgb="FF99FF33"/>
      <color rgb="FFFF9966"/>
      <color rgb="FFDDDDDD"/>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D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10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1238250</xdr:colOff>
          <xdr:row>11</xdr:row>
          <xdr:rowOff>152400</xdr:rowOff>
        </xdr:from>
        <xdr:to>
          <xdr:col>2</xdr:col>
          <xdr:colOff>828675</xdr:colOff>
          <xdr:row>13</xdr:row>
          <xdr:rowOff>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000-000007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866775</xdr:colOff>
          <xdr:row>12</xdr:row>
          <xdr:rowOff>390525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1000-000009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1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1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1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1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1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2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1047750</xdr:colOff>
          <xdr:row>0</xdr:row>
          <xdr:rowOff>0</xdr:rowOff>
        </xdr:from>
        <xdr:to>
          <xdr:col>1</xdr:col>
          <xdr:colOff>1962150</xdr:colOff>
          <xdr:row>4</xdr:row>
          <xdr:rowOff>28575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6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0</xdr:row>
          <xdr:rowOff>0</xdr:rowOff>
        </xdr:from>
        <xdr:to>
          <xdr:col>1</xdr:col>
          <xdr:colOff>3086100</xdr:colOff>
          <xdr:row>4</xdr:row>
          <xdr:rowOff>28575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16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3371850</xdr:colOff>
          <xdr:row>0</xdr:row>
          <xdr:rowOff>0</xdr:rowOff>
        </xdr:from>
        <xdr:to>
          <xdr:col>2</xdr:col>
          <xdr:colOff>304800</xdr:colOff>
          <xdr:row>4</xdr:row>
          <xdr:rowOff>28575</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00000000-0008-0000-16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28575</xdr:rowOff>
        </xdr:from>
        <xdr:to>
          <xdr:col>1</xdr:col>
          <xdr:colOff>895350</xdr:colOff>
          <xdr:row>11</xdr:row>
          <xdr:rowOff>76200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16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66675</xdr:rowOff>
        </xdr:from>
        <xdr:to>
          <xdr:col>1</xdr:col>
          <xdr:colOff>895350</xdr:colOff>
          <xdr:row>5</xdr:row>
          <xdr:rowOff>19050</xdr:rowOff>
        </xdr:to>
        <xdr:sp macro="" textlink="">
          <xdr:nvSpPr>
            <xdr:cNvPr id="38918" name="Object 6" hidden="1">
              <a:extLst>
                <a:ext uri="{63B3BB69-23CF-44E3-9099-C40C66FF867C}">
                  <a14:compatExt spid="_x0000_s38918"/>
                </a:ext>
                <a:ext uri="{FF2B5EF4-FFF2-40B4-BE49-F238E27FC236}">
                  <a16:creationId xmlns:a16="http://schemas.microsoft.com/office/drawing/2014/main" id="{00000000-0008-0000-1600-000006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7.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AFR_Instructions1.pdf"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sec1.isbe.net/iwas/asp/login.asp?js=tru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sec1.isbe.net/iwas/asp/login.asp?js=tru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992"/>
  <sheetViews>
    <sheetView workbookViewId="0"/>
  </sheetViews>
  <sheetFormatPr defaultRowHeight="12.75" x14ac:dyDescent="0.2"/>
  <sheetData>
    <row r="1" spans="1:5" x14ac:dyDescent="0.2">
      <c r="A1" t="s">
        <v>4934</v>
      </c>
      <c r="B1" t="s">
        <v>4943</v>
      </c>
      <c r="C1" t="s">
        <v>5252</v>
      </c>
      <c r="D1" t="s">
        <v>5481</v>
      </c>
      <c r="E1" t="s">
        <v>7000</v>
      </c>
    </row>
    <row r="2" spans="1:5" x14ac:dyDescent="0.2">
      <c r="A2">
        <v>4</v>
      </c>
      <c r="B2">
        <v>154</v>
      </c>
      <c r="C2">
        <v>126</v>
      </c>
      <c r="D2">
        <v>789</v>
      </c>
      <c r="E2">
        <v>1330</v>
      </c>
    </row>
    <row r="3" spans="1:5" x14ac:dyDescent="0.2">
      <c r="A3" t="s">
        <v>4935</v>
      </c>
      <c r="B3" t="s">
        <v>4944</v>
      </c>
      <c r="C3" t="s">
        <v>5016</v>
      </c>
      <c r="D3" t="s">
        <v>5482</v>
      </c>
      <c r="E3" t="s">
        <v>5482</v>
      </c>
    </row>
    <row r="4" spans="1:5" x14ac:dyDescent="0.2">
      <c r="A4" t="s">
        <v>4931</v>
      </c>
      <c r="B4">
        <v>5775039</v>
      </c>
      <c r="C4">
        <v>5389295</v>
      </c>
      <c r="D4">
        <v>0</v>
      </c>
      <c r="E4">
        <v>0</v>
      </c>
    </row>
    <row r="5" spans="1:5" x14ac:dyDescent="0.2">
      <c r="A5" t="s">
        <v>4936</v>
      </c>
      <c r="B5" t="s">
        <v>4945</v>
      </c>
      <c r="C5" t="s">
        <v>5253</v>
      </c>
      <c r="D5" t="s">
        <v>5483</v>
      </c>
      <c r="E5" t="s">
        <v>7001</v>
      </c>
    </row>
    <row r="6" spans="1:5" x14ac:dyDescent="0.2">
      <c r="A6" t="s">
        <v>4937</v>
      </c>
      <c r="B6" t="s">
        <v>4946</v>
      </c>
      <c r="C6" t="s">
        <v>5088</v>
      </c>
      <c r="D6" t="s">
        <v>5484</v>
      </c>
      <c r="E6" t="s">
        <v>5484</v>
      </c>
    </row>
    <row r="7" spans="1:5" x14ac:dyDescent="0.2">
      <c r="A7" t="s">
        <v>4932</v>
      </c>
      <c r="B7">
        <v>0</v>
      </c>
      <c r="C7">
        <v>0</v>
      </c>
      <c r="D7">
        <v>0</v>
      </c>
      <c r="E7">
        <v>0</v>
      </c>
    </row>
    <row r="8" spans="1:5" x14ac:dyDescent="0.2">
      <c r="A8" t="s">
        <v>4938</v>
      </c>
      <c r="B8" t="s">
        <v>4947</v>
      </c>
      <c r="C8" t="s">
        <v>5254</v>
      </c>
      <c r="D8" t="s">
        <v>5485</v>
      </c>
      <c r="E8" t="s">
        <v>7002</v>
      </c>
    </row>
    <row r="9" spans="1:5" x14ac:dyDescent="0.2">
      <c r="A9" t="s">
        <v>4939</v>
      </c>
      <c r="B9" t="s">
        <v>4948</v>
      </c>
      <c r="C9" t="s">
        <v>5090</v>
      </c>
      <c r="D9" t="s">
        <v>5486</v>
      </c>
      <c r="E9" t="s">
        <v>5486</v>
      </c>
    </row>
    <row r="10" spans="1:5" x14ac:dyDescent="0.2">
      <c r="A10" t="s">
        <v>4933</v>
      </c>
      <c r="B10">
        <v>0</v>
      </c>
      <c r="C10">
        <v>0</v>
      </c>
      <c r="D10">
        <v>0</v>
      </c>
      <c r="E10">
        <v>0</v>
      </c>
    </row>
    <row r="11" spans="1:5" x14ac:dyDescent="0.2">
      <c r="A11" t="s">
        <v>4940</v>
      </c>
      <c r="B11" t="s">
        <v>4949</v>
      </c>
      <c r="C11" t="s">
        <v>5255</v>
      </c>
      <c r="D11" t="s">
        <v>5487</v>
      </c>
      <c r="E11" t="s">
        <v>7003</v>
      </c>
    </row>
    <row r="12" spans="1:5" x14ac:dyDescent="0.2">
      <c r="A12" t="s">
        <v>4941</v>
      </c>
      <c r="B12" t="s">
        <v>4950</v>
      </c>
      <c r="C12" t="s">
        <v>5092</v>
      </c>
      <c r="D12" t="s">
        <v>5488</v>
      </c>
      <c r="E12" t="s">
        <v>5488</v>
      </c>
    </row>
    <row r="13" spans="1:5" x14ac:dyDescent="0.2">
      <c r="A13">
        <v>60137</v>
      </c>
      <c r="B13">
        <v>0</v>
      </c>
      <c r="C13">
        <v>0</v>
      </c>
      <c r="D13">
        <v>0</v>
      </c>
      <c r="E13">
        <v>0</v>
      </c>
    </row>
    <row r="14" spans="1:5" x14ac:dyDescent="0.2">
      <c r="A14" t="s">
        <v>4942</v>
      </c>
      <c r="B14" t="s">
        <v>4951</v>
      </c>
      <c r="C14" t="s">
        <v>5256</v>
      </c>
      <c r="D14" t="s">
        <v>5489</v>
      </c>
      <c r="E14" t="s">
        <v>7004</v>
      </c>
    </row>
    <row r="15" spans="1:5" x14ac:dyDescent="0.2">
      <c r="B15" t="s">
        <v>4952</v>
      </c>
      <c r="C15" t="s">
        <v>5094</v>
      </c>
      <c r="D15" t="s">
        <v>5490</v>
      </c>
      <c r="E15" t="s">
        <v>5490</v>
      </c>
    </row>
    <row r="16" spans="1:5" x14ac:dyDescent="0.2">
      <c r="B16">
        <v>0</v>
      </c>
      <c r="C16">
        <v>0</v>
      </c>
      <c r="D16">
        <v>0</v>
      </c>
      <c r="E16">
        <v>0</v>
      </c>
    </row>
    <row r="17" spans="2:5" x14ac:dyDescent="0.2">
      <c r="B17" t="s">
        <v>4953</v>
      </c>
      <c r="C17" t="s">
        <v>5257</v>
      </c>
      <c r="D17" t="s">
        <v>5491</v>
      </c>
      <c r="E17" t="s">
        <v>7005</v>
      </c>
    </row>
    <row r="18" spans="2:5" x14ac:dyDescent="0.2">
      <c r="B18" t="s">
        <v>4954</v>
      </c>
      <c r="C18" t="s">
        <v>5096</v>
      </c>
      <c r="D18" t="s">
        <v>5492</v>
      </c>
      <c r="E18" t="s">
        <v>5492</v>
      </c>
    </row>
    <row r="19" spans="2:5" x14ac:dyDescent="0.2">
      <c r="B19">
        <v>0</v>
      </c>
      <c r="C19">
        <v>0</v>
      </c>
      <c r="D19">
        <v>0</v>
      </c>
      <c r="E19">
        <v>0</v>
      </c>
    </row>
    <row r="20" spans="2:5" x14ac:dyDescent="0.2">
      <c r="B20" t="s">
        <v>4955</v>
      </c>
      <c r="C20" t="s">
        <v>5258</v>
      </c>
      <c r="D20" t="s">
        <v>5493</v>
      </c>
      <c r="E20" t="s">
        <v>7006</v>
      </c>
    </row>
    <row r="21" spans="2:5" x14ac:dyDescent="0.2">
      <c r="B21" t="s">
        <v>4956</v>
      </c>
      <c r="C21" t="s">
        <v>5098</v>
      </c>
      <c r="D21" t="s">
        <v>5494</v>
      </c>
      <c r="E21" t="s">
        <v>5494</v>
      </c>
    </row>
    <row r="22" spans="2:5" x14ac:dyDescent="0.2">
      <c r="B22">
        <v>0</v>
      </c>
      <c r="C22">
        <v>0</v>
      </c>
      <c r="D22">
        <v>0</v>
      </c>
      <c r="E22">
        <v>0</v>
      </c>
    </row>
    <row r="23" spans="2:5" x14ac:dyDescent="0.2">
      <c r="B23" t="s">
        <v>4957</v>
      </c>
      <c r="C23" t="s">
        <v>5259</v>
      </c>
      <c r="D23" t="s">
        <v>5495</v>
      </c>
      <c r="E23" t="s">
        <v>7007</v>
      </c>
    </row>
    <row r="24" spans="2:5" x14ac:dyDescent="0.2">
      <c r="B24" t="s">
        <v>4958</v>
      </c>
      <c r="C24" t="s">
        <v>5100</v>
      </c>
      <c r="D24" t="s">
        <v>5496</v>
      </c>
      <c r="E24" t="s">
        <v>5496</v>
      </c>
    </row>
    <row r="25" spans="2:5" x14ac:dyDescent="0.2">
      <c r="B25">
        <v>0</v>
      </c>
      <c r="C25">
        <v>0</v>
      </c>
      <c r="D25">
        <v>0</v>
      </c>
      <c r="E25">
        <v>0</v>
      </c>
    </row>
    <row r="26" spans="2:5" x14ac:dyDescent="0.2">
      <c r="B26" t="s">
        <v>4959</v>
      </c>
      <c r="C26" t="s">
        <v>5260</v>
      </c>
      <c r="D26" t="s">
        <v>5497</v>
      </c>
      <c r="E26" t="s">
        <v>7008</v>
      </c>
    </row>
    <row r="27" spans="2:5" x14ac:dyDescent="0.2">
      <c r="B27" t="s">
        <v>4960</v>
      </c>
      <c r="C27" t="s">
        <v>5102</v>
      </c>
      <c r="D27" t="s">
        <v>5498</v>
      </c>
      <c r="E27" t="s">
        <v>7009</v>
      </c>
    </row>
    <row r="28" spans="2:5" x14ac:dyDescent="0.2">
      <c r="B28">
        <v>0</v>
      </c>
      <c r="C28">
        <v>0</v>
      </c>
      <c r="D28">
        <v>0</v>
      </c>
      <c r="E28">
        <v>0</v>
      </c>
    </row>
    <row r="29" spans="2:5" x14ac:dyDescent="0.2">
      <c r="B29" t="s">
        <v>4961</v>
      </c>
      <c r="C29" t="s">
        <v>5261</v>
      </c>
      <c r="D29" t="s">
        <v>5499</v>
      </c>
      <c r="E29" t="s">
        <v>7010</v>
      </c>
    </row>
    <row r="30" spans="2:5" x14ac:dyDescent="0.2">
      <c r="B30" t="s">
        <v>4962</v>
      </c>
      <c r="C30" t="s">
        <v>5262</v>
      </c>
      <c r="D30" t="s">
        <v>4962</v>
      </c>
      <c r="E30" t="s">
        <v>4966</v>
      </c>
    </row>
    <row r="31" spans="2:5" x14ac:dyDescent="0.2">
      <c r="B31">
        <v>0</v>
      </c>
      <c r="C31">
        <v>0</v>
      </c>
      <c r="D31">
        <v>0</v>
      </c>
      <c r="E31">
        <v>0</v>
      </c>
    </row>
    <row r="32" spans="2:5" x14ac:dyDescent="0.2">
      <c r="B32" t="s">
        <v>4963</v>
      </c>
      <c r="C32" t="s">
        <v>5263</v>
      </c>
      <c r="D32" t="s">
        <v>5500</v>
      </c>
      <c r="E32" t="s">
        <v>7011</v>
      </c>
    </row>
    <row r="33" spans="2:5" x14ac:dyDescent="0.2">
      <c r="B33" t="s">
        <v>4964</v>
      </c>
      <c r="C33" t="s">
        <v>5264</v>
      </c>
      <c r="D33" t="s">
        <v>4964</v>
      </c>
      <c r="E33" t="s">
        <v>7012</v>
      </c>
    </row>
    <row r="34" spans="2:5" x14ac:dyDescent="0.2">
      <c r="B34">
        <v>0</v>
      </c>
      <c r="C34">
        <v>0</v>
      </c>
      <c r="D34">
        <v>0</v>
      </c>
      <c r="E34">
        <v>0</v>
      </c>
    </row>
    <row r="35" spans="2:5" x14ac:dyDescent="0.2">
      <c r="B35" t="s">
        <v>4965</v>
      </c>
      <c r="C35" t="s">
        <v>5265</v>
      </c>
      <c r="D35" t="s">
        <v>5501</v>
      </c>
      <c r="E35" t="s">
        <v>7013</v>
      </c>
    </row>
    <row r="36" spans="2:5" x14ac:dyDescent="0.2">
      <c r="B36" t="s">
        <v>4966</v>
      </c>
      <c r="C36" t="s">
        <v>5266</v>
      </c>
      <c r="D36" t="s">
        <v>4980</v>
      </c>
      <c r="E36" t="s">
        <v>4980</v>
      </c>
    </row>
    <row r="37" spans="2:5" x14ac:dyDescent="0.2">
      <c r="B37">
        <v>0</v>
      </c>
      <c r="C37">
        <v>0</v>
      </c>
      <c r="D37">
        <v>0</v>
      </c>
      <c r="E37">
        <v>0</v>
      </c>
    </row>
    <row r="38" spans="2:5" x14ac:dyDescent="0.2">
      <c r="B38" t="s">
        <v>4967</v>
      </c>
      <c r="C38" t="s">
        <v>5267</v>
      </c>
      <c r="D38" t="s">
        <v>5502</v>
      </c>
      <c r="E38" t="s">
        <v>7014</v>
      </c>
    </row>
    <row r="39" spans="2:5" x14ac:dyDescent="0.2">
      <c r="B39" t="s">
        <v>4968</v>
      </c>
      <c r="C39" t="s">
        <v>5268</v>
      </c>
      <c r="D39" t="s">
        <v>4982</v>
      </c>
      <c r="E39" t="s">
        <v>4982</v>
      </c>
    </row>
    <row r="40" spans="2:5" x14ac:dyDescent="0.2">
      <c r="B40">
        <v>0</v>
      </c>
      <c r="C40">
        <v>0</v>
      </c>
      <c r="D40">
        <v>0</v>
      </c>
      <c r="E40">
        <v>0</v>
      </c>
    </row>
    <row r="41" spans="2:5" x14ac:dyDescent="0.2">
      <c r="B41" t="s">
        <v>4969</v>
      </c>
      <c r="C41" t="s">
        <v>5269</v>
      </c>
      <c r="D41" t="s">
        <v>5503</v>
      </c>
      <c r="E41" t="s">
        <v>7015</v>
      </c>
    </row>
    <row r="42" spans="2:5" x14ac:dyDescent="0.2">
      <c r="B42" t="s">
        <v>4970</v>
      </c>
      <c r="C42" t="s">
        <v>5270</v>
      </c>
      <c r="D42" t="s">
        <v>4986</v>
      </c>
      <c r="E42" t="s">
        <v>4984</v>
      </c>
    </row>
    <row r="43" spans="2:5" x14ac:dyDescent="0.2">
      <c r="B43">
        <v>0</v>
      </c>
      <c r="C43">
        <v>0</v>
      </c>
      <c r="D43">
        <v>0</v>
      </c>
      <c r="E43">
        <v>0</v>
      </c>
    </row>
    <row r="44" spans="2:5" x14ac:dyDescent="0.2">
      <c r="B44" t="s">
        <v>4971</v>
      </c>
      <c r="C44" t="s">
        <v>5271</v>
      </c>
      <c r="D44" t="s">
        <v>5504</v>
      </c>
      <c r="E44" t="s">
        <v>7016</v>
      </c>
    </row>
    <row r="45" spans="2:5" x14ac:dyDescent="0.2">
      <c r="B45" t="s">
        <v>4972</v>
      </c>
      <c r="C45" t="s">
        <v>5272</v>
      </c>
      <c r="D45" t="s">
        <v>4988</v>
      </c>
      <c r="E45" t="s">
        <v>4986</v>
      </c>
    </row>
    <row r="46" spans="2:5" x14ac:dyDescent="0.2">
      <c r="B46">
        <v>0</v>
      </c>
      <c r="C46">
        <v>0</v>
      </c>
      <c r="D46">
        <v>0</v>
      </c>
      <c r="E46">
        <v>0</v>
      </c>
    </row>
    <row r="47" spans="2:5" x14ac:dyDescent="0.2">
      <c r="B47" t="s">
        <v>4973</v>
      </c>
      <c r="C47" t="s">
        <v>5273</v>
      </c>
      <c r="D47" t="s">
        <v>5505</v>
      </c>
      <c r="E47" t="s">
        <v>7017</v>
      </c>
    </row>
    <row r="48" spans="2:5" x14ac:dyDescent="0.2">
      <c r="B48" t="s">
        <v>4974</v>
      </c>
      <c r="C48" t="s">
        <v>5274</v>
      </c>
      <c r="D48" t="s">
        <v>4990</v>
      </c>
      <c r="E48" t="s">
        <v>4988</v>
      </c>
    </row>
    <row r="49" spans="2:5" x14ac:dyDescent="0.2">
      <c r="B49">
        <v>0</v>
      </c>
      <c r="C49">
        <v>0</v>
      </c>
      <c r="D49">
        <v>0</v>
      </c>
      <c r="E49">
        <v>0</v>
      </c>
    </row>
    <row r="50" spans="2:5" x14ac:dyDescent="0.2">
      <c r="B50" t="s">
        <v>4975</v>
      </c>
      <c r="C50" t="s">
        <v>5275</v>
      </c>
      <c r="D50" t="s">
        <v>5506</v>
      </c>
      <c r="E50" t="s">
        <v>7018</v>
      </c>
    </row>
    <row r="51" spans="2:5" x14ac:dyDescent="0.2">
      <c r="B51" t="s">
        <v>4976</v>
      </c>
      <c r="C51" t="s">
        <v>5276</v>
      </c>
      <c r="D51" t="s">
        <v>5006</v>
      </c>
      <c r="E51" t="s">
        <v>4990</v>
      </c>
    </row>
    <row r="52" spans="2:5" x14ac:dyDescent="0.2">
      <c r="B52">
        <v>0</v>
      </c>
      <c r="C52">
        <v>0</v>
      </c>
      <c r="D52">
        <v>0</v>
      </c>
      <c r="E52">
        <v>0</v>
      </c>
    </row>
    <row r="53" spans="2:5" x14ac:dyDescent="0.2">
      <c r="B53" t="s">
        <v>4977</v>
      </c>
      <c r="C53" t="s">
        <v>5277</v>
      </c>
      <c r="D53" t="s">
        <v>5507</v>
      </c>
      <c r="E53" t="s">
        <v>7019</v>
      </c>
    </row>
    <row r="54" spans="2:5" x14ac:dyDescent="0.2">
      <c r="B54" t="s">
        <v>4978</v>
      </c>
      <c r="C54" t="s">
        <v>5104</v>
      </c>
      <c r="D54" t="s">
        <v>5018</v>
      </c>
      <c r="E54" t="s">
        <v>4992</v>
      </c>
    </row>
    <row r="55" spans="2:5" x14ac:dyDescent="0.2">
      <c r="B55">
        <v>0</v>
      </c>
      <c r="C55">
        <v>0</v>
      </c>
      <c r="D55">
        <v>0</v>
      </c>
      <c r="E55">
        <v>0</v>
      </c>
    </row>
    <row r="56" spans="2:5" x14ac:dyDescent="0.2">
      <c r="B56" t="s">
        <v>4979</v>
      </c>
      <c r="C56" t="s">
        <v>5278</v>
      </c>
      <c r="D56" t="s">
        <v>5508</v>
      </c>
      <c r="E56" t="s">
        <v>7020</v>
      </c>
    </row>
    <row r="57" spans="2:5" x14ac:dyDescent="0.2">
      <c r="B57" t="s">
        <v>4980</v>
      </c>
      <c r="C57" t="s">
        <v>5106</v>
      </c>
      <c r="D57" t="s">
        <v>5020</v>
      </c>
      <c r="E57" t="s">
        <v>4994</v>
      </c>
    </row>
    <row r="58" spans="2:5" x14ac:dyDescent="0.2">
      <c r="B58">
        <v>0</v>
      </c>
      <c r="C58">
        <v>0</v>
      </c>
      <c r="D58">
        <v>0</v>
      </c>
      <c r="E58">
        <v>0</v>
      </c>
    </row>
    <row r="59" spans="2:5" x14ac:dyDescent="0.2">
      <c r="B59" t="s">
        <v>4981</v>
      </c>
      <c r="C59" t="s">
        <v>5279</v>
      </c>
      <c r="D59" t="s">
        <v>5509</v>
      </c>
      <c r="E59" t="s">
        <v>7021</v>
      </c>
    </row>
    <row r="60" spans="2:5" x14ac:dyDescent="0.2">
      <c r="B60" t="s">
        <v>4982</v>
      </c>
      <c r="C60" t="s">
        <v>5110</v>
      </c>
      <c r="D60" t="s">
        <v>5026</v>
      </c>
      <c r="E60" t="s">
        <v>7022</v>
      </c>
    </row>
    <row r="61" spans="2:5" x14ac:dyDescent="0.2">
      <c r="B61">
        <v>0</v>
      </c>
      <c r="C61">
        <v>0</v>
      </c>
      <c r="D61">
        <v>0</v>
      </c>
      <c r="E61">
        <v>0</v>
      </c>
    </row>
    <row r="62" spans="2:5" x14ac:dyDescent="0.2">
      <c r="B62" t="s">
        <v>4983</v>
      </c>
      <c r="C62" t="s">
        <v>5280</v>
      </c>
      <c r="D62" t="s">
        <v>5510</v>
      </c>
      <c r="E62" t="s">
        <v>7023</v>
      </c>
    </row>
    <row r="63" spans="2:5" x14ac:dyDescent="0.2">
      <c r="B63" t="s">
        <v>4984</v>
      </c>
      <c r="C63" t="s">
        <v>5122</v>
      </c>
      <c r="D63" t="s">
        <v>5034</v>
      </c>
      <c r="E63" t="s">
        <v>4998</v>
      </c>
    </row>
    <row r="64" spans="2:5" x14ac:dyDescent="0.2">
      <c r="B64">
        <v>0</v>
      </c>
      <c r="C64">
        <v>0</v>
      </c>
      <c r="D64">
        <v>0</v>
      </c>
      <c r="E64">
        <v>4703578</v>
      </c>
    </row>
    <row r="65" spans="2:5" x14ac:dyDescent="0.2">
      <c r="B65" t="s">
        <v>4985</v>
      </c>
      <c r="C65" t="s">
        <v>5281</v>
      </c>
      <c r="D65" t="s">
        <v>5511</v>
      </c>
      <c r="E65" t="s">
        <v>7024</v>
      </c>
    </row>
    <row r="66" spans="2:5" x14ac:dyDescent="0.2">
      <c r="B66" t="s">
        <v>4986</v>
      </c>
      <c r="C66" t="s">
        <v>5124</v>
      </c>
      <c r="D66" t="s">
        <v>5052</v>
      </c>
      <c r="E66" t="s">
        <v>5000</v>
      </c>
    </row>
    <row r="67" spans="2:5" x14ac:dyDescent="0.2">
      <c r="B67">
        <v>0</v>
      </c>
      <c r="C67">
        <v>0</v>
      </c>
      <c r="D67">
        <v>0</v>
      </c>
      <c r="E67">
        <v>980806</v>
      </c>
    </row>
    <row r="68" spans="2:5" x14ac:dyDescent="0.2">
      <c r="B68" t="s">
        <v>4987</v>
      </c>
      <c r="C68" t="s">
        <v>5282</v>
      </c>
      <c r="D68" t="s">
        <v>5512</v>
      </c>
      <c r="E68" t="s">
        <v>7025</v>
      </c>
    </row>
    <row r="69" spans="2:5" x14ac:dyDescent="0.2">
      <c r="B69" t="s">
        <v>4988</v>
      </c>
      <c r="C69" t="s">
        <v>5126</v>
      </c>
      <c r="D69" t="s">
        <v>5054</v>
      </c>
      <c r="E69" t="s">
        <v>5002</v>
      </c>
    </row>
    <row r="70" spans="2:5" x14ac:dyDescent="0.2">
      <c r="B70">
        <v>0</v>
      </c>
      <c r="C70">
        <v>0</v>
      </c>
      <c r="D70">
        <v>0</v>
      </c>
      <c r="E70">
        <v>325440</v>
      </c>
    </row>
    <row r="71" spans="2:5" x14ac:dyDescent="0.2">
      <c r="B71" t="s">
        <v>4989</v>
      </c>
      <c r="C71" t="s">
        <v>5283</v>
      </c>
      <c r="D71" t="s">
        <v>5513</v>
      </c>
      <c r="E71" t="s">
        <v>7026</v>
      </c>
    </row>
    <row r="72" spans="2:5" x14ac:dyDescent="0.2">
      <c r="B72" t="s">
        <v>4990</v>
      </c>
      <c r="C72" t="s">
        <v>5128</v>
      </c>
      <c r="D72" t="s">
        <v>5056</v>
      </c>
      <c r="E72" t="s">
        <v>5004</v>
      </c>
    </row>
    <row r="73" spans="2:5" x14ac:dyDescent="0.2">
      <c r="B73">
        <v>0</v>
      </c>
      <c r="C73">
        <v>0</v>
      </c>
      <c r="D73">
        <v>0</v>
      </c>
      <c r="E73">
        <v>21805</v>
      </c>
    </row>
    <row r="74" spans="2:5" x14ac:dyDescent="0.2">
      <c r="B74" t="s">
        <v>4991</v>
      </c>
      <c r="C74" t="s">
        <v>5284</v>
      </c>
      <c r="D74" t="s">
        <v>5514</v>
      </c>
      <c r="E74" t="s">
        <v>7027</v>
      </c>
    </row>
    <row r="75" spans="2:5" x14ac:dyDescent="0.2">
      <c r="B75" t="s">
        <v>4992</v>
      </c>
      <c r="C75" t="s">
        <v>5130</v>
      </c>
      <c r="D75" t="s">
        <v>5058</v>
      </c>
      <c r="E75" t="s">
        <v>5006</v>
      </c>
    </row>
    <row r="76" spans="2:5" x14ac:dyDescent="0.2">
      <c r="B76">
        <v>0</v>
      </c>
      <c r="C76">
        <v>0</v>
      </c>
      <c r="D76">
        <v>0</v>
      </c>
      <c r="E76">
        <v>62826</v>
      </c>
    </row>
    <row r="77" spans="2:5" x14ac:dyDescent="0.2">
      <c r="B77" t="s">
        <v>4993</v>
      </c>
      <c r="C77" t="s">
        <v>5285</v>
      </c>
      <c r="D77" t="s">
        <v>5515</v>
      </c>
      <c r="E77" t="s">
        <v>7028</v>
      </c>
    </row>
    <row r="78" spans="2:5" x14ac:dyDescent="0.2">
      <c r="B78" t="s">
        <v>4994</v>
      </c>
      <c r="C78" t="s">
        <v>5132</v>
      </c>
      <c r="D78" t="s">
        <v>5060</v>
      </c>
      <c r="E78" t="s">
        <v>5008</v>
      </c>
    </row>
    <row r="79" spans="2:5" x14ac:dyDescent="0.2">
      <c r="B79">
        <v>0</v>
      </c>
      <c r="C79">
        <v>0</v>
      </c>
      <c r="D79">
        <v>0</v>
      </c>
      <c r="E79">
        <v>0</v>
      </c>
    </row>
    <row r="80" spans="2:5" x14ac:dyDescent="0.2">
      <c r="B80" t="s">
        <v>4995</v>
      </c>
      <c r="C80" t="s">
        <v>5286</v>
      </c>
      <c r="D80" t="s">
        <v>5516</v>
      </c>
      <c r="E80" t="s">
        <v>7029</v>
      </c>
    </row>
    <row r="81" spans="2:5" x14ac:dyDescent="0.2">
      <c r="B81" t="s">
        <v>4996</v>
      </c>
      <c r="C81" t="s">
        <v>5134</v>
      </c>
      <c r="D81" t="s">
        <v>5062</v>
      </c>
      <c r="E81" t="s">
        <v>5010</v>
      </c>
    </row>
    <row r="82" spans="2:5" x14ac:dyDescent="0.2">
      <c r="B82">
        <v>0</v>
      </c>
      <c r="C82">
        <v>0</v>
      </c>
      <c r="D82">
        <v>0</v>
      </c>
      <c r="E82">
        <v>0</v>
      </c>
    </row>
    <row r="83" spans="2:5" x14ac:dyDescent="0.2">
      <c r="B83" t="s">
        <v>4997</v>
      </c>
      <c r="C83" t="s">
        <v>5287</v>
      </c>
      <c r="D83" t="s">
        <v>5517</v>
      </c>
      <c r="E83" t="s">
        <v>7030</v>
      </c>
    </row>
    <row r="84" spans="2:5" x14ac:dyDescent="0.2">
      <c r="B84" t="s">
        <v>4998</v>
      </c>
      <c r="C84" t="s">
        <v>5136</v>
      </c>
      <c r="D84" t="s">
        <v>5064</v>
      </c>
      <c r="E84" t="s">
        <v>5012</v>
      </c>
    </row>
    <row r="85" spans="2:5" x14ac:dyDescent="0.2">
      <c r="B85">
        <v>2174951</v>
      </c>
      <c r="C85">
        <v>0</v>
      </c>
      <c r="D85">
        <v>0</v>
      </c>
      <c r="E85">
        <v>0</v>
      </c>
    </row>
    <row r="86" spans="2:5" x14ac:dyDescent="0.2">
      <c r="B86" t="s">
        <v>4999</v>
      </c>
      <c r="C86" t="s">
        <v>5288</v>
      </c>
      <c r="D86" t="s">
        <v>5518</v>
      </c>
      <c r="E86" t="s">
        <v>7031</v>
      </c>
    </row>
    <row r="87" spans="2:5" x14ac:dyDescent="0.2">
      <c r="B87" t="s">
        <v>5000</v>
      </c>
      <c r="C87" t="s">
        <v>5138</v>
      </c>
      <c r="D87" t="s">
        <v>5066</v>
      </c>
      <c r="E87" t="s">
        <v>7032</v>
      </c>
    </row>
    <row r="88" spans="2:5" x14ac:dyDescent="0.2">
      <c r="B88">
        <v>0</v>
      </c>
      <c r="C88">
        <v>0</v>
      </c>
      <c r="D88">
        <v>0</v>
      </c>
      <c r="E88">
        <v>6501037</v>
      </c>
    </row>
    <row r="89" spans="2:5" x14ac:dyDescent="0.2">
      <c r="B89" t="s">
        <v>5001</v>
      </c>
      <c r="C89" t="s">
        <v>5289</v>
      </c>
      <c r="D89" t="s">
        <v>5519</v>
      </c>
      <c r="E89" t="s">
        <v>7033</v>
      </c>
    </row>
    <row r="90" spans="2:5" x14ac:dyDescent="0.2">
      <c r="B90" t="s">
        <v>5002</v>
      </c>
      <c r="C90" t="s">
        <v>5142</v>
      </c>
      <c r="D90" t="s">
        <v>5068</v>
      </c>
      <c r="E90" t="s">
        <v>5016</v>
      </c>
    </row>
    <row r="91" spans="2:5" x14ac:dyDescent="0.2">
      <c r="B91">
        <v>0</v>
      </c>
      <c r="C91">
        <v>0</v>
      </c>
      <c r="D91">
        <v>0</v>
      </c>
      <c r="E91">
        <v>0</v>
      </c>
    </row>
    <row r="92" spans="2:5" x14ac:dyDescent="0.2">
      <c r="B92" t="s">
        <v>5003</v>
      </c>
      <c r="C92" t="s">
        <v>5290</v>
      </c>
      <c r="D92" t="s">
        <v>5520</v>
      </c>
      <c r="E92" t="s">
        <v>7034</v>
      </c>
    </row>
    <row r="93" spans="2:5" x14ac:dyDescent="0.2">
      <c r="B93" t="s">
        <v>5004</v>
      </c>
      <c r="C93" t="s">
        <v>5160</v>
      </c>
      <c r="D93" t="s">
        <v>5521</v>
      </c>
      <c r="E93" t="s">
        <v>5018</v>
      </c>
    </row>
    <row r="94" spans="2:5" x14ac:dyDescent="0.2">
      <c r="B94">
        <v>0</v>
      </c>
      <c r="C94">
        <v>0</v>
      </c>
      <c r="D94">
        <v>0</v>
      </c>
      <c r="E94">
        <v>0</v>
      </c>
    </row>
    <row r="95" spans="2:5" x14ac:dyDescent="0.2">
      <c r="B95" t="s">
        <v>5005</v>
      </c>
      <c r="C95" t="s">
        <v>5291</v>
      </c>
      <c r="D95" t="s">
        <v>5522</v>
      </c>
      <c r="E95" t="s">
        <v>7035</v>
      </c>
    </row>
    <row r="96" spans="2:5" x14ac:dyDescent="0.2">
      <c r="B96" t="s">
        <v>5006</v>
      </c>
      <c r="C96" t="s">
        <v>5180</v>
      </c>
      <c r="D96" t="s">
        <v>5523</v>
      </c>
      <c r="E96" t="s">
        <v>5020</v>
      </c>
    </row>
    <row r="97" spans="2:5" x14ac:dyDescent="0.2">
      <c r="B97">
        <v>0</v>
      </c>
      <c r="C97">
        <v>0</v>
      </c>
      <c r="D97">
        <v>0</v>
      </c>
      <c r="E97">
        <v>0</v>
      </c>
    </row>
    <row r="98" spans="2:5" x14ac:dyDescent="0.2">
      <c r="B98" t="s">
        <v>5007</v>
      </c>
      <c r="C98" t="s">
        <v>5292</v>
      </c>
      <c r="D98" t="s">
        <v>5524</v>
      </c>
      <c r="E98" t="s">
        <v>7036</v>
      </c>
    </row>
    <row r="99" spans="2:5" x14ac:dyDescent="0.2">
      <c r="B99" t="s">
        <v>5008</v>
      </c>
      <c r="C99" t="s">
        <v>5293</v>
      </c>
      <c r="D99" t="s">
        <v>5525</v>
      </c>
      <c r="E99" t="s">
        <v>5022</v>
      </c>
    </row>
    <row r="100" spans="2:5" x14ac:dyDescent="0.2">
      <c r="B100">
        <v>0</v>
      </c>
      <c r="C100">
        <v>0</v>
      </c>
      <c r="D100">
        <v>0</v>
      </c>
      <c r="E100">
        <v>0</v>
      </c>
    </row>
    <row r="101" spans="2:5" x14ac:dyDescent="0.2">
      <c r="B101" t="s">
        <v>5009</v>
      </c>
      <c r="C101" t="s">
        <v>5294</v>
      </c>
      <c r="D101" t="s">
        <v>5526</v>
      </c>
      <c r="E101" t="s">
        <v>7037</v>
      </c>
    </row>
    <row r="102" spans="2:5" x14ac:dyDescent="0.2">
      <c r="B102" t="s">
        <v>5010</v>
      </c>
      <c r="C102" t="s">
        <v>5295</v>
      </c>
      <c r="D102" t="s">
        <v>5527</v>
      </c>
      <c r="E102" t="s">
        <v>5024</v>
      </c>
    </row>
    <row r="103" spans="2:5" x14ac:dyDescent="0.2">
      <c r="B103">
        <v>0</v>
      </c>
      <c r="C103">
        <v>0</v>
      </c>
      <c r="D103">
        <v>0</v>
      </c>
      <c r="E103">
        <v>0</v>
      </c>
    </row>
    <row r="104" spans="2:5" x14ac:dyDescent="0.2">
      <c r="B104" t="s">
        <v>5011</v>
      </c>
      <c r="C104" t="s">
        <v>5296</v>
      </c>
      <c r="D104" t="s">
        <v>5528</v>
      </c>
      <c r="E104" t="s">
        <v>7038</v>
      </c>
    </row>
    <row r="105" spans="2:5" x14ac:dyDescent="0.2">
      <c r="B105" t="s">
        <v>5012</v>
      </c>
      <c r="C105" t="s">
        <v>5297</v>
      </c>
      <c r="D105" t="s">
        <v>5529</v>
      </c>
      <c r="E105" t="s">
        <v>5026</v>
      </c>
    </row>
    <row r="106" spans="2:5" x14ac:dyDescent="0.2">
      <c r="B106">
        <v>0</v>
      </c>
      <c r="C106">
        <v>0</v>
      </c>
      <c r="D106">
        <v>0</v>
      </c>
      <c r="E106">
        <v>0</v>
      </c>
    </row>
    <row r="107" spans="2:5" x14ac:dyDescent="0.2">
      <c r="B107" t="s">
        <v>5013</v>
      </c>
      <c r="C107" t="s">
        <v>5298</v>
      </c>
      <c r="D107" t="s">
        <v>5530</v>
      </c>
      <c r="E107" t="s">
        <v>7039</v>
      </c>
    </row>
    <row r="108" spans="2:5" x14ac:dyDescent="0.2">
      <c r="B108" t="s">
        <v>5014</v>
      </c>
      <c r="C108" t="s">
        <v>5299</v>
      </c>
      <c r="D108" t="s">
        <v>5531</v>
      </c>
      <c r="E108" t="s">
        <v>5028</v>
      </c>
    </row>
    <row r="109" spans="2:5" x14ac:dyDescent="0.2">
      <c r="B109">
        <v>0</v>
      </c>
      <c r="C109">
        <v>0</v>
      </c>
      <c r="D109">
        <v>0</v>
      </c>
      <c r="E109">
        <v>0</v>
      </c>
    </row>
    <row r="110" spans="2:5" x14ac:dyDescent="0.2">
      <c r="B110" t="s">
        <v>5015</v>
      </c>
      <c r="C110" t="s">
        <v>5300</v>
      </c>
      <c r="D110" t="s">
        <v>5532</v>
      </c>
      <c r="E110" t="s">
        <v>7040</v>
      </c>
    </row>
    <row r="111" spans="2:5" x14ac:dyDescent="0.2">
      <c r="B111" t="s">
        <v>5016</v>
      </c>
      <c r="C111" t="s">
        <v>5301</v>
      </c>
      <c r="D111" t="s">
        <v>5533</v>
      </c>
      <c r="E111" t="s">
        <v>5030</v>
      </c>
    </row>
    <row r="112" spans="2:5" x14ac:dyDescent="0.2">
      <c r="B112">
        <v>0</v>
      </c>
      <c r="C112">
        <v>0</v>
      </c>
      <c r="D112">
        <v>0</v>
      </c>
      <c r="E112">
        <v>0</v>
      </c>
    </row>
    <row r="113" spans="2:5" x14ac:dyDescent="0.2">
      <c r="B113" t="s">
        <v>5017</v>
      </c>
      <c r="C113" t="s">
        <v>5302</v>
      </c>
      <c r="D113" t="s">
        <v>5534</v>
      </c>
      <c r="E113" t="s">
        <v>7041</v>
      </c>
    </row>
    <row r="114" spans="2:5" x14ac:dyDescent="0.2">
      <c r="B114" t="s">
        <v>5018</v>
      </c>
      <c r="C114" t="s">
        <v>5303</v>
      </c>
      <c r="D114" t="s">
        <v>5535</v>
      </c>
      <c r="E114" t="s">
        <v>7042</v>
      </c>
    </row>
    <row r="115" spans="2:5" x14ac:dyDescent="0.2">
      <c r="B115">
        <v>0</v>
      </c>
      <c r="C115">
        <v>0</v>
      </c>
      <c r="D115">
        <v>0</v>
      </c>
      <c r="E115">
        <v>0</v>
      </c>
    </row>
    <row r="116" spans="2:5" x14ac:dyDescent="0.2">
      <c r="B116" t="s">
        <v>5019</v>
      </c>
      <c r="C116" t="s">
        <v>5304</v>
      </c>
      <c r="D116" t="s">
        <v>5536</v>
      </c>
      <c r="E116" t="s">
        <v>7043</v>
      </c>
    </row>
    <row r="117" spans="2:5" x14ac:dyDescent="0.2">
      <c r="B117" t="s">
        <v>5020</v>
      </c>
      <c r="C117" t="s">
        <v>5305</v>
      </c>
      <c r="D117" t="s">
        <v>5537</v>
      </c>
      <c r="E117" t="s">
        <v>5034</v>
      </c>
    </row>
    <row r="118" spans="2:5" x14ac:dyDescent="0.2">
      <c r="B118">
        <v>0</v>
      </c>
      <c r="C118">
        <v>0</v>
      </c>
      <c r="D118">
        <v>0</v>
      </c>
      <c r="E118">
        <v>0</v>
      </c>
    </row>
    <row r="119" spans="2:5" x14ac:dyDescent="0.2">
      <c r="B119" t="s">
        <v>5021</v>
      </c>
      <c r="C119" t="s">
        <v>5306</v>
      </c>
      <c r="D119" t="s">
        <v>5538</v>
      </c>
      <c r="E119" t="s">
        <v>7044</v>
      </c>
    </row>
    <row r="120" spans="2:5" x14ac:dyDescent="0.2">
      <c r="B120" t="s">
        <v>5022</v>
      </c>
      <c r="C120" t="s">
        <v>5307</v>
      </c>
      <c r="D120" t="s">
        <v>5539</v>
      </c>
      <c r="E120" t="s">
        <v>5036</v>
      </c>
    </row>
    <row r="121" spans="2:5" x14ac:dyDescent="0.2">
      <c r="B121">
        <v>0</v>
      </c>
      <c r="C121">
        <v>0</v>
      </c>
      <c r="D121">
        <v>0</v>
      </c>
      <c r="E121">
        <v>0</v>
      </c>
    </row>
    <row r="122" spans="2:5" x14ac:dyDescent="0.2">
      <c r="B122" t="s">
        <v>5023</v>
      </c>
      <c r="C122" t="s">
        <v>5308</v>
      </c>
      <c r="D122" t="s">
        <v>5540</v>
      </c>
      <c r="E122" t="s">
        <v>7045</v>
      </c>
    </row>
    <row r="123" spans="2:5" x14ac:dyDescent="0.2">
      <c r="B123" t="s">
        <v>5024</v>
      </c>
      <c r="C123" t="s">
        <v>5309</v>
      </c>
      <c r="D123" t="s">
        <v>5541</v>
      </c>
      <c r="E123" t="s">
        <v>5038</v>
      </c>
    </row>
    <row r="124" spans="2:5" x14ac:dyDescent="0.2">
      <c r="B124">
        <v>0</v>
      </c>
      <c r="C124">
        <v>0</v>
      </c>
      <c r="D124">
        <v>0</v>
      </c>
      <c r="E124">
        <v>0</v>
      </c>
    </row>
    <row r="125" spans="2:5" x14ac:dyDescent="0.2">
      <c r="B125" t="s">
        <v>5025</v>
      </c>
      <c r="C125" t="s">
        <v>5310</v>
      </c>
      <c r="D125" t="s">
        <v>5542</v>
      </c>
      <c r="E125" t="s">
        <v>7046</v>
      </c>
    </row>
    <row r="126" spans="2:5" x14ac:dyDescent="0.2">
      <c r="B126" t="s">
        <v>5026</v>
      </c>
      <c r="C126" t="s">
        <v>5311</v>
      </c>
      <c r="D126" t="s">
        <v>5543</v>
      </c>
      <c r="E126" t="s">
        <v>5040</v>
      </c>
    </row>
    <row r="127" spans="2:5" x14ac:dyDescent="0.2">
      <c r="B127">
        <v>0</v>
      </c>
      <c r="C127">
        <v>0</v>
      </c>
      <c r="D127">
        <v>0</v>
      </c>
      <c r="E127">
        <v>0</v>
      </c>
    </row>
    <row r="128" spans="2:5" x14ac:dyDescent="0.2">
      <c r="B128" t="s">
        <v>5027</v>
      </c>
      <c r="C128" t="s">
        <v>5312</v>
      </c>
      <c r="D128" t="s">
        <v>5544</v>
      </c>
      <c r="E128" t="s">
        <v>7047</v>
      </c>
    </row>
    <row r="129" spans="2:5" x14ac:dyDescent="0.2">
      <c r="B129" t="s">
        <v>5028</v>
      </c>
      <c r="C129" t="s">
        <v>5313</v>
      </c>
      <c r="D129" t="s">
        <v>5545</v>
      </c>
      <c r="E129" t="s">
        <v>5042</v>
      </c>
    </row>
    <row r="130" spans="2:5" x14ac:dyDescent="0.2">
      <c r="B130">
        <v>0</v>
      </c>
      <c r="C130">
        <v>0</v>
      </c>
      <c r="D130">
        <v>0</v>
      </c>
      <c r="E130">
        <v>0</v>
      </c>
    </row>
    <row r="131" spans="2:5" x14ac:dyDescent="0.2">
      <c r="B131" t="s">
        <v>5029</v>
      </c>
      <c r="C131" t="s">
        <v>5314</v>
      </c>
      <c r="D131" t="s">
        <v>5546</v>
      </c>
      <c r="E131" t="s">
        <v>7048</v>
      </c>
    </row>
    <row r="132" spans="2:5" x14ac:dyDescent="0.2">
      <c r="B132" t="s">
        <v>5030</v>
      </c>
      <c r="C132" t="s">
        <v>5315</v>
      </c>
      <c r="D132" t="s">
        <v>5547</v>
      </c>
      <c r="E132" t="s">
        <v>5044</v>
      </c>
    </row>
    <row r="133" spans="2:5" x14ac:dyDescent="0.2">
      <c r="B133">
        <v>0</v>
      </c>
      <c r="C133">
        <v>0</v>
      </c>
      <c r="D133">
        <v>0</v>
      </c>
      <c r="E133">
        <v>0</v>
      </c>
    </row>
    <row r="134" spans="2:5" x14ac:dyDescent="0.2">
      <c r="B134" t="s">
        <v>5031</v>
      </c>
      <c r="C134" t="s">
        <v>5316</v>
      </c>
      <c r="D134" t="s">
        <v>5548</v>
      </c>
      <c r="E134" t="s">
        <v>7049</v>
      </c>
    </row>
    <row r="135" spans="2:5" x14ac:dyDescent="0.2">
      <c r="B135" t="s">
        <v>5032</v>
      </c>
      <c r="C135" t="s">
        <v>5317</v>
      </c>
      <c r="D135" t="s">
        <v>5549</v>
      </c>
      <c r="E135" t="s">
        <v>5046</v>
      </c>
    </row>
    <row r="136" spans="2:5" x14ac:dyDescent="0.2">
      <c r="B136">
        <v>0</v>
      </c>
      <c r="C136">
        <v>0</v>
      </c>
      <c r="D136">
        <v>0</v>
      </c>
      <c r="E136">
        <v>0</v>
      </c>
    </row>
    <row r="137" spans="2:5" x14ac:dyDescent="0.2">
      <c r="B137" t="s">
        <v>5033</v>
      </c>
      <c r="C137" t="s">
        <v>5318</v>
      </c>
      <c r="D137" t="s">
        <v>5550</v>
      </c>
      <c r="E137" t="s">
        <v>7050</v>
      </c>
    </row>
    <row r="138" spans="2:5" x14ac:dyDescent="0.2">
      <c r="B138" t="s">
        <v>5034</v>
      </c>
      <c r="C138" t="s">
        <v>5319</v>
      </c>
      <c r="D138" t="s">
        <v>5551</v>
      </c>
      <c r="E138" t="s">
        <v>5048</v>
      </c>
    </row>
    <row r="139" spans="2:5" x14ac:dyDescent="0.2">
      <c r="B139">
        <v>0</v>
      </c>
      <c r="C139">
        <v>0</v>
      </c>
      <c r="D139">
        <v>0</v>
      </c>
      <c r="E139">
        <v>0</v>
      </c>
    </row>
    <row r="140" spans="2:5" x14ac:dyDescent="0.2">
      <c r="B140" t="s">
        <v>5035</v>
      </c>
      <c r="C140" t="s">
        <v>5320</v>
      </c>
      <c r="D140" t="s">
        <v>5552</v>
      </c>
      <c r="E140" t="s">
        <v>7051</v>
      </c>
    </row>
    <row r="141" spans="2:5" x14ac:dyDescent="0.2">
      <c r="B141" t="s">
        <v>5036</v>
      </c>
      <c r="C141" t="s">
        <v>5321</v>
      </c>
      <c r="D141" t="s">
        <v>5553</v>
      </c>
      <c r="E141" t="s">
        <v>7052</v>
      </c>
    </row>
    <row r="142" spans="2:5" x14ac:dyDescent="0.2">
      <c r="B142">
        <v>0</v>
      </c>
      <c r="C142">
        <v>0</v>
      </c>
      <c r="D142">
        <v>0</v>
      </c>
      <c r="E142">
        <v>0</v>
      </c>
    </row>
    <row r="143" spans="2:5" x14ac:dyDescent="0.2">
      <c r="B143" t="s">
        <v>5037</v>
      </c>
      <c r="C143" t="s">
        <v>5322</v>
      </c>
      <c r="D143" t="s">
        <v>5554</v>
      </c>
      <c r="E143" t="s">
        <v>7053</v>
      </c>
    </row>
    <row r="144" spans="2:5" x14ac:dyDescent="0.2">
      <c r="B144" t="s">
        <v>5038</v>
      </c>
      <c r="C144" t="s">
        <v>5323</v>
      </c>
      <c r="D144" t="s">
        <v>5555</v>
      </c>
      <c r="E144" t="s">
        <v>5052</v>
      </c>
    </row>
    <row r="145" spans="2:5" x14ac:dyDescent="0.2">
      <c r="B145">
        <v>0</v>
      </c>
      <c r="C145">
        <v>0</v>
      </c>
      <c r="D145">
        <v>0</v>
      </c>
      <c r="E145">
        <v>0</v>
      </c>
    </row>
    <row r="146" spans="2:5" x14ac:dyDescent="0.2">
      <c r="B146" t="s">
        <v>5039</v>
      </c>
      <c r="C146" t="s">
        <v>5324</v>
      </c>
      <c r="D146" t="s">
        <v>5556</v>
      </c>
      <c r="E146" t="s">
        <v>7054</v>
      </c>
    </row>
    <row r="147" spans="2:5" x14ac:dyDescent="0.2">
      <c r="B147" t="s">
        <v>5040</v>
      </c>
      <c r="C147" t="s">
        <v>5325</v>
      </c>
      <c r="D147" t="s">
        <v>5557</v>
      </c>
      <c r="E147" t="s">
        <v>5054</v>
      </c>
    </row>
    <row r="148" spans="2:5" x14ac:dyDescent="0.2">
      <c r="B148">
        <v>0</v>
      </c>
      <c r="C148">
        <v>0</v>
      </c>
      <c r="D148">
        <v>0</v>
      </c>
      <c r="E148">
        <v>0</v>
      </c>
    </row>
    <row r="149" spans="2:5" x14ac:dyDescent="0.2">
      <c r="B149" t="s">
        <v>5041</v>
      </c>
      <c r="C149" t="s">
        <v>5326</v>
      </c>
      <c r="D149" t="s">
        <v>5558</v>
      </c>
      <c r="E149" t="s">
        <v>7055</v>
      </c>
    </row>
    <row r="150" spans="2:5" x14ac:dyDescent="0.2">
      <c r="B150" t="s">
        <v>5042</v>
      </c>
      <c r="C150" t="s">
        <v>5327</v>
      </c>
      <c r="D150" t="s">
        <v>5559</v>
      </c>
      <c r="E150" t="s">
        <v>5056</v>
      </c>
    </row>
    <row r="151" spans="2:5" x14ac:dyDescent="0.2">
      <c r="B151">
        <v>0</v>
      </c>
      <c r="C151">
        <v>0</v>
      </c>
      <c r="D151">
        <v>0</v>
      </c>
      <c r="E151">
        <v>0</v>
      </c>
    </row>
    <row r="152" spans="2:5" x14ac:dyDescent="0.2">
      <c r="B152" t="s">
        <v>5043</v>
      </c>
      <c r="C152" t="s">
        <v>5328</v>
      </c>
      <c r="D152" t="s">
        <v>5560</v>
      </c>
      <c r="E152" t="s">
        <v>7056</v>
      </c>
    </row>
    <row r="153" spans="2:5" x14ac:dyDescent="0.2">
      <c r="B153" t="s">
        <v>5044</v>
      </c>
      <c r="C153" t="s">
        <v>5329</v>
      </c>
      <c r="D153" t="s">
        <v>5561</v>
      </c>
      <c r="E153" t="s">
        <v>5058</v>
      </c>
    </row>
    <row r="154" spans="2:5" x14ac:dyDescent="0.2">
      <c r="B154">
        <v>0</v>
      </c>
      <c r="C154">
        <v>0</v>
      </c>
      <c r="D154">
        <v>0</v>
      </c>
      <c r="E154">
        <v>0</v>
      </c>
    </row>
    <row r="155" spans="2:5" x14ac:dyDescent="0.2">
      <c r="B155" t="s">
        <v>5045</v>
      </c>
      <c r="C155" t="s">
        <v>5330</v>
      </c>
      <c r="D155" t="s">
        <v>5562</v>
      </c>
      <c r="E155" t="s">
        <v>7057</v>
      </c>
    </row>
    <row r="156" spans="2:5" x14ac:dyDescent="0.2">
      <c r="B156" t="s">
        <v>5046</v>
      </c>
      <c r="C156" t="s">
        <v>5331</v>
      </c>
      <c r="D156" t="s">
        <v>5563</v>
      </c>
      <c r="E156" t="s">
        <v>5060</v>
      </c>
    </row>
    <row r="157" spans="2:5" x14ac:dyDescent="0.2">
      <c r="B157">
        <v>0</v>
      </c>
      <c r="C157">
        <v>0</v>
      </c>
      <c r="D157">
        <v>0</v>
      </c>
      <c r="E157">
        <v>0</v>
      </c>
    </row>
    <row r="158" spans="2:5" x14ac:dyDescent="0.2">
      <c r="B158" t="s">
        <v>5047</v>
      </c>
      <c r="C158" t="s">
        <v>5332</v>
      </c>
      <c r="D158" t="s">
        <v>5564</v>
      </c>
      <c r="E158" t="s">
        <v>7058</v>
      </c>
    </row>
    <row r="159" spans="2:5" x14ac:dyDescent="0.2">
      <c r="B159" t="s">
        <v>5048</v>
      </c>
      <c r="C159" t="s">
        <v>5333</v>
      </c>
      <c r="D159" t="s">
        <v>5565</v>
      </c>
      <c r="E159" t="s">
        <v>5062</v>
      </c>
    </row>
    <row r="160" spans="2:5" x14ac:dyDescent="0.2">
      <c r="B160">
        <v>0</v>
      </c>
      <c r="C160">
        <v>0</v>
      </c>
      <c r="D160">
        <v>0</v>
      </c>
      <c r="E160">
        <v>0</v>
      </c>
    </row>
    <row r="161" spans="2:5" x14ac:dyDescent="0.2">
      <c r="B161" t="s">
        <v>5049</v>
      </c>
      <c r="C161" t="s">
        <v>5334</v>
      </c>
      <c r="D161" t="s">
        <v>5566</v>
      </c>
      <c r="E161" t="s">
        <v>7059</v>
      </c>
    </row>
    <row r="162" spans="2:5" x14ac:dyDescent="0.2">
      <c r="B162" t="s">
        <v>5050</v>
      </c>
      <c r="C162" t="s">
        <v>5335</v>
      </c>
      <c r="D162" t="s">
        <v>5567</v>
      </c>
      <c r="E162" t="s">
        <v>5064</v>
      </c>
    </row>
    <row r="163" spans="2:5" x14ac:dyDescent="0.2">
      <c r="B163">
        <v>0</v>
      </c>
      <c r="C163">
        <v>0</v>
      </c>
      <c r="D163">
        <v>0</v>
      </c>
      <c r="E163">
        <v>0</v>
      </c>
    </row>
    <row r="164" spans="2:5" x14ac:dyDescent="0.2">
      <c r="B164" t="s">
        <v>5051</v>
      </c>
      <c r="C164" t="s">
        <v>5336</v>
      </c>
      <c r="D164" t="s">
        <v>5568</v>
      </c>
      <c r="E164" t="s">
        <v>7060</v>
      </c>
    </row>
    <row r="165" spans="2:5" x14ac:dyDescent="0.2">
      <c r="B165" t="s">
        <v>5052</v>
      </c>
      <c r="C165" t="s">
        <v>5337</v>
      </c>
      <c r="D165" t="s">
        <v>5569</v>
      </c>
      <c r="E165" t="s">
        <v>5066</v>
      </c>
    </row>
    <row r="166" spans="2:5" x14ac:dyDescent="0.2">
      <c r="B166">
        <v>0</v>
      </c>
      <c r="C166">
        <v>0</v>
      </c>
      <c r="D166">
        <v>0</v>
      </c>
      <c r="E166">
        <v>0</v>
      </c>
    </row>
    <row r="167" spans="2:5" x14ac:dyDescent="0.2">
      <c r="B167" t="s">
        <v>5053</v>
      </c>
      <c r="C167" t="s">
        <v>5338</v>
      </c>
      <c r="D167" t="s">
        <v>5570</v>
      </c>
      <c r="E167" t="s">
        <v>7061</v>
      </c>
    </row>
    <row r="168" spans="2:5" x14ac:dyDescent="0.2">
      <c r="B168" t="s">
        <v>5054</v>
      </c>
      <c r="C168" t="s">
        <v>5339</v>
      </c>
      <c r="D168" t="s">
        <v>5571</v>
      </c>
      <c r="E168" t="s">
        <v>7062</v>
      </c>
    </row>
    <row r="169" spans="2:5" x14ac:dyDescent="0.2">
      <c r="B169">
        <v>0</v>
      </c>
      <c r="C169">
        <v>0</v>
      </c>
      <c r="D169">
        <v>0</v>
      </c>
      <c r="E169">
        <v>0</v>
      </c>
    </row>
    <row r="170" spans="2:5" x14ac:dyDescent="0.2">
      <c r="B170" t="s">
        <v>5055</v>
      </c>
      <c r="C170" t="s">
        <v>5340</v>
      </c>
      <c r="D170" t="s">
        <v>5572</v>
      </c>
      <c r="E170" t="s">
        <v>7063</v>
      </c>
    </row>
    <row r="171" spans="2:5" x14ac:dyDescent="0.2">
      <c r="B171" t="s">
        <v>5056</v>
      </c>
      <c r="C171" t="s">
        <v>5341</v>
      </c>
      <c r="D171" t="s">
        <v>5573</v>
      </c>
      <c r="E171" t="s">
        <v>5070</v>
      </c>
    </row>
    <row r="172" spans="2:5" x14ac:dyDescent="0.2">
      <c r="B172">
        <v>0</v>
      </c>
      <c r="C172">
        <v>0</v>
      </c>
      <c r="D172">
        <v>0</v>
      </c>
      <c r="E172">
        <v>0</v>
      </c>
    </row>
    <row r="173" spans="2:5" x14ac:dyDescent="0.2">
      <c r="B173" t="s">
        <v>5057</v>
      </c>
      <c r="C173" t="s">
        <v>5342</v>
      </c>
      <c r="D173" t="s">
        <v>5574</v>
      </c>
      <c r="E173" t="s">
        <v>7064</v>
      </c>
    </row>
    <row r="174" spans="2:5" x14ac:dyDescent="0.2">
      <c r="B174" t="s">
        <v>5058</v>
      </c>
      <c r="C174" t="s">
        <v>5343</v>
      </c>
      <c r="D174" t="s">
        <v>5575</v>
      </c>
      <c r="E174" t="s">
        <v>5072</v>
      </c>
    </row>
    <row r="175" spans="2:5" x14ac:dyDescent="0.2">
      <c r="B175">
        <v>0</v>
      </c>
      <c r="C175">
        <v>0</v>
      </c>
      <c r="D175">
        <v>0</v>
      </c>
      <c r="E175">
        <v>0</v>
      </c>
    </row>
    <row r="176" spans="2:5" x14ac:dyDescent="0.2">
      <c r="B176" t="s">
        <v>5059</v>
      </c>
      <c r="C176" t="s">
        <v>5344</v>
      </c>
      <c r="D176" t="s">
        <v>5576</v>
      </c>
      <c r="E176" t="s">
        <v>7065</v>
      </c>
    </row>
    <row r="177" spans="2:5" x14ac:dyDescent="0.2">
      <c r="B177" t="s">
        <v>5060</v>
      </c>
      <c r="C177" t="s">
        <v>5345</v>
      </c>
      <c r="D177" t="s">
        <v>5577</v>
      </c>
      <c r="E177" t="s">
        <v>5074</v>
      </c>
    </row>
    <row r="178" spans="2:5" x14ac:dyDescent="0.2">
      <c r="B178">
        <v>0</v>
      </c>
      <c r="C178">
        <v>0</v>
      </c>
      <c r="D178">
        <v>0</v>
      </c>
      <c r="E178">
        <v>0</v>
      </c>
    </row>
    <row r="179" spans="2:5" x14ac:dyDescent="0.2">
      <c r="B179" t="s">
        <v>5061</v>
      </c>
      <c r="C179" t="s">
        <v>5346</v>
      </c>
      <c r="D179" t="s">
        <v>5578</v>
      </c>
      <c r="E179" t="s">
        <v>7066</v>
      </c>
    </row>
    <row r="180" spans="2:5" x14ac:dyDescent="0.2">
      <c r="B180" t="s">
        <v>5062</v>
      </c>
      <c r="C180" t="s">
        <v>5347</v>
      </c>
      <c r="D180" t="s">
        <v>5579</v>
      </c>
      <c r="E180" t="s">
        <v>5076</v>
      </c>
    </row>
    <row r="181" spans="2:5" x14ac:dyDescent="0.2">
      <c r="B181">
        <v>0</v>
      </c>
      <c r="C181">
        <v>0</v>
      </c>
      <c r="D181">
        <v>0</v>
      </c>
      <c r="E181">
        <v>0</v>
      </c>
    </row>
    <row r="182" spans="2:5" x14ac:dyDescent="0.2">
      <c r="B182" t="s">
        <v>5063</v>
      </c>
      <c r="C182" t="s">
        <v>5348</v>
      </c>
      <c r="D182" t="s">
        <v>5580</v>
      </c>
      <c r="E182" t="s">
        <v>7067</v>
      </c>
    </row>
    <row r="183" spans="2:5" x14ac:dyDescent="0.2">
      <c r="B183" t="s">
        <v>5064</v>
      </c>
      <c r="C183" t="s">
        <v>5349</v>
      </c>
      <c r="D183" t="s">
        <v>5581</v>
      </c>
      <c r="E183" t="s">
        <v>5078</v>
      </c>
    </row>
    <row r="184" spans="2:5" x14ac:dyDescent="0.2">
      <c r="B184">
        <v>0</v>
      </c>
      <c r="C184">
        <v>0</v>
      </c>
      <c r="D184">
        <v>0</v>
      </c>
      <c r="E184">
        <v>0</v>
      </c>
    </row>
    <row r="185" spans="2:5" x14ac:dyDescent="0.2">
      <c r="B185" t="s">
        <v>5065</v>
      </c>
      <c r="C185" t="s">
        <v>5350</v>
      </c>
      <c r="D185" t="s">
        <v>5582</v>
      </c>
      <c r="E185" t="s">
        <v>7068</v>
      </c>
    </row>
    <row r="186" spans="2:5" x14ac:dyDescent="0.2">
      <c r="B186" t="s">
        <v>5066</v>
      </c>
      <c r="C186" t="s">
        <v>5351</v>
      </c>
      <c r="D186" t="s">
        <v>5583</v>
      </c>
      <c r="E186" t="s">
        <v>5080</v>
      </c>
    </row>
    <row r="187" spans="2:5" x14ac:dyDescent="0.2">
      <c r="B187">
        <v>0</v>
      </c>
      <c r="C187">
        <v>0</v>
      </c>
      <c r="D187">
        <v>0</v>
      </c>
      <c r="E187">
        <v>0</v>
      </c>
    </row>
    <row r="188" spans="2:5" x14ac:dyDescent="0.2">
      <c r="B188" t="s">
        <v>5067</v>
      </c>
      <c r="C188" t="s">
        <v>5352</v>
      </c>
      <c r="D188" t="s">
        <v>5584</v>
      </c>
      <c r="E188" t="s">
        <v>7069</v>
      </c>
    </row>
    <row r="189" spans="2:5" x14ac:dyDescent="0.2">
      <c r="B189" t="s">
        <v>5068</v>
      </c>
      <c r="C189" t="s">
        <v>5353</v>
      </c>
      <c r="D189" t="s">
        <v>5585</v>
      </c>
      <c r="E189" t="s">
        <v>5082</v>
      </c>
    </row>
    <row r="190" spans="2:5" x14ac:dyDescent="0.2">
      <c r="B190">
        <v>0</v>
      </c>
      <c r="C190">
        <v>0</v>
      </c>
      <c r="D190">
        <v>0</v>
      </c>
      <c r="E190">
        <v>0</v>
      </c>
    </row>
    <row r="191" spans="2:5" x14ac:dyDescent="0.2">
      <c r="B191" t="s">
        <v>5069</v>
      </c>
      <c r="C191" t="s">
        <v>5354</v>
      </c>
      <c r="D191" t="s">
        <v>5586</v>
      </c>
      <c r="E191" t="s">
        <v>7070</v>
      </c>
    </row>
    <row r="192" spans="2:5" x14ac:dyDescent="0.2">
      <c r="B192" t="s">
        <v>5070</v>
      </c>
      <c r="C192" t="s">
        <v>5355</v>
      </c>
      <c r="D192" t="s">
        <v>5587</v>
      </c>
      <c r="E192" t="s">
        <v>5084</v>
      </c>
    </row>
    <row r="193" spans="2:5" x14ac:dyDescent="0.2">
      <c r="B193">
        <v>0</v>
      </c>
      <c r="C193">
        <v>0</v>
      </c>
      <c r="D193">
        <v>0</v>
      </c>
      <c r="E193">
        <v>0</v>
      </c>
    </row>
    <row r="194" spans="2:5" x14ac:dyDescent="0.2">
      <c r="B194" t="s">
        <v>5071</v>
      </c>
      <c r="C194" t="s">
        <v>5356</v>
      </c>
      <c r="D194" t="s">
        <v>5588</v>
      </c>
      <c r="E194" t="s">
        <v>7071</v>
      </c>
    </row>
    <row r="195" spans="2:5" x14ac:dyDescent="0.2">
      <c r="B195" t="s">
        <v>5072</v>
      </c>
      <c r="C195" t="s">
        <v>5357</v>
      </c>
      <c r="D195" t="s">
        <v>5589</v>
      </c>
      <c r="E195" t="s">
        <v>7072</v>
      </c>
    </row>
    <row r="196" spans="2:5" x14ac:dyDescent="0.2">
      <c r="B196">
        <v>0</v>
      </c>
      <c r="C196">
        <v>0</v>
      </c>
      <c r="D196">
        <v>0</v>
      </c>
      <c r="E196">
        <v>0</v>
      </c>
    </row>
    <row r="197" spans="2:5" x14ac:dyDescent="0.2">
      <c r="B197" t="s">
        <v>5073</v>
      </c>
      <c r="C197" t="s">
        <v>5358</v>
      </c>
      <c r="D197" t="s">
        <v>5590</v>
      </c>
      <c r="E197" t="s">
        <v>7073</v>
      </c>
    </row>
    <row r="198" spans="2:5" x14ac:dyDescent="0.2">
      <c r="B198" t="s">
        <v>5074</v>
      </c>
      <c r="C198" t="s">
        <v>5359</v>
      </c>
      <c r="D198" t="s">
        <v>5591</v>
      </c>
      <c r="E198" t="s">
        <v>7074</v>
      </c>
    </row>
    <row r="199" spans="2:5" x14ac:dyDescent="0.2">
      <c r="B199">
        <v>0</v>
      </c>
      <c r="C199">
        <v>0</v>
      </c>
      <c r="D199">
        <v>0</v>
      </c>
      <c r="E199">
        <v>182551</v>
      </c>
    </row>
    <row r="200" spans="2:5" x14ac:dyDescent="0.2">
      <c r="B200" t="s">
        <v>5075</v>
      </c>
      <c r="C200" t="s">
        <v>5360</v>
      </c>
      <c r="D200" t="s">
        <v>5592</v>
      </c>
      <c r="E200" t="s">
        <v>7075</v>
      </c>
    </row>
    <row r="201" spans="2:5" x14ac:dyDescent="0.2">
      <c r="B201" t="s">
        <v>5076</v>
      </c>
      <c r="C201" t="s">
        <v>5361</v>
      </c>
      <c r="D201" t="s">
        <v>5593</v>
      </c>
      <c r="E201" t="s">
        <v>7076</v>
      </c>
    </row>
    <row r="202" spans="2:5" x14ac:dyDescent="0.2">
      <c r="B202">
        <v>0</v>
      </c>
      <c r="C202">
        <v>0</v>
      </c>
      <c r="D202">
        <v>0</v>
      </c>
      <c r="E202">
        <v>85390</v>
      </c>
    </row>
    <row r="203" spans="2:5" x14ac:dyDescent="0.2">
      <c r="B203" t="s">
        <v>5077</v>
      </c>
      <c r="C203" t="s">
        <v>5362</v>
      </c>
      <c r="D203" t="s">
        <v>5594</v>
      </c>
      <c r="E203" t="s">
        <v>7077</v>
      </c>
    </row>
    <row r="204" spans="2:5" x14ac:dyDescent="0.2">
      <c r="B204" t="s">
        <v>5078</v>
      </c>
      <c r="C204" t="s">
        <v>5363</v>
      </c>
      <c r="D204" t="s">
        <v>5595</v>
      </c>
      <c r="E204" t="s">
        <v>7078</v>
      </c>
    </row>
    <row r="205" spans="2:5" x14ac:dyDescent="0.2">
      <c r="B205">
        <v>0</v>
      </c>
      <c r="C205">
        <v>0</v>
      </c>
      <c r="D205">
        <v>0</v>
      </c>
      <c r="E205">
        <v>0</v>
      </c>
    </row>
    <row r="206" spans="2:5" x14ac:dyDescent="0.2">
      <c r="B206" t="s">
        <v>5079</v>
      </c>
      <c r="C206" t="s">
        <v>5364</v>
      </c>
      <c r="D206" t="s">
        <v>5596</v>
      </c>
      <c r="E206" t="s">
        <v>7079</v>
      </c>
    </row>
    <row r="207" spans="2:5" x14ac:dyDescent="0.2">
      <c r="B207" t="s">
        <v>5080</v>
      </c>
      <c r="C207" t="s">
        <v>5365</v>
      </c>
      <c r="D207" t="s">
        <v>5597</v>
      </c>
      <c r="E207" t="s">
        <v>7080</v>
      </c>
    </row>
    <row r="208" spans="2:5" x14ac:dyDescent="0.2">
      <c r="B208">
        <v>0</v>
      </c>
      <c r="C208">
        <v>0</v>
      </c>
      <c r="D208">
        <v>0</v>
      </c>
      <c r="E208">
        <v>0</v>
      </c>
    </row>
    <row r="209" spans="2:5" x14ac:dyDescent="0.2">
      <c r="B209" t="s">
        <v>5081</v>
      </c>
      <c r="C209" t="s">
        <v>5366</v>
      </c>
      <c r="D209" t="s">
        <v>5598</v>
      </c>
      <c r="E209" t="s">
        <v>7081</v>
      </c>
    </row>
    <row r="210" spans="2:5" x14ac:dyDescent="0.2">
      <c r="B210" t="s">
        <v>5082</v>
      </c>
      <c r="C210" t="s">
        <v>5367</v>
      </c>
      <c r="D210" t="s">
        <v>5599</v>
      </c>
      <c r="E210" t="s">
        <v>7082</v>
      </c>
    </row>
    <row r="211" spans="2:5" x14ac:dyDescent="0.2">
      <c r="B211">
        <v>0</v>
      </c>
      <c r="C211">
        <v>0</v>
      </c>
      <c r="D211">
        <v>0</v>
      </c>
      <c r="E211">
        <v>0</v>
      </c>
    </row>
    <row r="212" spans="2:5" x14ac:dyDescent="0.2">
      <c r="B212" t="s">
        <v>5083</v>
      </c>
      <c r="C212" t="s">
        <v>5368</v>
      </c>
      <c r="D212" t="s">
        <v>5600</v>
      </c>
      <c r="E212" t="s">
        <v>7083</v>
      </c>
    </row>
    <row r="213" spans="2:5" x14ac:dyDescent="0.2">
      <c r="B213" t="s">
        <v>5084</v>
      </c>
      <c r="C213" t="s">
        <v>5369</v>
      </c>
      <c r="D213" t="s">
        <v>5601</v>
      </c>
      <c r="E213" t="s">
        <v>7084</v>
      </c>
    </row>
    <row r="214" spans="2:5" x14ac:dyDescent="0.2">
      <c r="B214">
        <v>0</v>
      </c>
      <c r="C214">
        <v>0</v>
      </c>
      <c r="D214">
        <v>0</v>
      </c>
      <c r="E214">
        <v>0</v>
      </c>
    </row>
    <row r="215" spans="2:5" x14ac:dyDescent="0.2">
      <c r="B215" t="s">
        <v>5085</v>
      </c>
      <c r="C215" t="s">
        <v>5370</v>
      </c>
      <c r="D215" t="s">
        <v>5602</v>
      </c>
      <c r="E215" t="s">
        <v>7085</v>
      </c>
    </row>
    <row r="216" spans="2:5" x14ac:dyDescent="0.2">
      <c r="B216" t="s">
        <v>5086</v>
      </c>
      <c r="C216" t="s">
        <v>5371</v>
      </c>
      <c r="D216" t="s">
        <v>5088</v>
      </c>
      <c r="E216" t="s">
        <v>7086</v>
      </c>
    </row>
    <row r="217" spans="2:5" x14ac:dyDescent="0.2">
      <c r="B217">
        <v>0</v>
      </c>
      <c r="C217">
        <v>90465</v>
      </c>
      <c r="D217">
        <v>159603</v>
      </c>
      <c r="E217">
        <v>0</v>
      </c>
    </row>
    <row r="218" spans="2:5" x14ac:dyDescent="0.2">
      <c r="B218" t="s">
        <v>5087</v>
      </c>
      <c r="C218" t="s">
        <v>5372</v>
      </c>
      <c r="D218" t="s">
        <v>5603</v>
      </c>
      <c r="E218" t="s">
        <v>7087</v>
      </c>
    </row>
    <row r="219" spans="2:5" x14ac:dyDescent="0.2">
      <c r="B219" t="s">
        <v>5088</v>
      </c>
      <c r="C219" t="s">
        <v>5373</v>
      </c>
      <c r="D219" t="s">
        <v>5262</v>
      </c>
      <c r="E219" t="s">
        <v>7088</v>
      </c>
    </row>
    <row r="220" spans="2:5" x14ac:dyDescent="0.2">
      <c r="B220">
        <v>0</v>
      </c>
      <c r="C220">
        <v>0</v>
      </c>
      <c r="D220">
        <v>0</v>
      </c>
      <c r="E220">
        <v>0</v>
      </c>
    </row>
    <row r="221" spans="2:5" x14ac:dyDescent="0.2">
      <c r="B221" t="s">
        <v>5089</v>
      </c>
      <c r="C221" t="s">
        <v>5374</v>
      </c>
      <c r="D221" t="s">
        <v>5604</v>
      </c>
      <c r="E221" t="s">
        <v>7089</v>
      </c>
    </row>
    <row r="222" spans="2:5" x14ac:dyDescent="0.2">
      <c r="B222" t="s">
        <v>5090</v>
      </c>
      <c r="C222" t="s">
        <v>5375</v>
      </c>
      <c r="D222" t="s">
        <v>5104</v>
      </c>
      <c r="E222" t="s">
        <v>7090</v>
      </c>
    </row>
    <row r="223" spans="2:5" x14ac:dyDescent="0.2">
      <c r="B223">
        <v>0</v>
      </c>
      <c r="C223">
        <v>0</v>
      </c>
      <c r="D223">
        <v>0</v>
      </c>
      <c r="E223">
        <v>384175</v>
      </c>
    </row>
    <row r="224" spans="2:5" x14ac:dyDescent="0.2">
      <c r="B224" t="s">
        <v>5091</v>
      </c>
      <c r="C224" t="s">
        <v>5376</v>
      </c>
      <c r="D224" t="s">
        <v>5605</v>
      </c>
      <c r="E224" t="s">
        <v>7091</v>
      </c>
    </row>
    <row r="225" spans="2:5" x14ac:dyDescent="0.2">
      <c r="B225" t="s">
        <v>5092</v>
      </c>
      <c r="C225" t="s">
        <v>5377</v>
      </c>
      <c r="D225" t="s">
        <v>5122</v>
      </c>
      <c r="E225" t="s">
        <v>5521</v>
      </c>
    </row>
    <row r="226" spans="2:5" x14ac:dyDescent="0.2">
      <c r="B226">
        <v>0</v>
      </c>
      <c r="C226">
        <v>0</v>
      </c>
      <c r="D226">
        <v>0</v>
      </c>
      <c r="E226">
        <v>0</v>
      </c>
    </row>
    <row r="227" spans="2:5" x14ac:dyDescent="0.2">
      <c r="B227" t="s">
        <v>5093</v>
      </c>
      <c r="C227" t="s">
        <v>5378</v>
      </c>
      <c r="D227" t="s">
        <v>5606</v>
      </c>
      <c r="E227" t="s">
        <v>7092</v>
      </c>
    </row>
    <row r="228" spans="2:5" x14ac:dyDescent="0.2">
      <c r="B228" t="s">
        <v>5094</v>
      </c>
      <c r="C228" t="s">
        <v>5379</v>
      </c>
      <c r="D228" t="s">
        <v>5140</v>
      </c>
      <c r="E228" t="s">
        <v>5523</v>
      </c>
    </row>
    <row r="229" spans="2:5" x14ac:dyDescent="0.2">
      <c r="B229">
        <v>0</v>
      </c>
      <c r="C229">
        <v>0</v>
      </c>
      <c r="D229">
        <v>0</v>
      </c>
      <c r="E229">
        <v>0</v>
      </c>
    </row>
    <row r="230" spans="2:5" x14ac:dyDescent="0.2">
      <c r="B230" t="s">
        <v>5095</v>
      </c>
      <c r="C230" t="s">
        <v>5380</v>
      </c>
      <c r="D230" t="s">
        <v>5607</v>
      </c>
      <c r="E230" t="s">
        <v>7093</v>
      </c>
    </row>
    <row r="231" spans="2:5" x14ac:dyDescent="0.2">
      <c r="B231" t="s">
        <v>5096</v>
      </c>
      <c r="C231" t="s">
        <v>5381</v>
      </c>
      <c r="D231" t="s">
        <v>5158</v>
      </c>
      <c r="E231" t="s">
        <v>5525</v>
      </c>
    </row>
    <row r="232" spans="2:5" x14ac:dyDescent="0.2">
      <c r="B232">
        <v>0</v>
      </c>
      <c r="C232">
        <v>0</v>
      </c>
      <c r="D232">
        <v>0</v>
      </c>
      <c r="E232">
        <v>0</v>
      </c>
    </row>
    <row r="233" spans="2:5" x14ac:dyDescent="0.2">
      <c r="B233" t="s">
        <v>5097</v>
      </c>
      <c r="C233" t="s">
        <v>5382</v>
      </c>
      <c r="D233" t="s">
        <v>5608</v>
      </c>
      <c r="E233" t="s">
        <v>7094</v>
      </c>
    </row>
    <row r="234" spans="2:5" x14ac:dyDescent="0.2">
      <c r="B234" t="s">
        <v>5098</v>
      </c>
      <c r="C234" t="s">
        <v>5383</v>
      </c>
      <c r="D234" t="s">
        <v>5176</v>
      </c>
      <c r="E234" t="s">
        <v>5527</v>
      </c>
    </row>
    <row r="235" spans="2:5" x14ac:dyDescent="0.2">
      <c r="B235">
        <v>0</v>
      </c>
      <c r="C235">
        <v>0</v>
      </c>
      <c r="D235">
        <v>0</v>
      </c>
      <c r="E235">
        <v>0</v>
      </c>
    </row>
    <row r="236" spans="2:5" x14ac:dyDescent="0.2">
      <c r="B236" t="s">
        <v>5099</v>
      </c>
      <c r="C236" t="s">
        <v>5384</v>
      </c>
      <c r="D236" t="s">
        <v>5609</v>
      </c>
      <c r="E236" t="s">
        <v>7095</v>
      </c>
    </row>
    <row r="237" spans="2:5" x14ac:dyDescent="0.2">
      <c r="B237" t="s">
        <v>5100</v>
      </c>
      <c r="C237" t="s">
        <v>5385</v>
      </c>
      <c r="D237" t="s">
        <v>5194</v>
      </c>
      <c r="E237" t="s">
        <v>5529</v>
      </c>
    </row>
    <row r="238" spans="2:5" x14ac:dyDescent="0.2">
      <c r="B238">
        <v>0</v>
      </c>
      <c r="C238">
        <v>0</v>
      </c>
      <c r="D238">
        <v>0</v>
      </c>
      <c r="E238">
        <v>0</v>
      </c>
    </row>
    <row r="239" spans="2:5" x14ac:dyDescent="0.2">
      <c r="B239" t="s">
        <v>5101</v>
      </c>
      <c r="C239" t="s">
        <v>5386</v>
      </c>
      <c r="D239" t="s">
        <v>5610</v>
      </c>
      <c r="E239" t="s">
        <v>7096</v>
      </c>
    </row>
    <row r="240" spans="2:5" x14ac:dyDescent="0.2">
      <c r="B240" t="s">
        <v>5102</v>
      </c>
      <c r="C240" t="s">
        <v>5387</v>
      </c>
      <c r="D240" t="s">
        <v>5293</v>
      </c>
      <c r="E240" t="s">
        <v>5531</v>
      </c>
    </row>
    <row r="241" spans="2:5" x14ac:dyDescent="0.2">
      <c r="B241">
        <v>0</v>
      </c>
      <c r="C241">
        <v>0</v>
      </c>
      <c r="D241">
        <v>0</v>
      </c>
      <c r="E241">
        <v>0</v>
      </c>
    </row>
    <row r="242" spans="2:5" x14ac:dyDescent="0.2">
      <c r="B242" t="s">
        <v>5103</v>
      </c>
      <c r="C242" t="s">
        <v>5388</v>
      </c>
      <c r="D242" t="s">
        <v>5611</v>
      </c>
      <c r="E242" t="s">
        <v>7097</v>
      </c>
    </row>
    <row r="243" spans="2:5" x14ac:dyDescent="0.2">
      <c r="B243" t="s">
        <v>5104</v>
      </c>
      <c r="C243" t="s">
        <v>5389</v>
      </c>
      <c r="D243" t="s">
        <v>5309</v>
      </c>
      <c r="E243" t="s">
        <v>5533</v>
      </c>
    </row>
    <row r="244" spans="2:5" x14ac:dyDescent="0.2">
      <c r="B244">
        <v>2890380</v>
      </c>
      <c r="C244">
        <v>0</v>
      </c>
      <c r="D244">
        <v>0</v>
      </c>
      <c r="E244">
        <v>0</v>
      </c>
    </row>
    <row r="245" spans="2:5" x14ac:dyDescent="0.2">
      <c r="B245" t="s">
        <v>5105</v>
      </c>
      <c r="C245" t="s">
        <v>5390</v>
      </c>
      <c r="D245" t="s">
        <v>5612</v>
      </c>
      <c r="E245" t="s">
        <v>7098</v>
      </c>
    </row>
    <row r="246" spans="2:5" x14ac:dyDescent="0.2">
      <c r="B246" t="s">
        <v>5106</v>
      </c>
      <c r="C246" t="s">
        <v>5391</v>
      </c>
      <c r="D246" t="s">
        <v>5325</v>
      </c>
      <c r="E246" t="s">
        <v>5535</v>
      </c>
    </row>
    <row r="247" spans="2:5" x14ac:dyDescent="0.2">
      <c r="B247">
        <v>0</v>
      </c>
      <c r="C247">
        <v>0</v>
      </c>
      <c r="D247">
        <v>0</v>
      </c>
      <c r="E247">
        <v>0</v>
      </c>
    </row>
    <row r="248" spans="2:5" x14ac:dyDescent="0.2">
      <c r="B248" t="s">
        <v>5107</v>
      </c>
      <c r="C248" t="s">
        <v>5392</v>
      </c>
      <c r="D248" t="s">
        <v>5613</v>
      </c>
      <c r="E248" t="s">
        <v>7099</v>
      </c>
    </row>
    <row r="249" spans="2:5" x14ac:dyDescent="0.2">
      <c r="B249" t="s">
        <v>5108</v>
      </c>
      <c r="C249" t="s">
        <v>5393</v>
      </c>
      <c r="D249" t="s">
        <v>5341</v>
      </c>
      <c r="E249" t="s">
        <v>7100</v>
      </c>
    </row>
    <row r="250" spans="2:5" x14ac:dyDescent="0.2">
      <c r="B250">
        <v>0</v>
      </c>
      <c r="C250">
        <v>0</v>
      </c>
      <c r="D250">
        <v>0</v>
      </c>
      <c r="E250">
        <v>0</v>
      </c>
    </row>
    <row r="251" spans="2:5" x14ac:dyDescent="0.2">
      <c r="B251" t="s">
        <v>5109</v>
      </c>
      <c r="C251" t="s">
        <v>5394</v>
      </c>
      <c r="D251" t="s">
        <v>5614</v>
      </c>
      <c r="E251" t="s">
        <v>7101</v>
      </c>
    </row>
    <row r="252" spans="2:5" x14ac:dyDescent="0.2">
      <c r="B252" t="s">
        <v>5110</v>
      </c>
      <c r="C252" t="s">
        <v>5395</v>
      </c>
      <c r="D252" t="s">
        <v>5615</v>
      </c>
      <c r="E252" t="s">
        <v>5539</v>
      </c>
    </row>
    <row r="253" spans="2:5" x14ac:dyDescent="0.2">
      <c r="B253">
        <v>0</v>
      </c>
      <c r="C253">
        <v>0</v>
      </c>
      <c r="D253">
        <v>0</v>
      </c>
      <c r="E253">
        <v>352054</v>
      </c>
    </row>
    <row r="254" spans="2:5" x14ac:dyDescent="0.2">
      <c r="B254" t="s">
        <v>5111</v>
      </c>
      <c r="C254" t="s">
        <v>5396</v>
      </c>
      <c r="D254" t="s">
        <v>5616</v>
      </c>
      <c r="E254" t="s">
        <v>7102</v>
      </c>
    </row>
    <row r="255" spans="2:5" x14ac:dyDescent="0.2">
      <c r="B255" t="s">
        <v>5112</v>
      </c>
      <c r="C255" t="s">
        <v>5397</v>
      </c>
      <c r="D255" t="s">
        <v>5212</v>
      </c>
      <c r="E255" t="s">
        <v>5541</v>
      </c>
    </row>
    <row r="256" spans="2:5" x14ac:dyDescent="0.2">
      <c r="B256">
        <v>0</v>
      </c>
      <c r="C256">
        <v>0</v>
      </c>
      <c r="D256">
        <v>0</v>
      </c>
      <c r="E256">
        <v>23552</v>
      </c>
    </row>
    <row r="257" spans="2:5" x14ac:dyDescent="0.2">
      <c r="B257" t="s">
        <v>5113</v>
      </c>
      <c r="C257" t="s">
        <v>5398</v>
      </c>
      <c r="D257" t="s">
        <v>5617</v>
      </c>
      <c r="E257" t="s">
        <v>7103</v>
      </c>
    </row>
    <row r="258" spans="2:5" x14ac:dyDescent="0.2">
      <c r="B258" t="s">
        <v>5114</v>
      </c>
      <c r="C258" t="s">
        <v>5399</v>
      </c>
      <c r="D258" t="s">
        <v>5230</v>
      </c>
      <c r="E258" t="s">
        <v>5543</v>
      </c>
    </row>
    <row r="259" spans="2:5" x14ac:dyDescent="0.2">
      <c r="B259">
        <v>0</v>
      </c>
      <c r="C259">
        <v>0</v>
      </c>
      <c r="D259">
        <v>0</v>
      </c>
      <c r="E259">
        <v>168</v>
      </c>
    </row>
    <row r="260" spans="2:5" x14ac:dyDescent="0.2">
      <c r="B260" t="s">
        <v>5115</v>
      </c>
      <c r="C260" t="s">
        <v>5400</v>
      </c>
      <c r="D260" t="s">
        <v>5618</v>
      </c>
      <c r="E260" t="s">
        <v>7104</v>
      </c>
    </row>
    <row r="261" spans="2:5" x14ac:dyDescent="0.2">
      <c r="B261" t="s">
        <v>5116</v>
      </c>
      <c r="C261" t="s">
        <v>5401</v>
      </c>
      <c r="D261" t="s">
        <v>5363</v>
      </c>
      <c r="E261" t="s">
        <v>5545</v>
      </c>
    </row>
    <row r="262" spans="2:5" x14ac:dyDescent="0.2">
      <c r="B262">
        <v>0</v>
      </c>
      <c r="C262">
        <v>0</v>
      </c>
      <c r="D262">
        <v>0</v>
      </c>
      <c r="E262">
        <v>5691</v>
      </c>
    </row>
    <row r="263" spans="2:5" x14ac:dyDescent="0.2">
      <c r="B263" t="s">
        <v>5117</v>
      </c>
      <c r="C263" t="s">
        <v>5402</v>
      </c>
      <c r="D263" t="s">
        <v>5619</v>
      </c>
      <c r="E263" t="s">
        <v>7105</v>
      </c>
    </row>
    <row r="264" spans="2:5" x14ac:dyDescent="0.2">
      <c r="B264" t="s">
        <v>5118</v>
      </c>
      <c r="C264" t="s">
        <v>5403</v>
      </c>
      <c r="D264" t="s">
        <v>5377</v>
      </c>
      <c r="E264" t="s">
        <v>5547</v>
      </c>
    </row>
    <row r="265" spans="2:5" x14ac:dyDescent="0.2">
      <c r="B265">
        <v>0</v>
      </c>
      <c r="C265">
        <v>0</v>
      </c>
      <c r="D265">
        <v>0</v>
      </c>
      <c r="E265">
        <v>0</v>
      </c>
    </row>
    <row r="266" spans="2:5" x14ac:dyDescent="0.2">
      <c r="B266" t="s">
        <v>5119</v>
      </c>
      <c r="C266" t="s">
        <v>5404</v>
      </c>
      <c r="D266" t="s">
        <v>5620</v>
      </c>
      <c r="E266" t="s">
        <v>7106</v>
      </c>
    </row>
    <row r="267" spans="2:5" x14ac:dyDescent="0.2">
      <c r="B267" t="s">
        <v>5120</v>
      </c>
      <c r="C267" t="s">
        <v>5405</v>
      </c>
      <c r="D267" t="s">
        <v>5621</v>
      </c>
      <c r="E267" t="s">
        <v>5549</v>
      </c>
    </row>
    <row r="268" spans="2:5" x14ac:dyDescent="0.2">
      <c r="B268">
        <v>0</v>
      </c>
      <c r="C268">
        <v>0</v>
      </c>
      <c r="D268">
        <v>0</v>
      </c>
      <c r="E268">
        <v>0</v>
      </c>
    </row>
    <row r="269" spans="2:5" x14ac:dyDescent="0.2">
      <c r="B269" t="s">
        <v>5121</v>
      </c>
      <c r="C269" t="s">
        <v>5406</v>
      </c>
      <c r="D269" t="s">
        <v>5622</v>
      </c>
      <c r="E269" t="s">
        <v>7107</v>
      </c>
    </row>
    <row r="270" spans="2:5" x14ac:dyDescent="0.2">
      <c r="B270" t="s">
        <v>5122</v>
      </c>
      <c r="C270" t="s">
        <v>5407</v>
      </c>
      <c r="D270" t="s">
        <v>5623</v>
      </c>
      <c r="E270" t="s">
        <v>5551</v>
      </c>
    </row>
    <row r="271" spans="2:5" x14ac:dyDescent="0.2">
      <c r="B271">
        <v>0</v>
      </c>
      <c r="C271">
        <v>0</v>
      </c>
      <c r="D271">
        <v>0</v>
      </c>
      <c r="E271">
        <v>0</v>
      </c>
    </row>
    <row r="272" spans="2:5" x14ac:dyDescent="0.2">
      <c r="B272" t="s">
        <v>5123</v>
      </c>
      <c r="C272" t="s">
        <v>5408</v>
      </c>
      <c r="D272" t="s">
        <v>5624</v>
      </c>
      <c r="E272" t="s">
        <v>7108</v>
      </c>
    </row>
    <row r="273" spans="2:5" x14ac:dyDescent="0.2">
      <c r="B273" t="s">
        <v>5124</v>
      </c>
      <c r="C273" t="s">
        <v>5409</v>
      </c>
      <c r="D273" t="s">
        <v>5625</v>
      </c>
      <c r="E273" t="s">
        <v>5553</v>
      </c>
    </row>
    <row r="274" spans="2:5" x14ac:dyDescent="0.2">
      <c r="B274">
        <v>0</v>
      </c>
      <c r="C274">
        <v>0</v>
      </c>
      <c r="D274">
        <v>0</v>
      </c>
      <c r="E274">
        <v>0</v>
      </c>
    </row>
    <row r="275" spans="2:5" x14ac:dyDescent="0.2">
      <c r="B275" t="s">
        <v>5125</v>
      </c>
      <c r="C275" t="s">
        <v>5410</v>
      </c>
      <c r="D275" t="s">
        <v>5626</v>
      </c>
      <c r="E275" t="s">
        <v>7109</v>
      </c>
    </row>
    <row r="276" spans="2:5" x14ac:dyDescent="0.2">
      <c r="B276" t="s">
        <v>5126</v>
      </c>
      <c r="C276" t="s">
        <v>5411</v>
      </c>
      <c r="D276" t="s">
        <v>5627</v>
      </c>
      <c r="E276" t="s">
        <v>7110</v>
      </c>
    </row>
    <row r="277" spans="2:5" x14ac:dyDescent="0.2">
      <c r="B277">
        <v>0</v>
      </c>
      <c r="C277">
        <v>0</v>
      </c>
      <c r="D277">
        <v>0</v>
      </c>
      <c r="E277">
        <v>414087</v>
      </c>
    </row>
    <row r="278" spans="2:5" x14ac:dyDescent="0.2">
      <c r="B278" t="s">
        <v>5127</v>
      </c>
      <c r="C278" t="s">
        <v>5412</v>
      </c>
      <c r="D278" t="s">
        <v>5628</v>
      </c>
      <c r="E278" t="s">
        <v>7111</v>
      </c>
    </row>
    <row r="279" spans="2:5" x14ac:dyDescent="0.2">
      <c r="B279" t="s">
        <v>5128</v>
      </c>
      <c r="C279" t="s">
        <v>5413</v>
      </c>
      <c r="D279" t="s">
        <v>5629</v>
      </c>
      <c r="E279" t="s">
        <v>5557</v>
      </c>
    </row>
    <row r="280" spans="2:5" x14ac:dyDescent="0.2">
      <c r="B280">
        <v>0</v>
      </c>
      <c r="C280">
        <v>0</v>
      </c>
      <c r="D280">
        <v>0</v>
      </c>
      <c r="E280">
        <v>0</v>
      </c>
    </row>
    <row r="281" spans="2:5" x14ac:dyDescent="0.2">
      <c r="B281" t="s">
        <v>5129</v>
      </c>
      <c r="C281" t="s">
        <v>5414</v>
      </c>
      <c r="D281" t="s">
        <v>5630</v>
      </c>
      <c r="E281" t="s">
        <v>7112</v>
      </c>
    </row>
    <row r="282" spans="2:5" x14ac:dyDescent="0.2">
      <c r="B282" t="s">
        <v>5130</v>
      </c>
      <c r="C282" t="s">
        <v>5415</v>
      </c>
      <c r="D282" t="s">
        <v>5393</v>
      </c>
      <c r="E282" t="s">
        <v>5559</v>
      </c>
    </row>
    <row r="283" spans="2:5" x14ac:dyDescent="0.2">
      <c r="B283">
        <v>0</v>
      </c>
      <c r="C283">
        <v>0</v>
      </c>
      <c r="D283">
        <v>0</v>
      </c>
      <c r="E283">
        <v>0</v>
      </c>
    </row>
    <row r="284" spans="2:5" x14ac:dyDescent="0.2">
      <c r="B284" t="s">
        <v>5131</v>
      </c>
      <c r="C284" t="s">
        <v>5416</v>
      </c>
      <c r="D284" t="s">
        <v>5631</v>
      </c>
      <c r="E284" t="s">
        <v>7113</v>
      </c>
    </row>
    <row r="285" spans="2:5" x14ac:dyDescent="0.2">
      <c r="B285" t="s">
        <v>5132</v>
      </c>
      <c r="C285" t="s">
        <v>5417</v>
      </c>
      <c r="D285" t="s">
        <v>5401</v>
      </c>
      <c r="E285" t="s">
        <v>5561</v>
      </c>
    </row>
    <row r="286" spans="2:5" x14ac:dyDescent="0.2">
      <c r="B286">
        <v>0</v>
      </c>
      <c r="C286">
        <v>0</v>
      </c>
      <c r="D286">
        <v>0</v>
      </c>
      <c r="E286">
        <v>0</v>
      </c>
    </row>
    <row r="287" spans="2:5" x14ac:dyDescent="0.2">
      <c r="B287" t="s">
        <v>5133</v>
      </c>
      <c r="C287" t="s">
        <v>5418</v>
      </c>
      <c r="D287" t="s">
        <v>5632</v>
      </c>
      <c r="E287" t="s">
        <v>7114</v>
      </c>
    </row>
    <row r="288" spans="2:5" x14ac:dyDescent="0.2">
      <c r="B288" t="s">
        <v>5134</v>
      </c>
      <c r="C288" t="s">
        <v>5419</v>
      </c>
      <c r="D288" t="s">
        <v>5633</v>
      </c>
      <c r="E288" t="s">
        <v>5563</v>
      </c>
    </row>
    <row r="289" spans="2:5" x14ac:dyDescent="0.2">
      <c r="B289">
        <v>0</v>
      </c>
      <c r="C289">
        <v>0</v>
      </c>
      <c r="D289">
        <v>0</v>
      </c>
      <c r="E289">
        <v>0</v>
      </c>
    </row>
    <row r="290" spans="2:5" x14ac:dyDescent="0.2">
      <c r="B290" t="s">
        <v>5135</v>
      </c>
      <c r="C290" t="s">
        <v>5420</v>
      </c>
      <c r="D290" t="s">
        <v>5634</v>
      </c>
      <c r="E290" t="s">
        <v>7115</v>
      </c>
    </row>
    <row r="291" spans="2:5" x14ac:dyDescent="0.2">
      <c r="B291" t="s">
        <v>5136</v>
      </c>
      <c r="C291" t="s">
        <v>5421</v>
      </c>
      <c r="D291" t="s">
        <v>5635</v>
      </c>
      <c r="E291" t="s">
        <v>5565</v>
      </c>
    </row>
    <row r="292" spans="2:5" x14ac:dyDescent="0.2">
      <c r="B292">
        <v>0</v>
      </c>
      <c r="C292">
        <v>0</v>
      </c>
      <c r="D292">
        <v>0</v>
      </c>
      <c r="E292">
        <v>0</v>
      </c>
    </row>
    <row r="293" spans="2:5" x14ac:dyDescent="0.2">
      <c r="B293" t="s">
        <v>5137</v>
      </c>
      <c r="C293" t="s">
        <v>5422</v>
      </c>
      <c r="D293" t="s">
        <v>5636</v>
      </c>
      <c r="E293" t="s">
        <v>7116</v>
      </c>
    </row>
    <row r="294" spans="2:5" x14ac:dyDescent="0.2">
      <c r="B294" t="s">
        <v>5138</v>
      </c>
      <c r="C294" t="s">
        <v>5423</v>
      </c>
      <c r="D294" t="s">
        <v>5637</v>
      </c>
      <c r="E294" t="s">
        <v>5567</v>
      </c>
    </row>
    <row r="295" spans="2:5" x14ac:dyDescent="0.2">
      <c r="B295">
        <v>0</v>
      </c>
      <c r="C295">
        <v>0</v>
      </c>
      <c r="D295">
        <v>0</v>
      </c>
      <c r="E295">
        <v>0</v>
      </c>
    </row>
    <row r="296" spans="2:5" x14ac:dyDescent="0.2">
      <c r="B296" t="s">
        <v>5139</v>
      </c>
      <c r="C296" t="s">
        <v>5424</v>
      </c>
      <c r="D296" t="s">
        <v>5638</v>
      </c>
      <c r="E296" t="s">
        <v>7117</v>
      </c>
    </row>
    <row r="297" spans="2:5" x14ac:dyDescent="0.2">
      <c r="B297" t="s">
        <v>5140</v>
      </c>
      <c r="C297" t="s">
        <v>5425</v>
      </c>
      <c r="D297" t="s">
        <v>5639</v>
      </c>
      <c r="E297" t="s">
        <v>5569</v>
      </c>
    </row>
    <row r="298" spans="2:5" x14ac:dyDescent="0.2">
      <c r="B298">
        <v>0</v>
      </c>
      <c r="C298">
        <v>0</v>
      </c>
      <c r="D298">
        <v>0</v>
      </c>
      <c r="E298">
        <v>0</v>
      </c>
    </row>
    <row r="299" spans="2:5" x14ac:dyDescent="0.2">
      <c r="B299" t="s">
        <v>5141</v>
      </c>
      <c r="C299" t="s">
        <v>5426</v>
      </c>
      <c r="D299" t="s">
        <v>5640</v>
      </c>
      <c r="E299" t="s">
        <v>7118</v>
      </c>
    </row>
    <row r="300" spans="2:5" x14ac:dyDescent="0.2">
      <c r="B300" t="s">
        <v>5142</v>
      </c>
      <c r="C300" t="s">
        <v>5427</v>
      </c>
      <c r="D300" t="s">
        <v>5641</v>
      </c>
      <c r="E300" t="s">
        <v>5571</v>
      </c>
    </row>
    <row r="301" spans="2:5" x14ac:dyDescent="0.2">
      <c r="B301">
        <v>0</v>
      </c>
      <c r="C301">
        <v>0</v>
      </c>
      <c r="D301">
        <v>0</v>
      </c>
      <c r="E301">
        <v>0</v>
      </c>
    </row>
    <row r="302" spans="2:5" x14ac:dyDescent="0.2">
      <c r="B302" t="s">
        <v>5143</v>
      </c>
      <c r="C302" t="s">
        <v>5428</v>
      </c>
      <c r="D302" t="s">
        <v>5642</v>
      </c>
      <c r="E302" t="s">
        <v>7119</v>
      </c>
    </row>
    <row r="303" spans="2:5" x14ac:dyDescent="0.2">
      <c r="B303" t="s">
        <v>5144</v>
      </c>
      <c r="C303" t="s">
        <v>5429</v>
      </c>
      <c r="D303" t="s">
        <v>5643</v>
      </c>
      <c r="E303" t="s">
        <v>7120</v>
      </c>
    </row>
    <row r="304" spans="2:5" x14ac:dyDescent="0.2">
      <c r="B304">
        <v>0</v>
      </c>
      <c r="C304">
        <v>0</v>
      </c>
      <c r="D304">
        <v>0</v>
      </c>
      <c r="E304">
        <v>0</v>
      </c>
    </row>
    <row r="305" spans="2:5" x14ac:dyDescent="0.2">
      <c r="B305" t="s">
        <v>5145</v>
      </c>
      <c r="C305" t="s">
        <v>5430</v>
      </c>
      <c r="D305" t="s">
        <v>5644</v>
      </c>
      <c r="E305" t="s">
        <v>7121</v>
      </c>
    </row>
    <row r="306" spans="2:5" x14ac:dyDescent="0.2">
      <c r="B306" t="s">
        <v>5146</v>
      </c>
      <c r="C306" t="s">
        <v>5431</v>
      </c>
      <c r="D306" t="s">
        <v>5645</v>
      </c>
      <c r="E306" t="s">
        <v>5575</v>
      </c>
    </row>
    <row r="307" spans="2:5" x14ac:dyDescent="0.2">
      <c r="B307">
        <v>0</v>
      </c>
      <c r="C307">
        <v>0</v>
      </c>
      <c r="D307">
        <v>0</v>
      </c>
      <c r="E307">
        <v>0</v>
      </c>
    </row>
    <row r="308" spans="2:5" x14ac:dyDescent="0.2">
      <c r="B308" t="s">
        <v>5147</v>
      </c>
      <c r="C308" t="s">
        <v>5432</v>
      </c>
      <c r="D308" t="s">
        <v>5646</v>
      </c>
      <c r="E308" t="s">
        <v>7122</v>
      </c>
    </row>
    <row r="309" spans="2:5" x14ac:dyDescent="0.2">
      <c r="B309" t="s">
        <v>5148</v>
      </c>
      <c r="C309" t="s">
        <v>5433</v>
      </c>
      <c r="D309" t="s">
        <v>5647</v>
      </c>
      <c r="E309" t="s">
        <v>5577</v>
      </c>
    </row>
    <row r="310" spans="2:5" x14ac:dyDescent="0.2">
      <c r="B310">
        <v>0</v>
      </c>
      <c r="C310">
        <v>0</v>
      </c>
      <c r="D310">
        <v>0</v>
      </c>
      <c r="E310">
        <v>0</v>
      </c>
    </row>
    <row r="311" spans="2:5" x14ac:dyDescent="0.2">
      <c r="B311" t="s">
        <v>5149</v>
      </c>
      <c r="C311" t="s">
        <v>5434</v>
      </c>
      <c r="D311" t="s">
        <v>5648</v>
      </c>
      <c r="E311" t="s">
        <v>7123</v>
      </c>
    </row>
    <row r="312" spans="2:5" x14ac:dyDescent="0.2">
      <c r="B312" t="s">
        <v>5150</v>
      </c>
      <c r="C312" t="s">
        <v>5435</v>
      </c>
      <c r="D312" t="s">
        <v>5649</v>
      </c>
      <c r="E312" t="s">
        <v>5579</v>
      </c>
    </row>
    <row r="313" spans="2:5" x14ac:dyDescent="0.2">
      <c r="B313">
        <v>0</v>
      </c>
      <c r="C313">
        <v>0</v>
      </c>
      <c r="D313">
        <v>0</v>
      </c>
      <c r="E313">
        <v>0</v>
      </c>
    </row>
    <row r="314" spans="2:5" x14ac:dyDescent="0.2">
      <c r="B314" t="s">
        <v>5151</v>
      </c>
      <c r="C314" t="s">
        <v>5436</v>
      </c>
      <c r="D314" t="s">
        <v>5650</v>
      </c>
      <c r="E314" t="s">
        <v>7124</v>
      </c>
    </row>
    <row r="315" spans="2:5" x14ac:dyDescent="0.2">
      <c r="B315" t="s">
        <v>5152</v>
      </c>
      <c r="C315" t="s">
        <v>5437</v>
      </c>
      <c r="D315" t="s">
        <v>5651</v>
      </c>
      <c r="E315" t="s">
        <v>5581</v>
      </c>
    </row>
    <row r="316" spans="2:5" x14ac:dyDescent="0.2">
      <c r="B316">
        <v>0</v>
      </c>
      <c r="C316">
        <v>0</v>
      </c>
      <c r="D316">
        <v>0</v>
      </c>
      <c r="E316">
        <v>0</v>
      </c>
    </row>
    <row r="317" spans="2:5" x14ac:dyDescent="0.2">
      <c r="B317" t="s">
        <v>5153</v>
      </c>
      <c r="C317" t="s">
        <v>5438</v>
      </c>
      <c r="D317" t="s">
        <v>5652</v>
      </c>
      <c r="E317" t="s">
        <v>7125</v>
      </c>
    </row>
    <row r="318" spans="2:5" x14ac:dyDescent="0.2">
      <c r="B318" t="s">
        <v>5154</v>
      </c>
      <c r="C318" t="s">
        <v>5439</v>
      </c>
      <c r="D318" t="s">
        <v>5653</v>
      </c>
      <c r="E318" t="s">
        <v>5583</v>
      </c>
    </row>
    <row r="319" spans="2:5" x14ac:dyDescent="0.2">
      <c r="B319">
        <v>0</v>
      </c>
      <c r="C319">
        <v>0</v>
      </c>
      <c r="D319">
        <v>0</v>
      </c>
      <c r="E319">
        <v>0</v>
      </c>
    </row>
    <row r="320" spans="2:5" x14ac:dyDescent="0.2">
      <c r="B320" t="s">
        <v>5155</v>
      </c>
      <c r="C320" t="s">
        <v>5440</v>
      </c>
      <c r="D320" t="s">
        <v>5654</v>
      </c>
      <c r="E320" t="s">
        <v>7126</v>
      </c>
    </row>
    <row r="321" spans="2:5" x14ac:dyDescent="0.2">
      <c r="B321" t="s">
        <v>5156</v>
      </c>
      <c r="C321" t="s">
        <v>5441</v>
      </c>
      <c r="D321" t="s">
        <v>5655</v>
      </c>
      <c r="E321" t="s">
        <v>5585</v>
      </c>
    </row>
    <row r="322" spans="2:5" x14ac:dyDescent="0.2">
      <c r="B322">
        <v>0</v>
      </c>
      <c r="C322">
        <v>0</v>
      </c>
      <c r="D322">
        <v>0</v>
      </c>
      <c r="E322">
        <v>0</v>
      </c>
    </row>
    <row r="323" spans="2:5" x14ac:dyDescent="0.2">
      <c r="B323" t="s">
        <v>5157</v>
      </c>
      <c r="C323" t="s">
        <v>5442</v>
      </c>
      <c r="D323" t="s">
        <v>5656</v>
      </c>
      <c r="E323" t="s">
        <v>7127</v>
      </c>
    </row>
    <row r="324" spans="2:5" x14ac:dyDescent="0.2">
      <c r="B324" t="s">
        <v>5158</v>
      </c>
      <c r="C324" t="s">
        <v>5443</v>
      </c>
      <c r="D324" t="s">
        <v>5421</v>
      </c>
      <c r="E324" t="s">
        <v>5587</v>
      </c>
    </row>
    <row r="325" spans="2:5" x14ac:dyDescent="0.2">
      <c r="B325">
        <v>1281416</v>
      </c>
      <c r="C325">
        <v>0</v>
      </c>
      <c r="D325">
        <v>17555</v>
      </c>
      <c r="E325">
        <v>0</v>
      </c>
    </row>
    <row r="326" spans="2:5" x14ac:dyDescent="0.2">
      <c r="B326" t="s">
        <v>5159</v>
      </c>
      <c r="C326" t="s">
        <v>5444</v>
      </c>
      <c r="D326" t="s">
        <v>5657</v>
      </c>
      <c r="E326" t="s">
        <v>7128</v>
      </c>
    </row>
    <row r="327" spans="2:5" x14ac:dyDescent="0.2">
      <c r="B327" t="s">
        <v>5160</v>
      </c>
      <c r="C327" t="s">
        <v>5445</v>
      </c>
      <c r="D327" t="s">
        <v>5423</v>
      </c>
      <c r="E327" t="s">
        <v>5589</v>
      </c>
    </row>
    <row r="328" spans="2:5" x14ac:dyDescent="0.2">
      <c r="B328">
        <v>0</v>
      </c>
      <c r="C328">
        <v>0</v>
      </c>
      <c r="D328">
        <v>0</v>
      </c>
      <c r="E328">
        <v>0</v>
      </c>
    </row>
    <row r="329" spans="2:5" x14ac:dyDescent="0.2">
      <c r="B329" t="s">
        <v>5161</v>
      </c>
      <c r="C329" t="s">
        <v>5446</v>
      </c>
      <c r="D329" t="s">
        <v>5658</v>
      </c>
      <c r="E329" t="s">
        <v>7129</v>
      </c>
    </row>
    <row r="330" spans="2:5" x14ac:dyDescent="0.2">
      <c r="B330" t="s">
        <v>5162</v>
      </c>
      <c r="C330" t="s">
        <v>5447</v>
      </c>
      <c r="D330" t="s">
        <v>5659</v>
      </c>
      <c r="E330" t="s">
        <v>7130</v>
      </c>
    </row>
    <row r="331" spans="2:5" x14ac:dyDescent="0.2">
      <c r="B331">
        <v>0</v>
      </c>
      <c r="C331">
        <v>0</v>
      </c>
      <c r="D331">
        <v>0</v>
      </c>
      <c r="E331">
        <v>0</v>
      </c>
    </row>
    <row r="332" spans="2:5" x14ac:dyDescent="0.2">
      <c r="B332" t="s">
        <v>5163</v>
      </c>
      <c r="C332" t="s">
        <v>5448</v>
      </c>
      <c r="D332" t="s">
        <v>5660</v>
      </c>
      <c r="E332" t="s">
        <v>7131</v>
      </c>
    </row>
    <row r="333" spans="2:5" x14ac:dyDescent="0.2">
      <c r="B333" t="s">
        <v>5164</v>
      </c>
      <c r="C333" t="s">
        <v>5449</v>
      </c>
      <c r="D333" t="s">
        <v>5661</v>
      </c>
      <c r="E333" t="s">
        <v>7132</v>
      </c>
    </row>
    <row r="334" spans="2:5" x14ac:dyDescent="0.2">
      <c r="B334">
        <v>0</v>
      </c>
      <c r="C334">
        <v>0</v>
      </c>
      <c r="D334">
        <v>0</v>
      </c>
      <c r="E334">
        <v>0</v>
      </c>
    </row>
    <row r="335" spans="2:5" x14ac:dyDescent="0.2">
      <c r="B335" t="s">
        <v>5165</v>
      </c>
      <c r="C335" t="s">
        <v>5450</v>
      </c>
      <c r="D335" t="s">
        <v>5662</v>
      </c>
      <c r="E335" t="s">
        <v>7133</v>
      </c>
    </row>
    <row r="336" spans="2:5" x14ac:dyDescent="0.2">
      <c r="B336" t="s">
        <v>5166</v>
      </c>
      <c r="C336" t="s">
        <v>5451</v>
      </c>
      <c r="D336" t="s">
        <v>5663</v>
      </c>
      <c r="E336" t="s">
        <v>7134</v>
      </c>
    </row>
    <row r="337" spans="2:5" x14ac:dyDescent="0.2">
      <c r="B337">
        <v>0</v>
      </c>
      <c r="C337">
        <v>0</v>
      </c>
      <c r="D337">
        <v>0</v>
      </c>
      <c r="E337">
        <v>0</v>
      </c>
    </row>
    <row r="338" spans="2:5" x14ac:dyDescent="0.2">
      <c r="B338" t="s">
        <v>5167</v>
      </c>
      <c r="C338" t="s">
        <v>5452</v>
      </c>
      <c r="D338" t="s">
        <v>5664</v>
      </c>
      <c r="E338" t="s">
        <v>7135</v>
      </c>
    </row>
    <row r="339" spans="2:5" x14ac:dyDescent="0.2">
      <c r="B339" t="s">
        <v>5168</v>
      </c>
      <c r="C339" t="s">
        <v>5453</v>
      </c>
      <c r="D339" t="s">
        <v>5665</v>
      </c>
      <c r="E339" t="s">
        <v>7136</v>
      </c>
    </row>
    <row r="340" spans="2:5" x14ac:dyDescent="0.2">
      <c r="B340">
        <v>0</v>
      </c>
      <c r="C340">
        <v>0</v>
      </c>
      <c r="D340">
        <v>0</v>
      </c>
      <c r="E340">
        <v>0</v>
      </c>
    </row>
    <row r="341" spans="2:5" x14ac:dyDescent="0.2">
      <c r="B341" t="s">
        <v>5169</v>
      </c>
      <c r="C341" t="s">
        <v>5454</v>
      </c>
      <c r="D341" t="s">
        <v>5666</v>
      </c>
      <c r="E341" t="s">
        <v>7137</v>
      </c>
    </row>
    <row r="342" spans="2:5" x14ac:dyDescent="0.2">
      <c r="B342" t="s">
        <v>5170</v>
      </c>
      <c r="C342" t="s">
        <v>5455</v>
      </c>
      <c r="D342" t="s">
        <v>5667</v>
      </c>
      <c r="E342" t="s">
        <v>7138</v>
      </c>
    </row>
    <row r="343" spans="2:5" x14ac:dyDescent="0.2">
      <c r="B343">
        <v>0</v>
      </c>
      <c r="C343">
        <v>0</v>
      </c>
      <c r="D343">
        <v>0</v>
      </c>
      <c r="E343">
        <v>0</v>
      </c>
    </row>
    <row r="344" spans="2:5" x14ac:dyDescent="0.2">
      <c r="B344" t="s">
        <v>5171</v>
      </c>
      <c r="C344" t="s">
        <v>5456</v>
      </c>
      <c r="D344" t="s">
        <v>5668</v>
      </c>
      <c r="E344" t="s">
        <v>7139</v>
      </c>
    </row>
    <row r="345" spans="2:5" x14ac:dyDescent="0.2">
      <c r="B345" t="s">
        <v>5172</v>
      </c>
      <c r="C345" t="s">
        <v>5457</v>
      </c>
      <c r="D345" t="s">
        <v>5669</v>
      </c>
      <c r="E345" t="s">
        <v>7140</v>
      </c>
    </row>
    <row r="346" spans="2:5" x14ac:dyDescent="0.2">
      <c r="B346">
        <v>0</v>
      </c>
      <c r="C346">
        <v>0</v>
      </c>
      <c r="D346">
        <v>0</v>
      </c>
      <c r="E346">
        <v>0</v>
      </c>
    </row>
    <row r="347" spans="2:5" x14ac:dyDescent="0.2">
      <c r="B347" t="s">
        <v>5173</v>
      </c>
      <c r="C347" t="s">
        <v>5458</v>
      </c>
      <c r="D347" t="s">
        <v>5670</v>
      </c>
      <c r="E347" t="s">
        <v>7141</v>
      </c>
    </row>
    <row r="348" spans="2:5" x14ac:dyDescent="0.2">
      <c r="B348" t="s">
        <v>5174</v>
      </c>
      <c r="C348" t="s">
        <v>5459</v>
      </c>
      <c r="D348" t="s">
        <v>5671</v>
      </c>
      <c r="E348" t="s">
        <v>7142</v>
      </c>
    </row>
    <row r="349" spans="2:5" x14ac:dyDescent="0.2">
      <c r="B349">
        <v>0</v>
      </c>
      <c r="C349">
        <v>0</v>
      </c>
      <c r="D349">
        <v>0</v>
      </c>
      <c r="E349">
        <v>0</v>
      </c>
    </row>
    <row r="350" spans="2:5" x14ac:dyDescent="0.2">
      <c r="B350" t="s">
        <v>5175</v>
      </c>
      <c r="C350" t="s">
        <v>5460</v>
      </c>
      <c r="D350" t="s">
        <v>5672</v>
      </c>
      <c r="E350" t="s">
        <v>7143</v>
      </c>
    </row>
    <row r="351" spans="2:5" x14ac:dyDescent="0.2">
      <c r="B351" t="s">
        <v>5176</v>
      </c>
      <c r="C351" t="s">
        <v>5461</v>
      </c>
      <c r="D351" t="s">
        <v>5673</v>
      </c>
      <c r="E351" t="s">
        <v>7144</v>
      </c>
    </row>
    <row r="352" spans="2:5" x14ac:dyDescent="0.2">
      <c r="B352">
        <v>182596</v>
      </c>
      <c r="C352">
        <v>0</v>
      </c>
      <c r="D352">
        <v>0</v>
      </c>
      <c r="E352">
        <v>0</v>
      </c>
    </row>
    <row r="353" spans="2:5" x14ac:dyDescent="0.2">
      <c r="B353" t="s">
        <v>5177</v>
      </c>
      <c r="C353" t="s">
        <v>5462</v>
      </c>
      <c r="D353" t="s">
        <v>5674</v>
      </c>
      <c r="E353" t="s">
        <v>7145</v>
      </c>
    </row>
    <row r="354" spans="2:5" x14ac:dyDescent="0.2">
      <c r="B354" t="s">
        <v>5178</v>
      </c>
      <c r="C354" t="s">
        <v>5463</v>
      </c>
      <c r="D354" t="s">
        <v>5675</v>
      </c>
      <c r="E354" t="s">
        <v>7146</v>
      </c>
    </row>
    <row r="355" spans="2:5" x14ac:dyDescent="0.2">
      <c r="B355">
        <v>0</v>
      </c>
      <c r="C355">
        <v>1817822</v>
      </c>
      <c r="D355">
        <v>0</v>
      </c>
      <c r="E355">
        <v>0</v>
      </c>
    </row>
    <row r="356" spans="2:5" x14ac:dyDescent="0.2">
      <c r="B356" t="s">
        <v>5179</v>
      </c>
      <c r="C356" t="s">
        <v>5464</v>
      </c>
      <c r="D356" t="s">
        <v>5676</v>
      </c>
      <c r="E356" t="s">
        <v>7147</v>
      </c>
    </row>
    <row r="357" spans="2:5" x14ac:dyDescent="0.2">
      <c r="B357" t="s">
        <v>5180</v>
      </c>
      <c r="C357" t="s">
        <v>5465</v>
      </c>
      <c r="D357" t="s">
        <v>5677</v>
      </c>
      <c r="E357" t="s">
        <v>7148</v>
      </c>
    </row>
    <row r="358" spans="2:5" x14ac:dyDescent="0.2">
      <c r="B358">
        <v>0</v>
      </c>
      <c r="C358">
        <v>0</v>
      </c>
      <c r="D358">
        <v>0</v>
      </c>
      <c r="E358">
        <v>0</v>
      </c>
    </row>
    <row r="359" spans="2:5" x14ac:dyDescent="0.2">
      <c r="B359" t="s">
        <v>5181</v>
      </c>
      <c r="C359" t="s">
        <v>5466</v>
      </c>
      <c r="D359" t="s">
        <v>5678</v>
      </c>
      <c r="E359" t="s">
        <v>7149</v>
      </c>
    </row>
    <row r="360" spans="2:5" x14ac:dyDescent="0.2">
      <c r="B360" t="s">
        <v>5182</v>
      </c>
      <c r="C360" t="s">
        <v>5467</v>
      </c>
      <c r="D360" t="s">
        <v>5679</v>
      </c>
      <c r="E360" t="s">
        <v>7150</v>
      </c>
    </row>
    <row r="361" spans="2:5" x14ac:dyDescent="0.2">
      <c r="B361">
        <v>0</v>
      </c>
      <c r="C361">
        <v>0</v>
      </c>
      <c r="D361">
        <v>0</v>
      </c>
      <c r="E361">
        <v>1176</v>
      </c>
    </row>
    <row r="362" spans="2:5" x14ac:dyDescent="0.2">
      <c r="B362" t="s">
        <v>5183</v>
      </c>
      <c r="C362" t="s">
        <v>5468</v>
      </c>
      <c r="D362" t="s">
        <v>5680</v>
      </c>
      <c r="E362" t="s">
        <v>7151</v>
      </c>
    </row>
    <row r="363" spans="2:5" x14ac:dyDescent="0.2">
      <c r="B363" t="s">
        <v>5184</v>
      </c>
      <c r="C363" t="s">
        <v>5469</v>
      </c>
      <c r="D363" t="s">
        <v>5681</v>
      </c>
      <c r="E363" t="s">
        <v>7152</v>
      </c>
    </row>
    <row r="364" spans="2:5" x14ac:dyDescent="0.2">
      <c r="B364">
        <v>0</v>
      </c>
      <c r="C364">
        <v>0</v>
      </c>
      <c r="D364">
        <v>0</v>
      </c>
      <c r="E364">
        <v>32</v>
      </c>
    </row>
    <row r="365" spans="2:5" x14ac:dyDescent="0.2">
      <c r="B365" t="s">
        <v>5185</v>
      </c>
      <c r="C365" t="s">
        <v>5470</v>
      </c>
      <c r="D365" t="s">
        <v>5682</v>
      </c>
      <c r="E365" t="s">
        <v>7153</v>
      </c>
    </row>
    <row r="366" spans="2:5" x14ac:dyDescent="0.2">
      <c r="B366" t="s">
        <v>5186</v>
      </c>
      <c r="C366" t="s">
        <v>5471</v>
      </c>
      <c r="D366" t="s">
        <v>5683</v>
      </c>
      <c r="E366" t="s">
        <v>7154</v>
      </c>
    </row>
    <row r="367" spans="2:5" x14ac:dyDescent="0.2">
      <c r="B367">
        <v>0</v>
      </c>
      <c r="C367">
        <v>0</v>
      </c>
      <c r="D367">
        <v>0</v>
      </c>
      <c r="E367">
        <v>0</v>
      </c>
    </row>
    <row r="368" spans="2:5" x14ac:dyDescent="0.2">
      <c r="B368" t="s">
        <v>5187</v>
      </c>
      <c r="C368" t="s">
        <v>5472</v>
      </c>
      <c r="D368" t="s">
        <v>5684</v>
      </c>
      <c r="E368" t="s">
        <v>7155</v>
      </c>
    </row>
    <row r="369" spans="2:5" x14ac:dyDescent="0.2">
      <c r="B369" t="s">
        <v>5188</v>
      </c>
      <c r="C369" t="s">
        <v>5473</v>
      </c>
      <c r="D369" t="s">
        <v>5685</v>
      </c>
      <c r="E369" t="s">
        <v>7156</v>
      </c>
    </row>
    <row r="370" spans="2:5" x14ac:dyDescent="0.2">
      <c r="B370">
        <v>0</v>
      </c>
      <c r="C370">
        <v>0</v>
      </c>
      <c r="D370">
        <v>0</v>
      </c>
      <c r="E370">
        <v>0</v>
      </c>
    </row>
    <row r="371" spans="2:5" x14ac:dyDescent="0.2">
      <c r="B371" t="s">
        <v>5189</v>
      </c>
      <c r="C371" t="s">
        <v>5474</v>
      </c>
      <c r="D371" t="s">
        <v>5686</v>
      </c>
      <c r="E371" t="s">
        <v>7157</v>
      </c>
    </row>
    <row r="372" spans="2:5" x14ac:dyDescent="0.2">
      <c r="B372" t="s">
        <v>5190</v>
      </c>
      <c r="C372" t="s">
        <v>5475</v>
      </c>
      <c r="D372" t="s">
        <v>5687</v>
      </c>
      <c r="E372" t="s">
        <v>7158</v>
      </c>
    </row>
    <row r="373" spans="2:5" x14ac:dyDescent="0.2">
      <c r="B373">
        <v>0</v>
      </c>
      <c r="C373">
        <v>0</v>
      </c>
      <c r="D373">
        <v>0</v>
      </c>
      <c r="E373">
        <v>0</v>
      </c>
    </row>
    <row r="374" spans="2:5" x14ac:dyDescent="0.2">
      <c r="B374" t="s">
        <v>5191</v>
      </c>
      <c r="C374" t="s">
        <v>5476</v>
      </c>
      <c r="D374" t="s">
        <v>5688</v>
      </c>
      <c r="E374" t="s">
        <v>7159</v>
      </c>
    </row>
    <row r="375" spans="2:5" x14ac:dyDescent="0.2">
      <c r="B375" t="s">
        <v>5192</v>
      </c>
      <c r="C375" t="s">
        <v>5477</v>
      </c>
      <c r="D375" t="s">
        <v>5689</v>
      </c>
      <c r="E375" t="s">
        <v>7160</v>
      </c>
    </row>
    <row r="376" spans="2:5" x14ac:dyDescent="0.2">
      <c r="B376">
        <v>0</v>
      </c>
      <c r="C376">
        <v>0</v>
      </c>
      <c r="D376">
        <v>0</v>
      </c>
      <c r="E376">
        <v>0</v>
      </c>
    </row>
    <row r="377" spans="2:5" x14ac:dyDescent="0.2">
      <c r="B377" t="s">
        <v>5193</v>
      </c>
      <c r="C377" t="s">
        <v>5478</v>
      </c>
      <c r="D377" t="s">
        <v>5690</v>
      </c>
      <c r="E377" t="s">
        <v>7161</v>
      </c>
    </row>
    <row r="378" spans="2:5" x14ac:dyDescent="0.2">
      <c r="B378" t="s">
        <v>5194</v>
      </c>
      <c r="C378" t="s">
        <v>5479</v>
      </c>
      <c r="D378" t="s">
        <v>5425</v>
      </c>
      <c r="E378" t="s">
        <v>7162</v>
      </c>
    </row>
    <row r="379" spans="2:5" x14ac:dyDescent="0.2">
      <c r="B379">
        <v>2129948</v>
      </c>
      <c r="C379">
        <v>0</v>
      </c>
      <c r="D379">
        <v>0</v>
      </c>
      <c r="E379">
        <v>0</v>
      </c>
    </row>
    <row r="380" spans="2:5" x14ac:dyDescent="0.2">
      <c r="B380" t="s">
        <v>5195</v>
      </c>
      <c r="C380" t="s">
        <v>5480</v>
      </c>
      <c r="D380" t="s">
        <v>5691</v>
      </c>
      <c r="E380" t="s">
        <v>7163</v>
      </c>
    </row>
    <row r="381" spans="2:5" x14ac:dyDescent="0.2">
      <c r="B381" t="s">
        <v>5196</v>
      </c>
      <c r="D381" t="s">
        <v>5692</v>
      </c>
      <c r="E381" t="s">
        <v>7164</v>
      </c>
    </row>
    <row r="382" spans="2:5" x14ac:dyDescent="0.2">
      <c r="B382">
        <v>0</v>
      </c>
      <c r="D382">
        <v>0</v>
      </c>
      <c r="E382">
        <v>0</v>
      </c>
    </row>
    <row r="383" spans="2:5" x14ac:dyDescent="0.2">
      <c r="B383" t="s">
        <v>5197</v>
      </c>
      <c r="D383" t="s">
        <v>5693</v>
      </c>
      <c r="E383" t="s">
        <v>7165</v>
      </c>
    </row>
    <row r="384" spans="2:5" x14ac:dyDescent="0.2">
      <c r="B384" t="s">
        <v>5198</v>
      </c>
      <c r="D384" t="s">
        <v>5694</v>
      </c>
      <c r="E384" t="s">
        <v>7166</v>
      </c>
    </row>
    <row r="385" spans="2:5" x14ac:dyDescent="0.2">
      <c r="B385">
        <v>0</v>
      </c>
      <c r="D385">
        <v>0</v>
      </c>
      <c r="E385">
        <v>5151</v>
      </c>
    </row>
    <row r="386" spans="2:5" x14ac:dyDescent="0.2">
      <c r="B386" t="s">
        <v>5199</v>
      </c>
      <c r="D386" t="s">
        <v>5695</v>
      </c>
      <c r="E386" t="s">
        <v>7167</v>
      </c>
    </row>
    <row r="387" spans="2:5" x14ac:dyDescent="0.2">
      <c r="B387" t="s">
        <v>5200</v>
      </c>
      <c r="D387" t="s">
        <v>5696</v>
      </c>
      <c r="E387" t="s">
        <v>7168</v>
      </c>
    </row>
    <row r="388" spans="2:5" x14ac:dyDescent="0.2">
      <c r="B388">
        <v>0</v>
      </c>
      <c r="D388">
        <v>0</v>
      </c>
      <c r="E388">
        <v>0</v>
      </c>
    </row>
    <row r="389" spans="2:5" x14ac:dyDescent="0.2">
      <c r="B389" t="s">
        <v>5201</v>
      </c>
      <c r="D389" t="s">
        <v>5697</v>
      </c>
      <c r="E389" t="s">
        <v>7169</v>
      </c>
    </row>
    <row r="390" spans="2:5" x14ac:dyDescent="0.2">
      <c r="B390" t="s">
        <v>5202</v>
      </c>
      <c r="D390" t="s">
        <v>5429</v>
      </c>
      <c r="E390" t="s">
        <v>7170</v>
      </c>
    </row>
    <row r="391" spans="2:5" x14ac:dyDescent="0.2">
      <c r="B391">
        <v>0</v>
      </c>
      <c r="D391">
        <v>0</v>
      </c>
      <c r="E391">
        <v>0</v>
      </c>
    </row>
    <row r="392" spans="2:5" x14ac:dyDescent="0.2">
      <c r="B392" t="s">
        <v>5203</v>
      </c>
      <c r="D392" t="s">
        <v>5698</v>
      </c>
      <c r="E392" t="s">
        <v>7171</v>
      </c>
    </row>
    <row r="393" spans="2:5" x14ac:dyDescent="0.2">
      <c r="B393" t="s">
        <v>5204</v>
      </c>
      <c r="D393" t="s">
        <v>5433</v>
      </c>
      <c r="E393" t="s">
        <v>7172</v>
      </c>
    </row>
    <row r="394" spans="2:5" x14ac:dyDescent="0.2">
      <c r="B394">
        <v>0</v>
      </c>
      <c r="D394">
        <v>0</v>
      </c>
      <c r="E394">
        <v>0</v>
      </c>
    </row>
    <row r="395" spans="2:5" x14ac:dyDescent="0.2">
      <c r="B395" t="s">
        <v>5205</v>
      </c>
      <c r="D395" t="s">
        <v>5699</v>
      </c>
      <c r="E395" t="s">
        <v>7173</v>
      </c>
    </row>
    <row r="396" spans="2:5" x14ac:dyDescent="0.2">
      <c r="B396" t="s">
        <v>5206</v>
      </c>
      <c r="D396" t="s">
        <v>5700</v>
      </c>
      <c r="E396" t="s">
        <v>7174</v>
      </c>
    </row>
    <row r="397" spans="2:5" x14ac:dyDescent="0.2">
      <c r="B397">
        <v>0</v>
      </c>
      <c r="D397">
        <v>0</v>
      </c>
      <c r="E397">
        <v>0</v>
      </c>
    </row>
    <row r="398" spans="2:5" x14ac:dyDescent="0.2">
      <c r="B398" t="s">
        <v>5207</v>
      </c>
      <c r="D398" t="s">
        <v>5701</v>
      </c>
      <c r="E398" t="s">
        <v>7175</v>
      </c>
    </row>
    <row r="399" spans="2:5" x14ac:dyDescent="0.2">
      <c r="B399" t="s">
        <v>5208</v>
      </c>
      <c r="D399" t="s">
        <v>5702</v>
      </c>
      <c r="E399" t="s">
        <v>7176</v>
      </c>
    </row>
    <row r="400" spans="2:5" x14ac:dyDescent="0.2">
      <c r="B400">
        <v>0</v>
      </c>
      <c r="D400">
        <v>0</v>
      </c>
      <c r="E400">
        <v>0</v>
      </c>
    </row>
    <row r="401" spans="2:5" x14ac:dyDescent="0.2">
      <c r="B401" t="s">
        <v>5209</v>
      </c>
      <c r="D401" t="s">
        <v>5703</v>
      </c>
      <c r="E401" t="s">
        <v>7177</v>
      </c>
    </row>
    <row r="402" spans="2:5" x14ac:dyDescent="0.2">
      <c r="B402" t="s">
        <v>5210</v>
      </c>
      <c r="D402" t="s">
        <v>5704</v>
      </c>
      <c r="E402" t="s">
        <v>7178</v>
      </c>
    </row>
    <row r="403" spans="2:5" x14ac:dyDescent="0.2">
      <c r="B403">
        <v>0</v>
      </c>
      <c r="D403">
        <v>0</v>
      </c>
      <c r="E403">
        <v>0</v>
      </c>
    </row>
    <row r="404" spans="2:5" x14ac:dyDescent="0.2">
      <c r="B404" t="s">
        <v>5211</v>
      </c>
      <c r="D404" t="s">
        <v>5705</v>
      </c>
      <c r="E404" t="s">
        <v>7179</v>
      </c>
    </row>
    <row r="405" spans="2:5" x14ac:dyDescent="0.2">
      <c r="B405" t="s">
        <v>5212</v>
      </c>
      <c r="D405" t="s">
        <v>5706</v>
      </c>
      <c r="E405" t="s">
        <v>7180</v>
      </c>
    </row>
    <row r="406" spans="2:5" x14ac:dyDescent="0.2">
      <c r="B406">
        <v>0</v>
      </c>
      <c r="D406">
        <v>0</v>
      </c>
      <c r="E406">
        <v>0</v>
      </c>
    </row>
    <row r="407" spans="2:5" x14ac:dyDescent="0.2">
      <c r="B407" t="s">
        <v>5213</v>
      </c>
      <c r="D407" t="s">
        <v>5707</v>
      </c>
      <c r="E407" t="s">
        <v>7181</v>
      </c>
    </row>
    <row r="408" spans="2:5" x14ac:dyDescent="0.2">
      <c r="B408" t="s">
        <v>5214</v>
      </c>
      <c r="D408" t="s">
        <v>5463</v>
      </c>
      <c r="E408" t="s">
        <v>7182</v>
      </c>
    </row>
    <row r="409" spans="2:5" x14ac:dyDescent="0.2">
      <c r="B409">
        <v>0</v>
      </c>
      <c r="D409">
        <v>0</v>
      </c>
      <c r="E409">
        <v>0</v>
      </c>
    </row>
    <row r="410" spans="2:5" x14ac:dyDescent="0.2">
      <c r="B410" t="s">
        <v>5215</v>
      </c>
      <c r="D410" t="s">
        <v>5708</v>
      </c>
      <c r="E410" t="s">
        <v>7183</v>
      </c>
    </row>
    <row r="411" spans="2:5" x14ac:dyDescent="0.2">
      <c r="B411" t="s">
        <v>5216</v>
      </c>
      <c r="D411" t="s">
        <v>5465</v>
      </c>
      <c r="E411" t="s">
        <v>7184</v>
      </c>
    </row>
    <row r="412" spans="2:5" x14ac:dyDescent="0.2">
      <c r="B412">
        <v>0</v>
      </c>
      <c r="D412">
        <v>0</v>
      </c>
      <c r="E412">
        <v>0</v>
      </c>
    </row>
    <row r="413" spans="2:5" x14ac:dyDescent="0.2">
      <c r="B413" t="s">
        <v>5217</v>
      </c>
      <c r="D413" t="s">
        <v>5709</v>
      </c>
      <c r="E413" t="s">
        <v>7185</v>
      </c>
    </row>
    <row r="414" spans="2:5" x14ac:dyDescent="0.2">
      <c r="B414" t="s">
        <v>5218</v>
      </c>
      <c r="D414" t="s">
        <v>5710</v>
      </c>
      <c r="E414" t="s">
        <v>7186</v>
      </c>
    </row>
    <row r="415" spans="2:5" x14ac:dyDescent="0.2">
      <c r="B415">
        <v>0</v>
      </c>
      <c r="D415">
        <v>0</v>
      </c>
      <c r="E415">
        <v>0</v>
      </c>
    </row>
    <row r="416" spans="2:5" x14ac:dyDescent="0.2">
      <c r="B416" t="s">
        <v>5219</v>
      </c>
      <c r="D416" t="s">
        <v>5711</v>
      </c>
      <c r="E416" t="s">
        <v>7187</v>
      </c>
    </row>
    <row r="417" spans="2:5" x14ac:dyDescent="0.2">
      <c r="B417" t="s">
        <v>5220</v>
      </c>
      <c r="D417" t="s">
        <v>5712</v>
      </c>
      <c r="E417" t="s">
        <v>5098</v>
      </c>
    </row>
    <row r="418" spans="2:5" x14ac:dyDescent="0.2">
      <c r="B418">
        <v>0</v>
      </c>
      <c r="D418">
        <v>0</v>
      </c>
      <c r="E418">
        <v>0</v>
      </c>
    </row>
    <row r="419" spans="2:5" x14ac:dyDescent="0.2">
      <c r="B419" t="s">
        <v>5221</v>
      </c>
      <c r="D419" t="s">
        <v>5713</v>
      </c>
      <c r="E419" t="s">
        <v>7188</v>
      </c>
    </row>
    <row r="420" spans="2:5" x14ac:dyDescent="0.2">
      <c r="B420" t="s">
        <v>5222</v>
      </c>
      <c r="D420" t="s">
        <v>5714</v>
      </c>
      <c r="E420" t="s">
        <v>7189</v>
      </c>
    </row>
    <row r="421" spans="2:5" x14ac:dyDescent="0.2">
      <c r="B421">
        <v>0</v>
      </c>
      <c r="D421">
        <v>0</v>
      </c>
      <c r="E421">
        <v>0</v>
      </c>
    </row>
    <row r="422" spans="2:5" x14ac:dyDescent="0.2">
      <c r="B422" t="s">
        <v>5223</v>
      </c>
      <c r="D422" t="s">
        <v>5715</v>
      </c>
      <c r="E422" t="s">
        <v>7190</v>
      </c>
    </row>
    <row r="423" spans="2:5" x14ac:dyDescent="0.2">
      <c r="B423" t="s">
        <v>5224</v>
      </c>
      <c r="D423" t="s">
        <v>5716</v>
      </c>
      <c r="E423" t="s">
        <v>5272</v>
      </c>
    </row>
    <row r="424" spans="2:5" x14ac:dyDescent="0.2">
      <c r="B424">
        <v>0</v>
      </c>
      <c r="D424">
        <v>0</v>
      </c>
      <c r="E424">
        <v>0</v>
      </c>
    </row>
    <row r="425" spans="2:5" x14ac:dyDescent="0.2">
      <c r="B425" t="s">
        <v>5225</v>
      </c>
      <c r="D425" t="s">
        <v>5717</v>
      </c>
      <c r="E425" t="s">
        <v>7191</v>
      </c>
    </row>
    <row r="426" spans="2:5" x14ac:dyDescent="0.2">
      <c r="B426" t="s">
        <v>5226</v>
      </c>
      <c r="D426" t="s">
        <v>5718</v>
      </c>
      <c r="E426" t="s">
        <v>7192</v>
      </c>
    </row>
    <row r="427" spans="2:5" x14ac:dyDescent="0.2">
      <c r="B427">
        <v>0</v>
      </c>
      <c r="D427">
        <v>19523</v>
      </c>
      <c r="E427">
        <v>0</v>
      </c>
    </row>
    <row r="428" spans="2:5" x14ac:dyDescent="0.2">
      <c r="B428" t="s">
        <v>5227</v>
      </c>
      <c r="D428" t="s">
        <v>5719</v>
      </c>
      <c r="E428" t="s">
        <v>7193</v>
      </c>
    </row>
    <row r="429" spans="2:5" x14ac:dyDescent="0.2">
      <c r="B429" t="s">
        <v>5228</v>
      </c>
      <c r="D429" t="s">
        <v>5720</v>
      </c>
      <c r="E429" t="s">
        <v>5114</v>
      </c>
    </row>
    <row r="430" spans="2:5" x14ac:dyDescent="0.2">
      <c r="B430">
        <v>0</v>
      </c>
      <c r="D430">
        <v>0</v>
      </c>
      <c r="E430">
        <v>0</v>
      </c>
    </row>
    <row r="431" spans="2:5" x14ac:dyDescent="0.2">
      <c r="B431" t="s">
        <v>5229</v>
      </c>
      <c r="D431" t="s">
        <v>5721</v>
      </c>
      <c r="E431" t="s">
        <v>7194</v>
      </c>
    </row>
    <row r="432" spans="2:5" x14ac:dyDescent="0.2">
      <c r="B432" t="s">
        <v>5230</v>
      </c>
      <c r="D432" t="s">
        <v>5722</v>
      </c>
      <c r="E432" t="s">
        <v>7195</v>
      </c>
    </row>
    <row r="433" spans="2:5" x14ac:dyDescent="0.2">
      <c r="B433">
        <v>1465650</v>
      </c>
      <c r="D433">
        <v>0</v>
      </c>
      <c r="E433">
        <v>0</v>
      </c>
    </row>
    <row r="434" spans="2:5" x14ac:dyDescent="0.2">
      <c r="B434" t="s">
        <v>5231</v>
      </c>
      <c r="D434" t="s">
        <v>5723</v>
      </c>
      <c r="E434" t="s">
        <v>7196</v>
      </c>
    </row>
    <row r="435" spans="2:5" x14ac:dyDescent="0.2">
      <c r="B435" t="s">
        <v>5232</v>
      </c>
      <c r="D435" t="s">
        <v>5724</v>
      </c>
      <c r="E435" t="s">
        <v>5132</v>
      </c>
    </row>
    <row r="436" spans="2:5" x14ac:dyDescent="0.2">
      <c r="B436">
        <v>0</v>
      </c>
      <c r="D436">
        <v>0</v>
      </c>
      <c r="E436">
        <v>0</v>
      </c>
    </row>
    <row r="437" spans="2:5" x14ac:dyDescent="0.2">
      <c r="B437" t="s">
        <v>5233</v>
      </c>
      <c r="D437" t="s">
        <v>5725</v>
      </c>
      <c r="E437" t="s">
        <v>7197</v>
      </c>
    </row>
    <row r="438" spans="2:5" x14ac:dyDescent="0.2">
      <c r="B438" t="s">
        <v>5234</v>
      </c>
      <c r="D438" t="s">
        <v>5726</v>
      </c>
      <c r="E438" t="s">
        <v>7198</v>
      </c>
    </row>
    <row r="439" spans="2:5" x14ac:dyDescent="0.2">
      <c r="B439">
        <v>0</v>
      </c>
      <c r="D439">
        <v>0</v>
      </c>
      <c r="E439">
        <v>0</v>
      </c>
    </row>
    <row r="440" spans="2:5" x14ac:dyDescent="0.2">
      <c r="B440" t="s">
        <v>5235</v>
      </c>
      <c r="D440" t="s">
        <v>5727</v>
      </c>
      <c r="E440" t="s">
        <v>7199</v>
      </c>
    </row>
    <row r="441" spans="2:5" x14ac:dyDescent="0.2">
      <c r="B441" t="s">
        <v>5236</v>
      </c>
      <c r="D441" t="s">
        <v>5728</v>
      </c>
      <c r="E441" t="s">
        <v>5150</v>
      </c>
    </row>
    <row r="442" spans="2:5" x14ac:dyDescent="0.2">
      <c r="B442">
        <v>0</v>
      </c>
      <c r="D442">
        <v>0</v>
      </c>
      <c r="E442">
        <v>0</v>
      </c>
    </row>
    <row r="443" spans="2:5" x14ac:dyDescent="0.2">
      <c r="B443" t="s">
        <v>5237</v>
      </c>
      <c r="D443" t="s">
        <v>5729</v>
      </c>
      <c r="E443" t="s">
        <v>7200</v>
      </c>
    </row>
    <row r="444" spans="2:5" x14ac:dyDescent="0.2">
      <c r="B444" t="s">
        <v>5238</v>
      </c>
      <c r="D444" t="s">
        <v>5730</v>
      </c>
      <c r="E444" t="s">
        <v>7201</v>
      </c>
    </row>
    <row r="445" spans="2:5" x14ac:dyDescent="0.2">
      <c r="B445">
        <v>0</v>
      </c>
      <c r="D445">
        <v>0</v>
      </c>
      <c r="E445">
        <v>0</v>
      </c>
    </row>
    <row r="446" spans="2:5" x14ac:dyDescent="0.2">
      <c r="B446" t="s">
        <v>5239</v>
      </c>
      <c r="D446" t="s">
        <v>5731</v>
      </c>
      <c r="E446" t="s">
        <v>7202</v>
      </c>
    </row>
    <row r="447" spans="2:5" x14ac:dyDescent="0.2">
      <c r="B447" t="s">
        <v>5240</v>
      </c>
      <c r="D447" t="s">
        <v>5732</v>
      </c>
      <c r="E447" t="s">
        <v>5168</v>
      </c>
    </row>
    <row r="448" spans="2:5" x14ac:dyDescent="0.2">
      <c r="B448">
        <v>0</v>
      </c>
      <c r="D448">
        <v>0</v>
      </c>
      <c r="E448">
        <v>0</v>
      </c>
    </row>
    <row r="449" spans="2:5" x14ac:dyDescent="0.2">
      <c r="B449" t="s">
        <v>5241</v>
      </c>
      <c r="D449" t="s">
        <v>5733</v>
      </c>
      <c r="E449" t="s">
        <v>7203</v>
      </c>
    </row>
    <row r="450" spans="2:5" x14ac:dyDescent="0.2">
      <c r="B450" t="s">
        <v>5242</v>
      </c>
      <c r="D450" t="s">
        <v>5734</v>
      </c>
      <c r="E450" t="s">
        <v>7204</v>
      </c>
    </row>
    <row r="451" spans="2:5" x14ac:dyDescent="0.2">
      <c r="B451">
        <v>0</v>
      </c>
      <c r="D451">
        <v>0</v>
      </c>
      <c r="E451">
        <v>0</v>
      </c>
    </row>
    <row r="452" spans="2:5" x14ac:dyDescent="0.2">
      <c r="B452" t="s">
        <v>5243</v>
      </c>
      <c r="D452" t="s">
        <v>5735</v>
      </c>
      <c r="E452" t="s">
        <v>7205</v>
      </c>
    </row>
    <row r="453" spans="2:5" x14ac:dyDescent="0.2">
      <c r="B453" t="s">
        <v>5244</v>
      </c>
      <c r="D453" t="s">
        <v>5736</v>
      </c>
      <c r="E453" t="s">
        <v>5186</v>
      </c>
    </row>
    <row r="454" spans="2:5" x14ac:dyDescent="0.2">
      <c r="B454">
        <v>0</v>
      </c>
      <c r="D454">
        <v>0</v>
      </c>
      <c r="E454">
        <v>0</v>
      </c>
    </row>
    <row r="455" spans="2:5" x14ac:dyDescent="0.2">
      <c r="B455" t="s">
        <v>5245</v>
      </c>
      <c r="D455" t="s">
        <v>5737</v>
      </c>
      <c r="E455" t="s">
        <v>7206</v>
      </c>
    </row>
    <row r="456" spans="2:5" x14ac:dyDescent="0.2">
      <c r="B456" t="s">
        <v>5246</v>
      </c>
      <c r="D456" t="s">
        <v>5738</v>
      </c>
      <c r="E456" t="s">
        <v>7207</v>
      </c>
    </row>
    <row r="457" spans="2:5" x14ac:dyDescent="0.2">
      <c r="B457">
        <v>0</v>
      </c>
      <c r="D457">
        <v>0</v>
      </c>
      <c r="E457">
        <v>0</v>
      </c>
    </row>
    <row r="458" spans="2:5" x14ac:dyDescent="0.2">
      <c r="B458" t="s">
        <v>5247</v>
      </c>
      <c r="D458" t="s">
        <v>5739</v>
      </c>
      <c r="E458" t="s">
        <v>7208</v>
      </c>
    </row>
    <row r="459" spans="2:5" x14ac:dyDescent="0.2">
      <c r="B459" t="s">
        <v>5248</v>
      </c>
      <c r="D459" t="s">
        <v>5740</v>
      </c>
      <c r="E459" t="s">
        <v>5204</v>
      </c>
    </row>
    <row r="460" spans="2:5" x14ac:dyDescent="0.2">
      <c r="B460">
        <v>66608</v>
      </c>
      <c r="D460">
        <v>0</v>
      </c>
      <c r="E460">
        <v>0</v>
      </c>
    </row>
    <row r="461" spans="2:5" x14ac:dyDescent="0.2">
      <c r="B461" t="s">
        <v>5249</v>
      </c>
      <c r="D461" t="s">
        <v>5741</v>
      </c>
      <c r="E461" t="s">
        <v>7209</v>
      </c>
    </row>
    <row r="462" spans="2:5" x14ac:dyDescent="0.2">
      <c r="B462" t="s">
        <v>5250</v>
      </c>
      <c r="D462" t="s">
        <v>5742</v>
      </c>
      <c r="E462" t="s">
        <v>7210</v>
      </c>
    </row>
    <row r="463" spans="2:5" x14ac:dyDescent="0.2">
      <c r="B463">
        <v>0</v>
      </c>
      <c r="D463">
        <v>59848</v>
      </c>
      <c r="E463">
        <v>0</v>
      </c>
    </row>
    <row r="464" spans="2:5" x14ac:dyDescent="0.2">
      <c r="B464" t="s">
        <v>5251</v>
      </c>
      <c r="D464" t="s">
        <v>5743</v>
      </c>
      <c r="E464" t="s">
        <v>7211</v>
      </c>
    </row>
    <row r="465" spans="4:5" x14ac:dyDescent="0.2">
      <c r="D465" t="s">
        <v>5744</v>
      </c>
      <c r="E465" t="s">
        <v>5301</v>
      </c>
    </row>
    <row r="466" spans="4:5" x14ac:dyDescent="0.2">
      <c r="D466">
        <v>0</v>
      </c>
      <c r="E466">
        <v>6155</v>
      </c>
    </row>
    <row r="467" spans="4:5" x14ac:dyDescent="0.2">
      <c r="D467" t="s">
        <v>5745</v>
      </c>
      <c r="E467" t="s">
        <v>7212</v>
      </c>
    </row>
    <row r="468" spans="4:5" x14ac:dyDescent="0.2">
      <c r="D468" t="s">
        <v>5746</v>
      </c>
      <c r="E468" t="s">
        <v>7213</v>
      </c>
    </row>
    <row r="469" spans="4:5" x14ac:dyDescent="0.2">
      <c r="D469">
        <v>0</v>
      </c>
      <c r="E469">
        <v>0</v>
      </c>
    </row>
    <row r="470" spans="4:5" x14ac:dyDescent="0.2">
      <c r="D470" t="s">
        <v>5747</v>
      </c>
      <c r="E470" t="s">
        <v>7214</v>
      </c>
    </row>
    <row r="471" spans="4:5" x14ac:dyDescent="0.2">
      <c r="D471" t="s">
        <v>5748</v>
      </c>
      <c r="E471" t="s">
        <v>5212</v>
      </c>
    </row>
    <row r="472" spans="4:5" x14ac:dyDescent="0.2">
      <c r="D472">
        <v>0</v>
      </c>
      <c r="E472">
        <v>1889562</v>
      </c>
    </row>
    <row r="473" spans="4:5" x14ac:dyDescent="0.2">
      <c r="D473" t="s">
        <v>5749</v>
      </c>
      <c r="E473" t="s">
        <v>7215</v>
      </c>
    </row>
    <row r="474" spans="4:5" x14ac:dyDescent="0.2">
      <c r="D474" t="s">
        <v>5750</v>
      </c>
      <c r="E474" t="s">
        <v>5214</v>
      </c>
    </row>
    <row r="475" spans="4:5" x14ac:dyDescent="0.2">
      <c r="D475">
        <v>0</v>
      </c>
      <c r="E475">
        <v>258776</v>
      </c>
    </row>
    <row r="476" spans="4:5" x14ac:dyDescent="0.2">
      <c r="D476" t="s">
        <v>5751</v>
      </c>
      <c r="E476" t="s">
        <v>7216</v>
      </c>
    </row>
    <row r="477" spans="4:5" x14ac:dyDescent="0.2">
      <c r="D477" t="s">
        <v>5752</v>
      </c>
      <c r="E477" t="s">
        <v>5216</v>
      </c>
    </row>
    <row r="478" spans="4:5" x14ac:dyDescent="0.2">
      <c r="D478">
        <v>0</v>
      </c>
      <c r="E478">
        <v>310</v>
      </c>
    </row>
    <row r="479" spans="4:5" x14ac:dyDescent="0.2">
      <c r="D479" t="s">
        <v>5753</v>
      </c>
      <c r="E479" t="s">
        <v>7217</v>
      </c>
    </row>
    <row r="480" spans="4:5" x14ac:dyDescent="0.2">
      <c r="D480" t="s">
        <v>5754</v>
      </c>
      <c r="E480" t="s">
        <v>5218</v>
      </c>
    </row>
    <row r="481" spans="4:5" x14ac:dyDescent="0.2">
      <c r="D481">
        <v>0</v>
      </c>
      <c r="E481">
        <v>0</v>
      </c>
    </row>
    <row r="482" spans="4:5" x14ac:dyDescent="0.2">
      <c r="D482" t="s">
        <v>5755</v>
      </c>
      <c r="E482" t="s">
        <v>7218</v>
      </c>
    </row>
    <row r="483" spans="4:5" x14ac:dyDescent="0.2">
      <c r="D483" t="s">
        <v>5756</v>
      </c>
      <c r="E483" t="s">
        <v>5220</v>
      </c>
    </row>
    <row r="484" spans="4:5" x14ac:dyDescent="0.2">
      <c r="D484">
        <v>0</v>
      </c>
      <c r="E484">
        <v>0</v>
      </c>
    </row>
    <row r="485" spans="4:5" x14ac:dyDescent="0.2">
      <c r="D485" t="s">
        <v>5757</v>
      </c>
      <c r="E485" t="s">
        <v>7219</v>
      </c>
    </row>
    <row r="486" spans="4:5" x14ac:dyDescent="0.2">
      <c r="D486" t="s">
        <v>5758</v>
      </c>
      <c r="E486" t="s">
        <v>5222</v>
      </c>
    </row>
    <row r="487" spans="4:5" x14ac:dyDescent="0.2">
      <c r="D487">
        <v>0</v>
      </c>
      <c r="E487">
        <v>0</v>
      </c>
    </row>
    <row r="488" spans="4:5" x14ac:dyDescent="0.2">
      <c r="D488" t="s">
        <v>5759</v>
      </c>
      <c r="E488" t="s">
        <v>7220</v>
      </c>
    </row>
    <row r="489" spans="4:5" x14ac:dyDescent="0.2">
      <c r="D489" t="s">
        <v>5760</v>
      </c>
      <c r="E489" t="s">
        <v>5224</v>
      </c>
    </row>
    <row r="490" spans="4:5" x14ac:dyDescent="0.2">
      <c r="D490">
        <v>0</v>
      </c>
      <c r="E490">
        <v>0</v>
      </c>
    </row>
    <row r="491" spans="4:5" x14ac:dyDescent="0.2">
      <c r="D491" t="s">
        <v>5761</v>
      </c>
      <c r="E491" t="s">
        <v>7221</v>
      </c>
    </row>
    <row r="492" spans="4:5" x14ac:dyDescent="0.2">
      <c r="D492" t="s">
        <v>5762</v>
      </c>
      <c r="E492" t="s">
        <v>5226</v>
      </c>
    </row>
    <row r="493" spans="4:5" x14ac:dyDescent="0.2">
      <c r="D493">
        <v>0</v>
      </c>
      <c r="E493">
        <v>0</v>
      </c>
    </row>
    <row r="494" spans="4:5" x14ac:dyDescent="0.2">
      <c r="D494" t="s">
        <v>5763</v>
      </c>
      <c r="E494" t="s">
        <v>7222</v>
      </c>
    </row>
    <row r="495" spans="4:5" x14ac:dyDescent="0.2">
      <c r="D495" t="s">
        <v>5764</v>
      </c>
      <c r="E495" t="s">
        <v>7223</v>
      </c>
    </row>
    <row r="496" spans="4:5" x14ac:dyDescent="0.2">
      <c r="D496">
        <v>0</v>
      </c>
      <c r="E496">
        <v>2030202</v>
      </c>
    </row>
    <row r="497" spans="4:5" x14ac:dyDescent="0.2">
      <c r="D497" t="s">
        <v>5765</v>
      </c>
      <c r="E497" t="s">
        <v>7224</v>
      </c>
    </row>
    <row r="498" spans="4:5" x14ac:dyDescent="0.2">
      <c r="D498" t="s">
        <v>5766</v>
      </c>
      <c r="E498" t="s">
        <v>5230</v>
      </c>
    </row>
    <row r="499" spans="4:5" x14ac:dyDescent="0.2">
      <c r="D499">
        <v>0</v>
      </c>
      <c r="E499">
        <v>0</v>
      </c>
    </row>
    <row r="500" spans="4:5" x14ac:dyDescent="0.2">
      <c r="D500" t="s">
        <v>5767</v>
      </c>
      <c r="E500" t="s">
        <v>7225</v>
      </c>
    </row>
    <row r="501" spans="4:5" x14ac:dyDescent="0.2">
      <c r="D501" t="s">
        <v>5768</v>
      </c>
      <c r="E501" t="s">
        <v>5232</v>
      </c>
    </row>
    <row r="502" spans="4:5" x14ac:dyDescent="0.2">
      <c r="D502">
        <v>0</v>
      </c>
      <c r="E502">
        <v>0</v>
      </c>
    </row>
    <row r="503" spans="4:5" x14ac:dyDescent="0.2">
      <c r="D503" t="s">
        <v>5769</v>
      </c>
      <c r="E503" t="s">
        <v>7226</v>
      </c>
    </row>
    <row r="504" spans="4:5" x14ac:dyDescent="0.2">
      <c r="D504" t="s">
        <v>5770</v>
      </c>
      <c r="E504" t="s">
        <v>5234</v>
      </c>
    </row>
    <row r="505" spans="4:5" x14ac:dyDescent="0.2">
      <c r="D505">
        <v>0</v>
      </c>
      <c r="E505">
        <v>0</v>
      </c>
    </row>
    <row r="506" spans="4:5" x14ac:dyDescent="0.2">
      <c r="D506" t="s">
        <v>5771</v>
      </c>
      <c r="E506" t="s">
        <v>7227</v>
      </c>
    </row>
    <row r="507" spans="4:5" x14ac:dyDescent="0.2">
      <c r="D507" t="s">
        <v>5772</v>
      </c>
      <c r="E507" t="s">
        <v>5236</v>
      </c>
    </row>
    <row r="508" spans="4:5" x14ac:dyDescent="0.2">
      <c r="D508">
        <v>0</v>
      </c>
      <c r="E508">
        <v>0</v>
      </c>
    </row>
    <row r="509" spans="4:5" x14ac:dyDescent="0.2">
      <c r="D509" t="s">
        <v>5773</v>
      </c>
      <c r="E509" t="s">
        <v>7228</v>
      </c>
    </row>
    <row r="510" spans="4:5" x14ac:dyDescent="0.2">
      <c r="D510" t="s">
        <v>5774</v>
      </c>
      <c r="E510" t="s">
        <v>5238</v>
      </c>
    </row>
    <row r="511" spans="4:5" x14ac:dyDescent="0.2">
      <c r="D511">
        <v>0</v>
      </c>
      <c r="E511">
        <v>0</v>
      </c>
    </row>
    <row r="512" spans="4:5" x14ac:dyDescent="0.2">
      <c r="D512" t="s">
        <v>5775</v>
      </c>
      <c r="E512" t="s">
        <v>7229</v>
      </c>
    </row>
    <row r="513" spans="4:5" x14ac:dyDescent="0.2">
      <c r="D513" t="s">
        <v>5776</v>
      </c>
      <c r="E513" t="s">
        <v>5240</v>
      </c>
    </row>
    <row r="514" spans="4:5" x14ac:dyDescent="0.2">
      <c r="D514">
        <v>0</v>
      </c>
      <c r="E514">
        <v>0</v>
      </c>
    </row>
    <row r="515" spans="4:5" x14ac:dyDescent="0.2">
      <c r="D515" t="s">
        <v>5777</v>
      </c>
      <c r="E515" t="s">
        <v>7230</v>
      </c>
    </row>
    <row r="516" spans="4:5" x14ac:dyDescent="0.2">
      <c r="D516" t="s">
        <v>5778</v>
      </c>
      <c r="E516" t="s">
        <v>5242</v>
      </c>
    </row>
    <row r="517" spans="4:5" x14ac:dyDescent="0.2">
      <c r="D517">
        <v>20014443</v>
      </c>
      <c r="E517">
        <v>0</v>
      </c>
    </row>
    <row r="518" spans="4:5" x14ac:dyDescent="0.2">
      <c r="D518" t="s">
        <v>5779</v>
      </c>
      <c r="E518" t="s">
        <v>7231</v>
      </c>
    </row>
    <row r="519" spans="4:5" x14ac:dyDescent="0.2">
      <c r="D519" t="s">
        <v>5780</v>
      </c>
      <c r="E519" t="s">
        <v>5244</v>
      </c>
    </row>
    <row r="520" spans="4:5" x14ac:dyDescent="0.2">
      <c r="D520">
        <v>0</v>
      </c>
      <c r="E520">
        <v>0</v>
      </c>
    </row>
    <row r="521" spans="4:5" x14ac:dyDescent="0.2">
      <c r="D521" t="s">
        <v>5781</v>
      </c>
      <c r="E521" t="s">
        <v>7232</v>
      </c>
    </row>
    <row r="522" spans="4:5" x14ac:dyDescent="0.2">
      <c r="D522" t="s">
        <v>5782</v>
      </c>
      <c r="E522" t="s">
        <v>7233</v>
      </c>
    </row>
    <row r="523" spans="4:5" x14ac:dyDescent="0.2">
      <c r="D523">
        <v>0</v>
      </c>
      <c r="E523">
        <v>0</v>
      </c>
    </row>
    <row r="524" spans="4:5" x14ac:dyDescent="0.2">
      <c r="D524" t="s">
        <v>5783</v>
      </c>
      <c r="E524" t="s">
        <v>7234</v>
      </c>
    </row>
    <row r="525" spans="4:5" x14ac:dyDescent="0.2">
      <c r="D525" t="s">
        <v>5784</v>
      </c>
      <c r="E525" t="s">
        <v>7235</v>
      </c>
    </row>
    <row r="526" spans="4:5" x14ac:dyDescent="0.2">
      <c r="D526">
        <v>0</v>
      </c>
      <c r="E526">
        <v>2588825</v>
      </c>
    </row>
    <row r="527" spans="4:5" x14ac:dyDescent="0.2">
      <c r="D527" t="s">
        <v>5785</v>
      </c>
      <c r="E527" t="s">
        <v>7236</v>
      </c>
    </row>
    <row r="528" spans="4:5" x14ac:dyDescent="0.2">
      <c r="D528" t="s">
        <v>5786</v>
      </c>
      <c r="E528" t="s">
        <v>7237</v>
      </c>
    </row>
    <row r="529" spans="4:5" x14ac:dyDescent="0.2">
      <c r="D529">
        <v>0</v>
      </c>
      <c r="E529">
        <v>826943</v>
      </c>
    </row>
    <row r="530" spans="4:5" x14ac:dyDescent="0.2">
      <c r="D530" t="s">
        <v>5787</v>
      </c>
      <c r="E530" t="s">
        <v>7238</v>
      </c>
    </row>
    <row r="531" spans="4:5" x14ac:dyDescent="0.2">
      <c r="D531" t="s">
        <v>5788</v>
      </c>
      <c r="E531" t="s">
        <v>7239</v>
      </c>
    </row>
    <row r="532" spans="4:5" x14ac:dyDescent="0.2">
      <c r="D532">
        <v>0</v>
      </c>
      <c r="E532">
        <v>221888</v>
      </c>
    </row>
    <row r="533" spans="4:5" x14ac:dyDescent="0.2">
      <c r="D533" t="s">
        <v>5789</v>
      </c>
      <c r="E533" t="s">
        <v>7240</v>
      </c>
    </row>
    <row r="534" spans="4:5" x14ac:dyDescent="0.2">
      <c r="D534" t="s">
        <v>5790</v>
      </c>
      <c r="E534" t="s">
        <v>7241</v>
      </c>
    </row>
    <row r="535" spans="4:5" x14ac:dyDescent="0.2">
      <c r="D535">
        <v>0</v>
      </c>
      <c r="E535">
        <v>9671</v>
      </c>
    </row>
    <row r="536" spans="4:5" x14ac:dyDescent="0.2">
      <c r="D536" t="s">
        <v>5791</v>
      </c>
      <c r="E536" t="s">
        <v>7242</v>
      </c>
    </row>
    <row r="537" spans="4:5" x14ac:dyDescent="0.2">
      <c r="D537" t="s">
        <v>5792</v>
      </c>
      <c r="E537" t="s">
        <v>7243</v>
      </c>
    </row>
    <row r="538" spans="4:5" x14ac:dyDescent="0.2">
      <c r="D538">
        <v>0</v>
      </c>
      <c r="E538">
        <v>33821</v>
      </c>
    </row>
    <row r="539" spans="4:5" x14ac:dyDescent="0.2">
      <c r="D539" t="s">
        <v>5793</v>
      </c>
      <c r="E539" t="s">
        <v>7244</v>
      </c>
    </row>
    <row r="540" spans="4:5" x14ac:dyDescent="0.2">
      <c r="D540" t="s">
        <v>5794</v>
      </c>
      <c r="E540" t="s">
        <v>7245</v>
      </c>
    </row>
    <row r="541" spans="4:5" x14ac:dyDescent="0.2">
      <c r="D541">
        <v>0</v>
      </c>
      <c r="E541">
        <v>0</v>
      </c>
    </row>
    <row r="542" spans="4:5" x14ac:dyDescent="0.2">
      <c r="D542" t="s">
        <v>5795</v>
      </c>
      <c r="E542" t="s">
        <v>7246</v>
      </c>
    </row>
    <row r="543" spans="4:5" x14ac:dyDescent="0.2">
      <c r="D543" t="s">
        <v>5796</v>
      </c>
      <c r="E543" t="s">
        <v>7247</v>
      </c>
    </row>
    <row r="544" spans="4:5" x14ac:dyDescent="0.2">
      <c r="D544">
        <v>0</v>
      </c>
      <c r="E544">
        <v>0</v>
      </c>
    </row>
    <row r="545" spans="4:5" x14ac:dyDescent="0.2">
      <c r="D545" t="s">
        <v>5797</v>
      </c>
      <c r="E545" t="s">
        <v>7248</v>
      </c>
    </row>
    <row r="546" spans="4:5" x14ac:dyDescent="0.2">
      <c r="D546" t="s">
        <v>5798</v>
      </c>
      <c r="E546" t="s">
        <v>7249</v>
      </c>
    </row>
    <row r="547" spans="4:5" x14ac:dyDescent="0.2">
      <c r="D547">
        <v>0</v>
      </c>
      <c r="E547">
        <v>0</v>
      </c>
    </row>
    <row r="548" spans="4:5" x14ac:dyDescent="0.2">
      <c r="D548" t="s">
        <v>5799</v>
      </c>
      <c r="E548" t="s">
        <v>7250</v>
      </c>
    </row>
    <row r="549" spans="4:5" x14ac:dyDescent="0.2">
      <c r="D549" t="s">
        <v>5800</v>
      </c>
      <c r="E549" t="s">
        <v>7251</v>
      </c>
    </row>
    <row r="550" spans="4:5" x14ac:dyDescent="0.2">
      <c r="D550">
        <v>0</v>
      </c>
      <c r="E550">
        <v>3936667</v>
      </c>
    </row>
    <row r="551" spans="4:5" x14ac:dyDescent="0.2">
      <c r="D551" t="s">
        <v>5801</v>
      </c>
      <c r="E551" t="s">
        <v>7252</v>
      </c>
    </row>
    <row r="552" spans="4:5" x14ac:dyDescent="0.2">
      <c r="D552" t="s">
        <v>5802</v>
      </c>
      <c r="E552" t="s">
        <v>7253</v>
      </c>
    </row>
    <row r="553" spans="4:5" x14ac:dyDescent="0.2">
      <c r="D553">
        <v>0</v>
      </c>
      <c r="E553">
        <v>932903</v>
      </c>
    </row>
    <row r="554" spans="4:5" x14ac:dyDescent="0.2">
      <c r="D554" t="s">
        <v>5803</v>
      </c>
      <c r="E554" t="s">
        <v>7254</v>
      </c>
    </row>
    <row r="555" spans="4:5" x14ac:dyDescent="0.2">
      <c r="D555" t="s">
        <v>5804</v>
      </c>
      <c r="E555" t="s">
        <v>7255</v>
      </c>
    </row>
    <row r="556" spans="4:5" x14ac:dyDescent="0.2">
      <c r="D556">
        <v>0</v>
      </c>
      <c r="E556">
        <v>144077</v>
      </c>
    </row>
    <row r="557" spans="4:5" x14ac:dyDescent="0.2">
      <c r="D557" t="s">
        <v>5805</v>
      </c>
      <c r="E557" t="s">
        <v>7256</v>
      </c>
    </row>
    <row r="558" spans="4:5" x14ac:dyDescent="0.2">
      <c r="D558" t="s">
        <v>5806</v>
      </c>
      <c r="E558" t="s">
        <v>7257</v>
      </c>
    </row>
    <row r="559" spans="4:5" x14ac:dyDescent="0.2">
      <c r="D559">
        <v>0</v>
      </c>
      <c r="E559">
        <v>61</v>
      </c>
    </row>
    <row r="560" spans="4:5" x14ac:dyDescent="0.2">
      <c r="D560" t="s">
        <v>5807</v>
      </c>
      <c r="E560" t="s">
        <v>7258</v>
      </c>
    </row>
    <row r="561" spans="4:5" x14ac:dyDescent="0.2">
      <c r="D561" t="s">
        <v>5808</v>
      </c>
      <c r="E561" t="s">
        <v>7259</v>
      </c>
    </row>
    <row r="562" spans="4:5" x14ac:dyDescent="0.2">
      <c r="D562">
        <v>0</v>
      </c>
      <c r="E562">
        <v>0</v>
      </c>
    </row>
    <row r="563" spans="4:5" x14ac:dyDescent="0.2">
      <c r="D563" t="s">
        <v>5809</v>
      </c>
      <c r="E563" t="s">
        <v>7260</v>
      </c>
    </row>
    <row r="564" spans="4:5" x14ac:dyDescent="0.2">
      <c r="D564" t="s">
        <v>5810</v>
      </c>
      <c r="E564" t="s">
        <v>7261</v>
      </c>
    </row>
    <row r="565" spans="4:5" x14ac:dyDescent="0.2">
      <c r="D565">
        <v>0</v>
      </c>
      <c r="E565">
        <v>0</v>
      </c>
    </row>
    <row r="566" spans="4:5" x14ac:dyDescent="0.2">
      <c r="D566" t="s">
        <v>5811</v>
      </c>
      <c r="E566" t="s">
        <v>7262</v>
      </c>
    </row>
    <row r="567" spans="4:5" x14ac:dyDescent="0.2">
      <c r="D567" t="s">
        <v>5812</v>
      </c>
      <c r="E567" t="s">
        <v>7263</v>
      </c>
    </row>
    <row r="568" spans="4:5" x14ac:dyDescent="0.2">
      <c r="D568">
        <v>0</v>
      </c>
      <c r="E568">
        <v>0</v>
      </c>
    </row>
    <row r="569" spans="4:5" x14ac:dyDescent="0.2">
      <c r="D569" t="s">
        <v>5813</v>
      </c>
      <c r="E569" t="s">
        <v>7264</v>
      </c>
    </row>
    <row r="570" spans="4:5" x14ac:dyDescent="0.2">
      <c r="D570" t="s">
        <v>5814</v>
      </c>
      <c r="E570" t="s">
        <v>7265</v>
      </c>
    </row>
    <row r="571" spans="4:5" x14ac:dyDescent="0.2">
      <c r="D571">
        <v>0</v>
      </c>
      <c r="E571">
        <v>0</v>
      </c>
    </row>
    <row r="572" spans="4:5" x14ac:dyDescent="0.2">
      <c r="D572" t="s">
        <v>5815</v>
      </c>
      <c r="E572" t="s">
        <v>7266</v>
      </c>
    </row>
    <row r="573" spans="4:5" x14ac:dyDescent="0.2">
      <c r="D573" t="s">
        <v>5816</v>
      </c>
      <c r="E573" t="s">
        <v>7267</v>
      </c>
    </row>
    <row r="574" spans="4:5" x14ac:dyDescent="0.2">
      <c r="D574">
        <v>0</v>
      </c>
      <c r="E574">
        <v>0</v>
      </c>
    </row>
    <row r="575" spans="4:5" x14ac:dyDescent="0.2">
      <c r="D575" t="s">
        <v>5817</v>
      </c>
      <c r="E575" t="s">
        <v>7268</v>
      </c>
    </row>
    <row r="576" spans="4:5" x14ac:dyDescent="0.2">
      <c r="D576" t="s">
        <v>5818</v>
      </c>
      <c r="E576" t="s">
        <v>7269</v>
      </c>
    </row>
    <row r="577" spans="4:5" x14ac:dyDescent="0.2">
      <c r="D577">
        <v>0</v>
      </c>
      <c r="E577">
        <v>1192284</v>
      </c>
    </row>
    <row r="578" spans="4:5" x14ac:dyDescent="0.2">
      <c r="D578" t="s">
        <v>5819</v>
      </c>
      <c r="E578" t="s">
        <v>7270</v>
      </c>
    </row>
    <row r="579" spans="4:5" x14ac:dyDescent="0.2">
      <c r="D579" t="s">
        <v>5820</v>
      </c>
      <c r="E579" t="s">
        <v>5357</v>
      </c>
    </row>
    <row r="580" spans="4:5" x14ac:dyDescent="0.2">
      <c r="D580">
        <v>0</v>
      </c>
      <c r="E580">
        <v>1933082</v>
      </c>
    </row>
    <row r="581" spans="4:5" x14ac:dyDescent="0.2">
      <c r="D581" t="s">
        <v>5821</v>
      </c>
      <c r="E581" t="s">
        <v>7271</v>
      </c>
    </row>
    <row r="582" spans="4:5" x14ac:dyDescent="0.2">
      <c r="D582" t="s">
        <v>5822</v>
      </c>
      <c r="E582" t="s">
        <v>5359</v>
      </c>
    </row>
    <row r="583" spans="4:5" x14ac:dyDescent="0.2">
      <c r="D583">
        <v>0</v>
      </c>
      <c r="E583">
        <v>338834</v>
      </c>
    </row>
    <row r="584" spans="4:5" x14ac:dyDescent="0.2">
      <c r="D584" t="s">
        <v>5823</v>
      </c>
      <c r="E584" t="s">
        <v>7272</v>
      </c>
    </row>
    <row r="585" spans="4:5" x14ac:dyDescent="0.2">
      <c r="D585" t="s">
        <v>5824</v>
      </c>
      <c r="E585" t="s">
        <v>5361</v>
      </c>
    </row>
    <row r="586" spans="4:5" x14ac:dyDescent="0.2">
      <c r="D586">
        <v>0</v>
      </c>
      <c r="E586">
        <v>111567</v>
      </c>
    </row>
    <row r="587" spans="4:5" x14ac:dyDescent="0.2">
      <c r="D587" t="s">
        <v>5825</v>
      </c>
      <c r="E587" t="s">
        <v>7273</v>
      </c>
    </row>
    <row r="588" spans="4:5" x14ac:dyDescent="0.2">
      <c r="D588" t="s">
        <v>5826</v>
      </c>
      <c r="E588" t="s">
        <v>5363</v>
      </c>
    </row>
    <row r="589" spans="4:5" x14ac:dyDescent="0.2">
      <c r="D589">
        <v>0</v>
      </c>
      <c r="E589">
        <v>829</v>
      </c>
    </row>
    <row r="590" spans="4:5" x14ac:dyDescent="0.2">
      <c r="D590" t="s">
        <v>5827</v>
      </c>
      <c r="E590" t="s">
        <v>7274</v>
      </c>
    </row>
    <row r="591" spans="4:5" x14ac:dyDescent="0.2">
      <c r="D591" t="s">
        <v>5828</v>
      </c>
      <c r="E591" t="s">
        <v>5365</v>
      </c>
    </row>
    <row r="592" spans="4:5" x14ac:dyDescent="0.2">
      <c r="D592">
        <v>0</v>
      </c>
      <c r="E592">
        <v>22157</v>
      </c>
    </row>
    <row r="593" spans="4:5" x14ac:dyDescent="0.2">
      <c r="D593" t="s">
        <v>5829</v>
      </c>
      <c r="E593" t="s">
        <v>7275</v>
      </c>
    </row>
    <row r="594" spans="4:5" x14ac:dyDescent="0.2">
      <c r="D594" t="s">
        <v>5830</v>
      </c>
      <c r="E594" t="s">
        <v>5367</v>
      </c>
    </row>
    <row r="595" spans="4:5" x14ac:dyDescent="0.2">
      <c r="D595">
        <v>0</v>
      </c>
      <c r="E595">
        <v>0</v>
      </c>
    </row>
    <row r="596" spans="4:5" x14ac:dyDescent="0.2">
      <c r="D596" t="s">
        <v>5831</v>
      </c>
      <c r="E596" t="s">
        <v>7276</v>
      </c>
    </row>
    <row r="597" spans="4:5" x14ac:dyDescent="0.2">
      <c r="D597" t="s">
        <v>5832</v>
      </c>
      <c r="E597" t="s">
        <v>7277</v>
      </c>
    </row>
    <row r="598" spans="4:5" x14ac:dyDescent="0.2">
      <c r="D598">
        <v>0</v>
      </c>
      <c r="E598">
        <v>0</v>
      </c>
    </row>
    <row r="599" spans="4:5" x14ac:dyDescent="0.2">
      <c r="D599" t="s">
        <v>5833</v>
      </c>
      <c r="E599" t="s">
        <v>7278</v>
      </c>
    </row>
    <row r="600" spans="4:5" x14ac:dyDescent="0.2">
      <c r="D600" t="s">
        <v>5834</v>
      </c>
      <c r="E600" t="s">
        <v>7279</v>
      </c>
    </row>
    <row r="601" spans="4:5" x14ac:dyDescent="0.2">
      <c r="D601">
        <v>0</v>
      </c>
      <c r="E601">
        <v>0</v>
      </c>
    </row>
    <row r="602" spans="4:5" x14ac:dyDescent="0.2">
      <c r="D602" t="s">
        <v>5835</v>
      </c>
      <c r="E602" t="s">
        <v>7280</v>
      </c>
    </row>
    <row r="603" spans="4:5" x14ac:dyDescent="0.2">
      <c r="D603" t="s">
        <v>5836</v>
      </c>
      <c r="E603" t="s">
        <v>7281</v>
      </c>
    </row>
    <row r="604" spans="4:5" x14ac:dyDescent="0.2">
      <c r="D604">
        <v>0</v>
      </c>
      <c r="E604">
        <v>2555493</v>
      </c>
    </row>
    <row r="605" spans="4:5" x14ac:dyDescent="0.2">
      <c r="D605" t="s">
        <v>5837</v>
      </c>
      <c r="E605" t="s">
        <v>7282</v>
      </c>
    </row>
    <row r="606" spans="4:5" x14ac:dyDescent="0.2">
      <c r="D606" t="s">
        <v>5838</v>
      </c>
      <c r="E606" t="s">
        <v>5371</v>
      </c>
    </row>
    <row r="607" spans="4:5" x14ac:dyDescent="0.2">
      <c r="D607">
        <v>0</v>
      </c>
      <c r="E607">
        <v>0</v>
      </c>
    </row>
    <row r="608" spans="4:5" x14ac:dyDescent="0.2">
      <c r="D608" t="s">
        <v>5839</v>
      </c>
      <c r="E608" t="s">
        <v>7283</v>
      </c>
    </row>
    <row r="609" spans="4:5" x14ac:dyDescent="0.2">
      <c r="D609" t="s">
        <v>5840</v>
      </c>
      <c r="E609" t="s">
        <v>5373</v>
      </c>
    </row>
    <row r="610" spans="4:5" x14ac:dyDescent="0.2">
      <c r="D610">
        <v>0</v>
      </c>
      <c r="E610">
        <v>0</v>
      </c>
    </row>
    <row r="611" spans="4:5" x14ac:dyDescent="0.2">
      <c r="D611" t="s">
        <v>5841</v>
      </c>
      <c r="E611" t="s">
        <v>7284</v>
      </c>
    </row>
    <row r="612" spans="4:5" x14ac:dyDescent="0.2">
      <c r="D612" t="s">
        <v>5842</v>
      </c>
      <c r="E612" t="s">
        <v>5375</v>
      </c>
    </row>
    <row r="613" spans="4:5" x14ac:dyDescent="0.2">
      <c r="D613">
        <v>0</v>
      </c>
      <c r="E613">
        <v>0</v>
      </c>
    </row>
    <row r="614" spans="4:5" x14ac:dyDescent="0.2">
      <c r="D614" t="s">
        <v>5843</v>
      </c>
      <c r="E614" t="s">
        <v>7285</v>
      </c>
    </row>
    <row r="615" spans="4:5" x14ac:dyDescent="0.2">
      <c r="D615" t="s">
        <v>5844</v>
      </c>
      <c r="E615" t="s">
        <v>5377</v>
      </c>
    </row>
    <row r="616" spans="4:5" x14ac:dyDescent="0.2">
      <c r="D616">
        <v>0</v>
      </c>
      <c r="E616">
        <v>0</v>
      </c>
    </row>
    <row r="617" spans="4:5" x14ac:dyDescent="0.2">
      <c r="D617" t="s">
        <v>5845</v>
      </c>
      <c r="E617" t="s">
        <v>7286</v>
      </c>
    </row>
    <row r="618" spans="4:5" x14ac:dyDescent="0.2">
      <c r="D618" t="s">
        <v>5846</v>
      </c>
      <c r="E618" t="s">
        <v>5379</v>
      </c>
    </row>
    <row r="619" spans="4:5" x14ac:dyDescent="0.2">
      <c r="D619">
        <v>0</v>
      </c>
      <c r="E619">
        <v>0</v>
      </c>
    </row>
    <row r="620" spans="4:5" x14ac:dyDescent="0.2">
      <c r="D620" t="s">
        <v>5847</v>
      </c>
      <c r="E620" t="s">
        <v>7287</v>
      </c>
    </row>
    <row r="621" spans="4:5" x14ac:dyDescent="0.2">
      <c r="D621" t="s">
        <v>5848</v>
      </c>
      <c r="E621" t="s">
        <v>5381</v>
      </c>
    </row>
    <row r="622" spans="4:5" x14ac:dyDescent="0.2">
      <c r="D622">
        <v>0</v>
      </c>
      <c r="E622">
        <v>0</v>
      </c>
    </row>
    <row r="623" spans="4:5" x14ac:dyDescent="0.2">
      <c r="D623" t="s">
        <v>5849</v>
      </c>
      <c r="E623" t="s">
        <v>7288</v>
      </c>
    </row>
    <row r="624" spans="4:5" x14ac:dyDescent="0.2">
      <c r="D624" t="s">
        <v>5850</v>
      </c>
      <c r="E624" t="s">
        <v>5383</v>
      </c>
    </row>
    <row r="625" spans="4:5" x14ac:dyDescent="0.2">
      <c r="D625">
        <v>0</v>
      </c>
      <c r="E625">
        <v>0</v>
      </c>
    </row>
    <row r="626" spans="4:5" x14ac:dyDescent="0.2">
      <c r="D626" t="s">
        <v>5851</v>
      </c>
      <c r="E626" t="s">
        <v>7289</v>
      </c>
    </row>
    <row r="627" spans="4:5" x14ac:dyDescent="0.2">
      <c r="D627" t="s">
        <v>5852</v>
      </c>
      <c r="E627" t="s">
        <v>5385</v>
      </c>
    </row>
    <row r="628" spans="4:5" x14ac:dyDescent="0.2">
      <c r="D628">
        <v>0</v>
      </c>
      <c r="E628">
        <v>0</v>
      </c>
    </row>
    <row r="629" spans="4:5" x14ac:dyDescent="0.2">
      <c r="D629" t="s">
        <v>5853</v>
      </c>
      <c r="E629" t="s">
        <v>7290</v>
      </c>
    </row>
    <row r="630" spans="4:5" x14ac:dyDescent="0.2">
      <c r="D630" t="s">
        <v>5854</v>
      </c>
      <c r="E630" t="s">
        <v>7291</v>
      </c>
    </row>
    <row r="631" spans="4:5" x14ac:dyDescent="0.2">
      <c r="D631">
        <v>0</v>
      </c>
      <c r="E631">
        <v>0</v>
      </c>
    </row>
    <row r="632" spans="4:5" x14ac:dyDescent="0.2">
      <c r="D632" t="s">
        <v>5855</v>
      </c>
      <c r="E632" t="s">
        <v>7292</v>
      </c>
    </row>
    <row r="633" spans="4:5" x14ac:dyDescent="0.2">
      <c r="D633" t="s">
        <v>5856</v>
      </c>
      <c r="E633" t="s">
        <v>7293</v>
      </c>
    </row>
    <row r="634" spans="4:5" x14ac:dyDescent="0.2">
      <c r="D634">
        <v>0</v>
      </c>
      <c r="E634">
        <v>706427</v>
      </c>
    </row>
    <row r="635" spans="4:5" x14ac:dyDescent="0.2">
      <c r="D635" t="s">
        <v>5857</v>
      </c>
      <c r="E635" t="s">
        <v>7294</v>
      </c>
    </row>
    <row r="636" spans="4:5" x14ac:dyDescent="0.2">
      <c r="D636" t="s">
        <v>5858</v>
      </c>
      <c r="E636" t="s">
        <v>7295</v>
      </c>
    </row>
    <row r="637" spans="4:5" x14ac:dyDescent="0.2">
      <c r="D637">
        <v>0</v>
      </c>
      <c r="E637">
        <v>181473</v>
      </c>
    </row>
    <row r="638" spans="4:5" x14ac:dyDescent="0.2">
      <c r="D638" t="s">
        <v>5859</v>
      </c>
      <c r="E638" t="s">
        <v>7296</v>
      </c>
    </row>
    <row r="639" spans="4:5" x14ac:dyDescent="0.2">
      <c r="D639" t="s">
        <v>5860</v>
      </c>
      <c r="E639" t="s">
        <v>7297</v>
      </c>
    </row>
    <row r="640" spans="4:5" x14ac:dyDescent="0.2">
      <c r="D640">
        <v>0</v>
      </c>
      <c r="E640">
        <v>161823</v>
      </c>
    </row>
    <row r="641" spans="4:5" x14ac:dyDescent="0.2">
      <c r="D641" t="s">
        <v>5861</v>
      </c>
      <c r="E641" t="s">
        <v>7298</v>
      </c>
    </row>
    <row r="642" spans="4:5" x14ac:dyDescent="0.2">
      <c r="D642" t="s">
        <v>5862</v>
      </c>
      <c r="E642" t="s">
        <v>5625</v>
      </c>
    </row>
    <row r="643" spans="4:5" x14ac:dyDescent="0.2">
      <c r="D643">
        <v>0</v>
      </c>
      <c r="E643">
        <v>77095</v>
      </c>
    </row>
    <row r="644" spans="4:5" x14ac:dyDescent="0.2">
      <c r="D644" t="s">
        <v>5863</v>
      </c>
      <c r="E644" t="s">
        <v>7299</v>
      </c>
    </row>
    <row r="645" spans="4:5" x14ac:dyDescent="0.2">
      <c r="D645" t="s">
        <v>5864</v>
      </c>
      <c r="E645" t="s">
        <v>7300</v>
      </c>
    </row>
    <row r="646" spans="4:5" x14ac:dyDescent="0.2">
      <c r="D646">
        <v>0</v>
      </c>
      <c r="E646">
        <v>0</v>
      </c>
    </row>
    <row r="647" spans="4:5" x14ac:dyDescent="0.2">
      <c r="D647" t="s">
        <v>5865</v>
      </c>
      <c r="E647" t="s">
        <v>7301</v>
      </c>
    </row>
    <row r="648" spans="4:5" x14ac:dyDescent="0.2">
      <c r="D648" t="s">
        <v>5866</v>
      </c>
      <c r="E648" t="s">
        <v>7302</v>
      </c>
    </row>
    <row r="649" spans="4:5" x14ac:dyDescent="0.2">
      <c r="D649">
        <v>0</v>
      </c>
      <c r="E649">
        <v>955</v>
      </c>
    </row>
    <row r="650" spans="4:5" x14ac:dyDescent="0.2">
      <c r="D650" t="s">
        <v>5867</v>
      </c>
      <c r="E650" t="s">
        <v>7303</v>
      </c>
    </row>
    <row r="651" spans="4:5" x14ac:dyDescent="0.2">
      <c r="D651" t="s">
        <v>5868</v>
      </c>
      <c r="E651" t="s">
        <v>7304</v>
      </c>
    </row>
    <row r="652" spans="4:5" x14ac:dyDescent="0.2">
      <c r="D652">
        <v>0</v>
      </c>
      <c r="E652">
        <v>0</v>
      </c>
    </row>
    <row r="653" spans="4:5" x14ac:dyDescent="0.2">
      <c r="D653" t="s">
        <v>5869</v>
      </c>
      <c r="E653" t="s">
        <v>7305</v>
      </c>
    </row>
    <row r="654" spans="4:5" x14ac:dyDescent="0.2">
      <c r="D654" t="s">
        <v>5870</v>
      </c>
      <c r="E654" t="s">
        <v>7306</v>
      </c>
    </row>
    <row r="655" spans="4:5" x14ac:dyDescent="0.2">
      <c r="D655">
        <v>0</v>
      </c>
      <c r="E655">
        <v>0</v>
      </c>
    </row>
    <row r="656" spans="4:5" x14ac:dyDescent="0.2">
      <c r="D656" t="s">
        <v>5871</v>
      </c>
      <c r="E656" t="s">
        <v>7307</v>
      </c>
    </row>
    <row r="657" spans="4:5" x14ac:dyDescent="0.2">
      <c r="D657" t="s">
        <v>5872</v>
      </c>
      <c r="E657" t="s">
        <v>7308</v>
      </c>
    </row>
    <row r="658" spans="4:5" x14ac:dyDescent="0.2">
      <c r="D658">
        <v>13159</v>
      </c>
      <c r="E658">
        <v>1210593</v>
      </c>
    </row>
    <row r="659" spans="4:5" x14ac:dyDescent="0.2">
      <c r="D659" t="s">
        <v>5873</v>
      </c>
      <c r="E659" t="s">
        <v>7309</v>
      </c>
    </row>
    <row r="660" spans="4:5" x14ac:dyDescent="0.2">
      <c r="D660" t="s">
        <v>5874</v>
      </c>
      <c r="E660" t="s">
        <v>7310</v>
      </c>
    </row>
    <row r="661" spans="4:5" x14ac:dyDescent="0.2">
      <c r="D661">
        <v>0</v>
      </c>
      <c r="E661">
        <v>0</v>
      </c>
    </row>
    <row r="662" spans="4:5" x14ac:dyDescent="0.2">
      <c r="D662" t="s">
        <v>5875</v>
      </c>
      <c r="E662" t="s">
        <v>7311</v>
      </c>
    </row>
    <row r="663" spans="4:5" x14ac:dyDescent="0.2">
      <c r="D663" t="s">
        <v>5876</v>
      </c>
      <c r="E663" t="s">
        <v>7312</v>
      </c>
    </row>
    <row r="664" spans="4:5" x14ac:dyDescent="0.2">
      <c r="D664">
        <v>0</v>
      </c>
      <c r="E664">
        <v>0</v>
      </c>
    </row>
    <row r="665" spans="4:5" x14ac:dyDescent="0.2">
      <c r="D665" t="s">
        <v>5877</v>
      </c>
      <c r="E665" t="s">
        <v>7313</v>
      </c>
    </row>
    <row r="666" spans="4:5" x14ac:dyDescent="0.2">
      <c r="D666" t="s">
        <v>5878</v>
      </c>
      <c r="E666" t="s">
        <v>7314</v>
      </c>
    </row>
    <row r="667" spans="4:5" x14ac:dyDescent="0.2">
      <c r="D667">
        <v>0</v>
      </c>
      <c r="E667">
        <v>0</v>
      </c>
    </row>
    <row r="668" spans="4:5" x14ac:dyDescent="0.2">
      <c r="D668" t="s">
        <v>5879</v>
      </c>
      <c r="E668" t="s">
        <v>7315</v>
      </c>
    </row>
    <row r="669" spans="4:5" x14ac:dyDescent="0.2">
      <c r="D669" t="s">
        <v>5880</v>
      </c>
      <c r="E669" t="s">
        <v>5627</v>
      </c>
    </row>
    <row r="670" spans="4:5" x14ac:dyDescent="0.2">
      <c r="D670">
        <v>0</v>
      </c>
      <c r="E670">
        <v>0</v>
      </c>
    </row>
    <row r="671" spans="4:5" x14ac:dyDescent="0.2">
      <c r="D671" t="s">
        <v>5881</v>
      </c>
      <c r="E671" t="s">
        <v>7316</v>
      </c>
    </row>
    <row r="672" spans="4:5" x14ac:dyDescent="0.2">
      <c r="D672" t="s">
        <v>5882</v>
      </c>
      <c r="E672" t="s">
        <v>7317</v>
      </c>
    </row>
    <row r="673" spans="4:5" x14ac:dyDescent="0.2">
      <c r="D673">
        <v>0</v>
      </c>
      <c r="E673">
        <v>0</v>
      </c>
    </row>
    <row r="674" spans="4:5" x14ac:dyDescent="0.2">
      <c r="D674" t="s">
        <v>5883</v>
      </c>
      <c r="E674" t="s">
        <v>7318</v>
      </c>
    </row>
    <row r="675" spans="4:5" x14ac:dyDescent="0.2">
      <c r="D675" t="s">
        <v>5884</v>
      </c>
      <c r="E675" t="s">
        <v>7319</v>
      </c>
    </row>
    <row r="676" spans="4:5" x14ac:dyDescent="0.2">
      <c r="D676">
        <v>0</v>
      </c>
      <c r="E676">
        <v>0</v>
      </c>
    </row>
    <row r="677" spans="4:5" x14ac:dyDescent="0.2">
      <c r="D677" t="s">
        <v>5885</v>
      </c>
      <c r="E677" t="s">
        <v>7320</v>
      </c>
    </row>
    <row r="678" spans="4:5" x14ac:dyDescent="0.2">
      <c r="D678" t="s">
        <v>5886</v>
      </c>
      <c r="E678" t="s">
        <v>7321</v>
      </c>
    </row>
    <row r="679" spans="4:5" x14ac:dyDescent="0.2">
      <c r="D679">
        <v>0</v>
      </c>
      <c r="E679">
        <v>0</v>
      </c>
    </row>
    <row r="680" spans="4:5" x14ac:dyDescent="0.2">
      <c r="D680" t="s">
        <v>5887</v>
      </c>
      <c r="E680" t="s">
        <v>7322</v>
      </c>
    </row>
    <row r="681" spans="4:5" x14ac:dyDescent="0.2">
      <c r="D681" t="s">
        <v>5888</v>
      </c>
      <c r="E681" t="s">
        <v>7323</v>
      </c>
    </row>
    <row r="682" spans="4:5" x14ac:dyDescent="0.2">
      <c r="D682">
        <v>0</v>
      </c>
      <c r="E682">
        <v>0</v>
      </c>
    </row>
    <row r="683" spans="4:5" x14ac:dyDescent="0.2">
      <c r="D683" t="s">
        <v>5889</v>
      </c>
      <c r="E683" t="s">
        <v>7324</v>
      </c>
    </row>
    <row r="684" spans="4:5" x14ac:dyDescent="0.2">
      <c r="D684" t="s">
        <v>5890</v>
      </c>
      <c r="E684" t="s">
        <v>7325</v>
      </c>
    </row>
    <row r="685" spans="4:5" x14ac:dyDescent="0.2">
      <c r="D685">
        <v>0</v>
      </c>
      <c r="E685">
        <v>0</v>
      </c>
    </row>
    <row r="686" spans="4:5" x14ac:dyDescent="0.2">
      <c r="D686" t="s">
        <v>5891</v>
      </c>
      <c r="E686" t="s">
        <v>7326</v>
      </c>
    </row>
    <row r="687" spans="4:5" x14ac:dyDescent="0.2">
      <c r="D687" t="s">
        <v>5892</v>
      </c>
      <c r="E687" t="s">
        <v>5250</v>
      </c>
    </row>
    <row r="688" spans="4:5" x14ac:dyDescent="0.2">
      <c r="D688">
        <v>0</v>
      </c>
      <c r="E688">
        <v>0</v>
      </c>
    </row>
    <row r="689" spans="4:5" x14ac:dyDescent="0.2">
      <c r="D689" t="s">
        <v>5893</v>
      </c>
      <c r="E689" t="s">
        <v>7327</v>
      </c>
    </row>
    <row r="690" spans="4:5" x14ac:dyDescent="0.2">
      <c r="D690" t="s">
        <v>5894</v>
      </c>
      <c r="E690" t="s">
        <v>7328</v>
      </c>
    </row>
    <row r="691" spans="4:5" x14ac:dyDescent="0.2">
      <c r="D691">
        <v>0</v>
      </c>
      <c r="E691">
        <v>0</v>
      </c>
    </row>
    <row r="692" spans="4:5" x14ac:dyDescent="0.2">
      <c r="D692" t="s">
        <v>5895</v>
      </c>
      <c r="E692" t="s">
        <v>7329</v>
      </c>
    </row>
    <row r="693" spans="4:5" x14ac:dyDescent="0.2">
      <c r="D693" t="s">
        <v>5896</v>
      </c>
      <c r="E693" t="s">
        <v>7330</v>
      </c>
    </row>
    <row r="694" spans="4:5" x14ac:dyDescent="0.2">
      <c r="D694">
        <v>0</v>
      </c>
      <c r="E694">
        <v>0</v>
      </c>
    </row>
    <row r="695" spans="4:5" x14ac:dyDescent="0.2">
      <c r="D695" t="s">
        <v>5897</v>
      </c>
      <c r="E695" t="s">
        <v>7331</v>
      </c>
    </row>
    <row r="696" spans="4:5" x14ac:dyDescent="0.2">
      <c r="D696" t="s">
        <v>5898</v>
      </c>
      <c r="E696" t="s">
        <v>5629</v>
      </c>
    </row>
    <row r="697" spans="4:5" x14ac:dyDescent="0.2">
      <c r="D697">
        <v>0</v>
      </c>
      <c r="E697">
        <v>0</v>
      </c>
    </row>
    <row r="698" spans="4:5" x14ac:dyDescent="0.2">
      <c r="D698" t="s">
        <v>5899</v>
      </c>
      <c r="E698" t="s">
        <v>7332</v>
      </c>
    </row>
    <row r="699" spans="4:5" x14ac:dyDescent="0.2">
      <c r="D699" t="s">
        <v>5900</v>
      </c>
      <c r="E699" t="s">
        <v>7333</v>
      </c>
    </row>
    <row r="700" spans="4:5" x14ac:dyDescent="0.2">
      <c r="D700">
        <v>0</v>
      </c>
      <c r="E700">
        <v>0</v>
      </c>
    </row>
    <row r="701" spans="4:5" x14ac:dyDescent="0.2">
      <c r="D701" t="s">
        <v>5901</v>
      </c>
      <c r="E701" t="s">
        <v>7334</v>
      </c>
    </row>
    <row r="702" spans="4:5" x14ac:dyDescent="0.2">
      <c r="D702" t="s">
        <v>5902</v>
      </c>
      <c r="E702" t="s">
        <v>7335</v>
      </c>
    </row>
    <row r="703" spans="4:5" x14ac:dyDescent="0.2">
      <c r="D703">
        <v>0</v>
      </c>
      <c r="E703">
        <v>0</v>
      </c>
    </row>
    <row r="704" spans="4:5" x14ac:dyDescent="0.2">
      <c r="D704" t="s">
        <v>5903</v>
      </c>
      <c r="E704" t="s">
        <v>7336</v>
      </c>
    </row>
    <row r="705" spans="4:5" x14ac:dyDescent="0.2">
      <c r="D705" t="s">
        <v>5904</v>
      </c>
      <c r="E705" t="s">
        <v>7337</v>
      </c>
    </row>
    <row r="706" spans="4:5" x14ac:dyDescent="0.2">
      <c r="D706">
        <v>0</v>
      </c>
      <c r="E706">
        <v>0</v>
      </c>
    </row>
    <row r="707" spans="4:5" x14ac:dyDescent="0.2">
      <c r="D707" t="s">
        <v>5905</v>
      </c>
      <c r="E707" t="s">
        <v>7338</v>
      </c>
    </row>
    <row r="708" spans="4:5" x14ac:dyDescent="0.2">
      <c r="D708" t="s">
        <v>5906</v>
      </c>
      <c r="E708" t="s">
        <v>7339</v>
      </c>
    </row>
    <row r="709" spans="4:5" x14ac:dyDescent="0.2">
      <c r="D709">
        <v>0</v>
      </c>
      <c r="E709">
        <v>0</v>
      </c>
    </row>
    <row r="710" spans="4:5" x14ac:dyDescent="0.2">
      <c r="D710" t="s">
        <v>5907</v>
      </c>
      <c r="E710" t="s">
        <v>7340</v>
      </c>
    </row>
    <row r="711" spans="4:5" x14ac:dyDescent="0.2">
      <c r="D711" t="s">
        <v>5908</v>
      </c>
      <c r="E711" t="s">
        <v>7341</v>
      </c>
    </row>
    <row r="712" spans="4:5" x14ac:dyDescent="0.2">
      <c r="D712">
        <v>0</v>
      </c>
      <c r="E712">
        <v>44750</v>
      </c>
    </row>
    <row r="713" spans="4:5" x14ac:dyDescent="0.2">
      <c r="D713" t="s">
        <v>5909</v>
      </c>
      <c r="E713" t="s">
        <v>7342</v>
      </c>
    </row>
    <row r="714" spans="4:5" x14ac:dyDescent="0.2">
      <c r="D714" t="s">
        <v>5910</v>
      </c>
      <c r="E714" t="s">
        <v>7343</v>
      </c>
    </row>
    <row r="715" spans="4:5" x14ac:dyDescent="0.2">
      <c r="D715">
        <v>0</v>
      </c>
      <c r="E715">
        <v>107174</v>
      </c>
    </row>
    <row r="716" spans="4:5" x14ac:dyDescent="0.2">
      <c r="D716" t="s">
        <v>5911</v>
      </c>
      <c r="E716" t="s">
        <v>7344</v>
      </c>
    </row>
    <row r="717" spans="4:5" x14ac:dyDescent="0.2">
      <c r="D717" t="s">
        <v>5912</v>
      </c>
      <c r="E717" t="s">
        <v>7345</v>
      </c>
    </row>
    <row r="718" spans="4:5" x14ac:dyDescent="0.2">
      <c r="D718">
        <v>0</v>
      </c>
      <c r="E718">
        <v>31615</v>
      </c>
    </row>
    <row r="719" spans="4:5" x14ac:dyDescent="0.2">
      <c r="D719" t="s">
        <v>5913</v>
      </c>
      <c r="E719" t="s">
        <v>7346</v>
      </c>
    </row>
    <row r="720" spans="4:5" x14ac:dyDescent="0.2">
      <c r="D720" t="s">
        <v>5914</v>
      </c>
      <c r="E720" t="s">
        <v>7347</v>
      </c>
    </row>
    <row r="721" spans="4:5" x14ac:dyDescent="0.2">
      <c r="D721">
        <v>1499381</v>
      </c>
      <c r="E721">
        <v>2000</v>
      </c>
    </row>
    <row r="722" spans="4:5" x14ac:dyDescent="0.2">
      <c r="D722" t="s">
        <v>5915</v>
      </c>
      <c r="E722" t="s">
        <v>7348</v>
      </c>
    </row>
    <row r="723" spans="4:5" x14ac:dyDescent="0.2">
      <c r="D723" t="s">
        <v>5916</v>
      </c>
      <c r="E723" t="s">
        <v>5633</v>
      </c>
    </row>
    <row r="724" spans="4:5" x14ac:dyDescent="0.2">
      <c r="D724">
        <v>0</v>
      </c>
      <c r="E724">
        <v>0</v>
      </c>
    </row>
    <row r="725" spans="4:5" x14ac:dyDescent="0.2">
      <c r="D725" t="s">
        <v>5917</v>
      </c>
      <c r="E725" t="s">
        <v>7349</v>
      </c>
    </row>
    <row r="726" spans="4:5" x14ac:dyDescent="0.2">
      <c r="D726" t="s">
        <v>5918</v>
      </c>
      <c r="E726" t="s">
        <v>7350</v>
      </c>
    </row>
    <row r="727" spans="4:5" x14ac:dyDescent="0.2">
      <c r="D727">
        <v>0</v>
      </c>
      <c r="E727">
        <v>90465</v>
      </c>
    </row>
    <row r="728" spans="4:5" x14ac:dyDescent="0.2">
      <c r="D728" t="s">
        <v>5919</v>
      </c>
      <c r="E728" t="s">
        <v>7351</v>
      </c>
    </row>
    <row r="729" spans="4:5" x14ac:dyDescent="0.2">
      <c r="D729" t="s">
        <v>5920</v>
      </c>
      <c r="E729" t="s">
        <v>7352</v>
      </c>
    </row>
    <row r="730" spans="4:5" x14ac:dyDescent="0.2">
      <c r="D730">
        <v>0</v>
      </c>
      <c r="E730">
        <v>0</v>
      </c>
    </row>
    <row r="731" spans="4:5" x14ac:dyDescent="0.2">
      <c r="D731" t="s">
        <v>5921</v>
      </c>
      <c r="E731" t="s">
        <v>7353</v>
      </c>
    </row>
    <row r="732" spans="4:5" x14ac:dyDescent="0.2">
      <c r="D732" t="s">
        <v>5922</v>
      </c>
      <c r="E732" t="s">
        <v>7354</v>
      </c>
    </row>
    <row r="733" spans="4:5" x14ac:dyDescent="0.2">
      <c r="D733">
        <v>0</v>
      </c>
      <c r="E733">
        <v>0</v>
      </c>
    </row>
    <row r="734" spans="4:5" x14ac:dyDescent="0.2">
      <c r="D734" t="s">
        <v>5923</v>
      </c>
      <c r="E734" t="s">
        <v>7355</v>
      </c>
    </row>
    <row r="735" spans="4:5" x14ac:dyDescent="0.2">
      <c r="D735" t="s">
        <v>5924</v>
      </c>
      <c r="E735" t="s">
        <v>7356</v>
      </c>
    </row>
    <row r="736" spans="4:5" x14ac:dyDescent="0.2">
      <c r="D736">
        <v>0</v>
      </c>
      <c r="E736">
        <v>0</v>
      </c>
    </row>
    <row r="737" spans="4:5" x14ac:dyDescent="0.2">
      <c r="D737" t="s">
        <v>5925</v>
      </c>
      <c r="E737" t="s">
        <v>7357</v>
      </c>
    </row>
    <row r="738" spans="4:5" x14ac:dyDescent="0.2">
      <c r="D738" t="s">
        <v>5926</v>
      </c>
      <c r="E738" t="s">
        <v>7358</v>
      </c>
    </row>
    <row r="739" spans="4:5" x14ac:dyDescent="0.2">
      <c r="D739">
        <v>0</v>
      </c>
      <c r="E739">
        <v>100648</v>
      </c>
    </row>
    <row r="740" spans="4:5" x14ac:dyDescent="0.2">
      <c r="D740" t="s">
        <v>5927</v>
      </c>
      <c r="E740" t="s">
        <v>7359</v>
      </c>
    </row>
    <row r="741" spans="4:5" x14ac:dyDescent="0.2">
      <c r="D741" t="s">
        <v>5928</v>
      </c>
      <c r="E741" t="s">
        <v>7360</v>
      </c>
    </row>
    <row r="742" spans="4:5" x14ac:dyDescent="0.2">
      <c r="D742">
        <v>0</v>
      </c>
      <c r="E742">
        <v>724755</v>
      </c>
    </row>
    <row r="743" spans="4:5" x14ac:dyDescent="0.2">
      <c r="D743" t="s">
        <v>5929</v>
      </c>
      <c r="E743" t="s">
        <v>7361</v>
      </c>
    </row>
    <row r="744" spans="4:5" x14ac:dyDescent="0.2">
      <c r="D744" t="s">
        <v>5930</v>
      </c>
      <c r="E744" t="s">
        <v>7362</v>
      </c>
    </row>
    <row r="745" spans="4:5" x14ac:dyDescent="0.2">
      <c r="D745">
        <v>0</v>
      </c>
      <c r="E745">
        <v>270446</v>
      </c>
    </row>
    <row r="746" spans="4:5" x14ac:dyDescent="0.2">
      <c r="D746" t="s">
        <v>5931</v>
      </c>
      <c r="E746" t="s">
        <v>7363</v>
      </c>
    </row>
    <row r="747" spans="4:5" x14ac:dyDescent="0.2">
      <c r="D747" t="s">
        <v>5932</v>
      </c>
      <c r="E747" t="s">
        <v>7364</v>
      </c>
    </row>
    <row r="748" spans="4:5" x14ac:dyDescent="0.2">
      <c r="D748">
        <v>0</v>
      </c>
      <c r="E748">
        <v>26165</v>
      </c>
    </row>
    <row r="749" spans="4:5" x14ac:dyDescent="0.2">
      <c r="D749" t="s">
        <v>5933</v>
      </c>
      <c r="E749" t="s">
        <v>7365</v>
      </c>
    </row>
    <row r="750" spans="4:5" x14ac:dyDescent="0.2">
      <c r="D750" t="s">
        <v>5934</v>
      </c>
      <c r="E750" t="s">
        <v>5635</v>
      </c>
    </row>
    <row r="751" spans="4:5" x14ac:dyDescent="0.2">
      <c r="D751">
        <v>0</v>
      </c>
      <c r="E751">
        <v>26984</v>
      </c>
    </row>
    <row r="752" spans="4:5" x14ac:dyDescent="0.2">
      <c r="D752" t="s">
        <v>5935</v>
      </c>
      <c r="E752" t="s">
        <v>7366</v>
      </c>
    </row>
    <row r="753" spans="4:5" x14ac:dyDescent="0.2">
      <c r="D753" t="s">
        <v>5936</v>
      </c>
      <c r="E753" t="s">
        <v>7367</v>
      </c>
    </row>
    <row r="754" spans="4:5" x14ac:dyDescent="0.2">
      <c r="D754">
        <v>0</v>
      </c>
      <c r="E754">
        <v>230</v>
      </c>
    </row>
    <row r="755" spans="4:5" x14ac:dyDescent="0.2">
      <c r="D755" t="s">
        <v>5937</v>
      </c>
      <c r="E755" t="s">
        <v>7368</v>
      </c>
    </row>
    <row r="756" spans="4:5" x14ac:dyDescent="0.2">
      <c r="D756" t="s">
        <v>5938</v>
      </c>
      <c r="E756" t="s">
        <v>7369</v>
      </c>
    </row>
    <row r="757" spans="4:5" x14ac:dyDescent="0.2">
      <c r="D757">
        <v>0</v>
      </c>
      <c r="E757">
        <v>3663</v>
      </c>
    </row>
    <row r="758" spans="4:5" x14ac:dyDescent="0.2">
      <c r="D758" t="s">
        <v>5939</v>
      </c>
      <c r="E758" t="s">
        <v>7370</v>
      </c>
    </row>
    <row r="759" spans="4:5" x14ac:dyDescent="0.2">
      <c r="D759" t="s">
        <v>5940</v>
      </c>
      <c r="E759" t="s">
        <v>7371</v>
      </c>
    </row>
    <row r="760" spans="4:5" x14ac:dyDescent="0.2">
      <c r="D760">
        <v>0</v>
      </c>
      <c r="E760">
        <v>0</v>
      </c>
    </row>
    <row r="761" spans="4:5" x14ac:dyDescent="0.2">
      <c r="D761" t="s">
        <v>5941</v>
      </c>
      <c r="E761" t="s">
        <v>7372</v>
      </c>
    </row>
    <row r="762" spans="4:5" x14ac:dyDescent="0.2">
      <c r="D762" t="s">
        <v>5942</v>
      </c>
      <c r="E762" t="s">
        <v>7373</v>
      </c>
    </row>
    <row r="763" spans="4:5" x14ac:dyDescent="0.2">
      <c r="D763">
        <v>0</v>
      </c>
      <c r="E763">
        <v>0</v>
      </c>
    </row>
    <row r="764" spans="4:5" x14ac:dyDescent="0.2">
      <c r="D764" t="s">
        <v>5943</v>
      </c>
      <c r="E764" t="s">
        <v>7374</v>
      </c>
    </row>
    <row r="765" spans="4:5" x14ac:dyDescent="0.2">
      <c r="D765" t="s">
        <v>5944</v>
      </c>
      <c r="E765" t="s">
        <v>7375</v>
      </c>
    </row>
    <row r="766" spans="4:5" x14ac:dyDescent="0.2">
      <c r="D766">
        <v>0</v>
      </c>
      <c r="E766">
        <v>1158211</v>
      </c>
    </row>
    <row r="767" spans="4:5" x14ac:dyDescent="0.2">
      <c r="D767" t="s">
        <v>5945</v>
      </c>
      <c r="E767" t="s">
        <v>7376</v>
      </c>
    </row>
    <row r="768" spans="4:5" x14ac:dyDescent="0.2">
      <c r="D768" t="s">
        <v>5946</v>
      </c>
      <c r="E768" t="s">
        <v>7377</v>
      </c>
    </row>
    <row r="769" spans="4:5" x14ac:dyDescent="0.2">
      <c r="D769">
        <v>0</v>
      </c>
      <c r="E769">
        <v>205498</v>
      </c>
    </row>
    <row r="770" spans="4:5" x14ac:dyDescent="0.2">
      <c r="D770" t="s">
        <v>5947</v>
      </c>
      <c r="E770" t="s">
        <v>7378</v>
      </c>
    </row>
    <row r="771" spans="4:5" x14ac:dyDescent="0.2">
      <c r="D771" t="s">
        <v>5948</v>
      </c>
      <c r="E771" t="s">
        <v>7379</v>
      </c>
    </row>
    <row r="772" spans="4:5" x14ac:dyDescent="0.2">
      <c r="D772">
        <v>0</v>
      </c>
      <c r="E772">
        <v>47428</v>
      </c>
    </row>
    <row r="773" spans="4:5" x14ac:dyDescent="0.2">
      <c r="D773" t="s">
        <v>5949</v>
      </c>
      <c r="E773" t="s">
        <v>7380</v>
      </c>
    </row>
    <row r="774" spans="4:5" x14ac:dyDescent="0.2">
      <c r="D774" t="s">
        <v>5950</v>
      </c>
      <c r="E774" t="s">
        <v>7381</v>
      </c>
    </row>
    <row r="775" spans="4:5" x14ac:dyDescent="0.2">
      <c r="D775">
        <v>0</v>
      </c>
      <c r="E775">
        <v>3841</v>
      </c>
    </row>
    <row r="776" spans="4:5" x14ac:dyDescent="0.2">
      <c r="D776" t="s">
        <v>5951</v>
      </c>
      <c r="E776" t="s">
        <v>7382</v>
      </c>
    </row>
    <row r="777" spans="4:5" x14ac:dyDescent="0.2">
      <c r="D777" t="s">
        <v>5952</v>
      </c>
      <c r="E777" t="s">
        <v>5637</v>
      </c>
    </row>
    <row r="778" spans="4:5" x14ac:dyDescent="0.2">
      <c r="D778">
        <v>0</v>
      </c>
      <c r="E778">
        <v>0</v>
      </c>
    </row>
    <row r="779" spans="4:5" x14ac:dyDescent="0.2">
      <c r="D779" t="s">
        <v>5953</v>
      </c>
      <c r="E779" t="s">
        <v>7383</v>
      </c>
    </row>
    <row r="780" spans="4:5" x14ac:dyDescent="0.2">
      <c r="D780" t="s">
        <v>5954</v>
      </c>
      <c r="E780" t="s">
        <v>7384</v>
      </c>
    </row>
    <row r="781" spans="4:5" x14ac:dyDescent="0.2">
      <c r="D781">
        <v>0</v>
      </c>
      <c r="E781">
        <v>0</v>
      </c>
    </row>
    <row r="782" spans="4:5" x14ac:dyDescent="0.2">
      <c r="D782" t="s">
        <v>5955</v>
      </c>
      <c r="E782" t="s">
        <v>7385</v>
      </c>
    </row>
    <row r="783" spans="4:5" x14ac:dyDescent="0.2">
      <c r="D783" t="s">
        <v>5956</v>
      </c>
      <c r="E783" t="s">
        <v>7386</v>
      </c>
    </row>
    <row r="784" spans="4:5" x14ac:dyDescent="0.2">
      <c r="D784">
        <v>0</v>
      </c>
      <c r="E784">
        <v>0</v>
      </c>
    </row>
    <row r="785" spans="4:5" x14ac:dyDescent="0.2">
      <c r="D785" t="s">
        <v>5957</v>
      </c>
      <c r="E785" t="s">
        <v>7387</v>
      </c>
    </row>
    <row r="786" spans="4:5" x14ac:dyDescent="0.2">
      <c r="D786" t="s">
        <v>5958</v>
      </c>
      <c r="E786" t="s">
        <v>7388</v>
      </c>
    </row>
    <row r="787" spans="4:5" x14ac:dyDescent="0.2">
      <c r="D787">
        <v>0</v>
      </c>
      <c r="E787">
        <v>0</v>
      </c>
    </row>
    <row r="788" spans="4:5" x14ac:dyDescent="0.2">
      <c r="D788" t="s">
        <v>5959</v>
      </c>
      <c r="E788" t="s">
        <v>7389</v>
      </c>
    </row>
    <row r="789" spans="4:5" x14ac:dyDescent="0.2">
      <c r="D789" t="s">
        <v>5960</v>
      </c>
      <c r="E789" t="s">
        <v>7390</v>
      </c>
    </row>
    <row r="790" spans="4:5" x14ac:dyDescent="0.2">
      <c r="D790">
        <v>0</v>
      </c>
      <c r="E790">
        <v>0</v>
      </c>
    </row>
    <row r="791" spans="4:5" x14ac:dyDescent="0.2">
      <c r="D791" t="s">
        <v>5961</v>
      </c>
      <c r="E791" t="s">
        <v>7391</v>
      </c>
    </row>
    <row r="792" spans="4:5" x14ac:dyDescent="0.2">
      <c r="D792" t="s">
        <v>5962</v>
      </c>
      <c r="E792" t="s">
        <v>7392</v>
      </c>
    </row>
    <row r="793" spans="4:5" x14ac:dyDescent="0.2">
      <c r="D793">
        <v>0</v>
      </c>
      <c r="E793">
        <v>254358</v>
      </c>
    </row>
    <row r="794" spans="4:5" x14ac:dyDescent="0.2">
      <c r="D794" t="s">
        <v>5963</v>
      </c>
      <c r="E794" t="s">
        <v>7393</v>
      </c>
    </row>
    <row r="795" spans="4:5" x14ac:dyDescent="0.2">
      <c r="D795" t="s">
        <v>5964</v>
      </c>
      <c r="E795" t="s">
        <v>7394</v>
      </c>
    </row>
    <row r="796" spans="4:5" x14ac:dyDescent="0.2">
      <c r="D796">
        <v>0</v>
      </c>
      <c r="E796">
        <v>0</v>
      </c>
    </row>
    <row r="797" spans="4:5" x14ac:dyDescent="0.2">
      <c r="D797" t="s">
        <v>5965</v>
      </c>
      <c r="E797" t="s">
        <v>7395</v>
      </c>
    </row>
    <row r="798" spans="4:5" x14ac:dyDescent="0.2">
      <c r="D798" t="s">
        <v>5966</v>
      </c>
      <c r="E798" t="s">
        <v>7396</v>
      </c>
    </row>
    <row r="799" spans="4:5" x14ac:dyDescent="0.2">
      <c r="D799">
        <v>0</v>
      </c>
      <c r="E799">
        <v>0</v>
      </c>
    </row>
    <row r="800" spans="4:5" x14ac:dyDescent="0.2">
      <c r="D800" t="s">
        <v>5967</v>
      </c>
      <c r="E800" t="s">
        <v>7397</v>
      </c>
    </row>
    <row r="801" spans="4:5" x14ac:dyDescent="0.2">
      <c r="D801" t="s">
        <v>5968</v>
      </c>
      <c r="E801" t="s">
        <v>7398</v>
      </c>
    </row>
    <row r="802" spans="4:5" x14ac:dyDescent="0.2">
      <c r="D802">
        <v>0</v>
      </c>
      <c r="E802">
        <v>0</v>
      </c>
    </row>
    <row r="803" spans="4:5" x14ac:dyDescent="0.2">
      <c r="D803" t="s">
        <v>5969</v>
      </c>
      <c r="E803" t="s">
        <v>7399</v>
      </c>
    </row>
    <row r="804" spans="4:5" x14ac:dyDescent="0.2">
      <c r="D804" t="s">
        <v>5970</v>
      </c>
      <c r="E804" t="s">
        <v>5639</v>
      </c>
    </row>
    <row r="805" spans="4:5" x14ac:dyDescent="0.2">
      <c r="D805">
        <v>0</v>
      </c>
      <c r="E805">
        <v>0</v>
      </c>
    </row>
    <row r="806" spans="4:5" x14ac:dyDescent="0.2">
      <c r="D806" t="s">
        <v>5971</v>
      </c>
      <c r="E806" t="s">
        <v>7400</v>
      </c>
    </row>
    <row r="807" spans="4:5" x14ac:dyDescent="0.2">
      <c r="D807" t="s">
        <v>5972</v>
      </c>
      <c r="E807" t="s">
        <v>7401</v>
      </c>
    </row>
    <row r="808" spans="4:5" x14ac:dyDescent="0.2">
      <c r="D808">
        <v>0</v>
      </c>
      <c r="E808">
        <v>0</v>
      </c>
    </row>
    <row r="809" spans="4:5" x14ac:dyDescent="0.2">
      <c r="D809" t="s">
        <v>5973</v>
      </c>
      <c r="E809" t="s">
        <v>7402</v>
      </c>
    </row>
    <row r="810" spans="4:5" x14ac:dyDescent="0.2">
      <c r="D810" t="s">
        <v>5974</v>
      </c>
      <c r="E810" t="s">
        <v>7403</v>
      </c>
    </row>
    <row r="811" spans="4:5" x14ac:dyDescent="0.2">
      <c r="D811">
        <v>0</v>
      </c>
      <c r="E811">
        <v>0</v>
      </c>
    </row>
    <row r="812" spans="4:5" x14ac:dyDescent="0.2">
      <c r="D812" t="s">
        <v>5975</v>
      </c>
      <c r="E812" t="s">
        <v>7404</v>
      </c>
    </row>
    <row r="813" spans="4:5" x14ac:dyDescent="0.2">
      <c r="D813" t="s">
        <v>5976</v>
      </c>
      <c r="E813" t="s">
        <v>7405</v>
      </c>
    </row>
    <row r="814" spans="4:5" x14ac:dyDescent="0.2">
      <c r="D814">
        <v>0</v>
      </c>
      <c r="E814">
        <v>0</v>
      </c>
    </row>
    <row r="815" spans="4:5" x14ac:dyDescent="0.2">
      <c r="D815" t="s">
        <v>5977</v>
      </c>
      <c r="E815" t="s">
        <v>7406</v>
      </c>
    </row>
    <row r="816" spans="4:5" x14ac:dyDescent="0.2">
      <c r="D816" t="s">
        <v>5978</v>
      </c>
      <c r="E816" t="s">
        <v>7407</v>
      </c>
    </row>
    <row r="817" spans="4:5" x14ac:dyDescent="0.2">
      <c r="D817">
        <v>0</v>
      </c>
      <c r="E817">
        <v>0</v>
      </c>
    </row>
    <row r="818" spans="4:5" x14ac:dyDescent="0.2">
      <c r="D818" t="s">
        <v>5979</v>
      </c>
      <c r="E818" t="s">
        <v>7408</v>
      </c>
    </row>
    <row r="819" spans="4:5" x14ac:dyDescent="0.2">
      <c r="D819" t="s">
        <v>5980</v>
      </c>
      <c r="E819" t="s">
        <v>7409</v>
      </c>
    </row>
    <row r="820" spans="4:5" x14ac:dyDescent="0.2">
      <c r="D820">
        <v>0</v>
      </c>
      <c r="E820">
        <v>0</v>
      </c>
    </row>
    <row r="821" spans="4:5" x14ac:dyDescent="0.2">
      <c r="D821" t="s">
        <v>5981</v>
      </c>
      <c r="E821" t="s">
        <v>7410</v>
      </c>
    </row>
    <row r="822" spans="4:5" x14ac:dyDescent="0.2">
      <c r="D822" t="s">
        <v>5982</v>
      </c>
      <c r="E822" t="s">
        <v>5409</v>
      </c>
    </row>
    <row r="823" spans="4:5" x14ac:dyDescent="0.2">
      <c r="D823">
        <v>0</v>
      </c>
      <c r="E823">
        <v>0</v>
      </c>
    </row>
    <row r="824" spans="4:5" x14ac:dyDescent="0.2">
      <c r="D824" t="s">
        <v>5983</v>
      </c>
      <c r="E824" t="s">
        <v>7411</v>
      </c>
    </row>
    <row r="825" spans="4:5" x14ac:dyDescent="0.2">
      <c r="D825" t="s">
        <v>5984</v>
      </c>
      <c r="E825" t="s">
        <v>5411</v>
      </c>
    </row>
    <row r="826" spans="4:5" x14ac:dyDescent="0.2">
      <c r="D826">
        <v>0</v>
      </c>
      <c r="E826">
        <v>0</v>
      </c>
    </row>
    <row r="827" spans="4:5" x14ac:dyDescent="0.2">
      <c r="D827" t="s">
        <v>5985</v>
      </c>
      <c r="E827" t="s">
        <v>7412</v>
      </c>
    </row>
    <row r="828" spans="4:5" x14ac:dyDescent="0.2">
      <c r="D828" t="s">
        <v>5986</v>
      </c>
      <c r="E828" t="s">
        <v>7413</v>
      </c>
    </row>
    <row r="829" spans="4:5" x14ac:dyDescent="0.2">
      <c r="D829">
        <v>0</v>
      </c>
      <c r="E829">
        <v>0</v>
      </c>
    </row>
    <row r="830" spans="4:5" x14ac:dyDescent="0.2">
      <c r="D830" t="s">
        <v>5987</v>
      </c>
      <c r="E830" t="s">
        <v>7414</v>
      </c>
    </row>
    <row r="831" spans="4:5" x14ac:dyDescent="0.2">
      <c r="D831" t="s">
        <v>5988</v>
      </c>
      <c r="E831" t="s">
        <v>5645</v>
      </c>
    </row>
    <row r="832" spans="4:5" x14ac:dyDescent="0.2">
      <c r="D832">
        <v>0</v>
      </c>
      <c r="E832">
        <v>0</v>
      </c>
    </row>
    <row r="833" spans="4:5" x14ac:dyDescent="0.2">
      <c r="D833" t="s">
        <v>5989</v>
      </c>
      <c r="E833" t="s">
        <v>7415</v>
      </c>
    </row>
    <row r="834" spans="4:5" x14ac:dyDescent="0.2">
      <c r="D834" t="s">
        <v>5990</v>
      </c>
      <c r="E834" t="s">
        <v>7416</v>
      </c>
    </row>
    <row r="835" spans="4:5" x14ac:dyDescent="0.2">
      <c r="D835">
        <v>0</v>
      </c>
      <c r="E835">
        <v>0</v>
      </c>
    </row>
    <row r="836" spans="4:5" x14ac:dyDescent="0.2">
      <c r="D836" t="s">
        <v>5991</v>
      </c>
      <c r="E836" t="s">
        <v>7417</v>
      </c>
    </row>
    <row r="837" spans="4:5" x14ac:dyDescent="0.2">
      <c r="D837" t="s">
        <v>5992</v>
      </c>
      <c r="E837" t="s">
        <v>5413</v>
      </c>
    </row>
    <row r="838" spans="4:5" x14ac:dyDescent="0.2">
      <c r="D838">
        <v>0</v>
      </c>
      <c r="E838">
        <v>0</v>
      </c>
    </row>
    <row r="839" spans="4:5" x14ac:dyDescent="0.2">
      <c r="D839" t="s">
        <v>5993</v>
      </c>
      <c r="E839" t="s">
        <v>7418</v>
      </c>
    </row>
    <row r="840" spans="4:5" x14ac:dyDescent="0.2">
      <c r="D840" t="s">
        <v>5994</v>
      </c>
      <c r="E840" t="s">
        <v>7419</v>
      </c>
    </row>
    <row r="841" spans="4:5" x14ac:dyDescent="0.2">
      <c r="D841">
        <v>0</v>
      </c>
      <c r="E841">
        <v>0</v>
      </c>
    </row>
    <row r="842" spans="4:5" x14ac:dyDescent="0.2">
      <c r="D842" t="s">
        <v>5995</v>
      </c>
      <c r="E842" t="s">
        <v>7420</v>
      </c>
    </row>
    <row r="843" spans="4:5" x14ac:dyDescent="0.2">
      <c r="D843" t="s">
        <v>5996</v>
      </c>
      <c r="E843" t="s">
        <v>7421</v>
      </c>
    </row>
    <row r="844" spans="4:5" x14ac:dyDescent="0.2">
      <c r="D844">
        <v>0</v>
      </c>
      <c r="E844">
        <v>0</v>
      </c>
    </row>
    <row r="845" spans="4:5" x14ac:dyDescent="0.2">
      <c r="D845" t="s">
        <v>5997</v>
      </c>
      <c r="E845" t="s">
        <v>7422</v>
      </c>
    </row>
    <row r="846" spans="4:5" x14ac:dyDescent="0.2">
      <c r="D846" t="s">
        <v>5998</v>
      </c>
      <c r="E846" t="s">
        <v>7423</v>
      </c>
    </row>
    <row r="847" spans="4:5" x14ac:dyDescent="0.2">
      <c r="D847">
        <v>0</v>
      </c>
      <c r="E847">
        <v>0</v>
      </c>
    </row>
    <row r="848" spans="4:5" x14ac:dyDescent="0.2">
      <c r="D848" t="s">
        <v>5999</v>
      </c>
      <c r="E848" t="s">
        <v>7424</v>
      </c>
    </row>
    <row r="849" spans="4:5" x14ac:dyDescent="0.2">
      <c r="D849" t="s">
        <v>6000</v>
      </c>
      <c r="E849" t="s">
        <v>7425</v>
      </c>
    </row>
    <row r="850" spans="4:5" x14ac:dyDescent="0.2">
      <c r="D850">
        <v>0</v>
      </c>
      <c r="E850">
        <v>0</v>
      </c>
    </row>
    <row r="851" spans="4:5" x14ac:dyDescent="0.2">
      <c r="D851" t="s">
        <v>6001</v>
      </c>
      <c r="E851" t="s">
        <v>7426</v>
      </c>
    </row>
    <row r="852" spans="4:5" x14ac:dyDescent="0.2">
      <c r="D852" t="s">
        <v>6002</v>
      </c>
      <c r="E852" t="s">
        <v>7427</v>
      </c>
    </row>
    <row r="853" spans="4:5" x14ac:dyDescent="0.2">
      <c r="D853">
        <v>0</v>
      </c>
      <c r="E853">
        <v>0</v>
      </c>
    </row>
    <row r="854" spans="4:5" x14ac:dyDescent="0.2">
      <c r="D854" t="s">
        <v>6003</v>
      </c>
      <c r="E854" t="s">
        <v>7428</v>
      </c>
    </row>
    <row r="855" spans="4:5" x14ac:dyDescent="0.2">
      <c r="D855" t="s">
        <v>6004</v>
      </c>
      <c r="E855" t="s">
        <v>7429</v>
      </c>
    </row>
    <row r="856" spans="4:5" x14ac:dyDescent="0.2">
      <c r="D856">
        <v>0</v>
      </c>
      <c r="E856">
        <v>0</v>
      </c>
    </row>
    <row r="857" spans="4:5" x14ac:dyDescent="0.2">
      <c r="D857" t="s">
        <v>6005</v>
      </c>
      <c r="E857" t="s">
        <v>7430</v>
      </c>
    </row>
    <row r="858" spans="4:5" x14ac:dyDescent="0.2">
      <c r="D858" t="s">
        <v>6006</v>
      </c>
      <c r="E858" t="s">
        <v>5647</v>
      </c>
    </row>
    <row r="859" spans="4:5" x14ac:dyDescent="0.2">
      <c r="D859">
        <v>0</v>
      </c>
      <c r="E859">
        <v>0</v>
      </c>
    </row>
    <row r="860" spans="4:5" x14ac:dyDescent="0.2">
      <c r="D860" t="s">
        <v>6007</v>
      </c>
      <c r="E860" t="s">
        <v>7431</v>
      </c>
    </row>
    <row r="861" spans="4:5" x14ac:dyDescent="0.2">
      <c r="D861" t="s">
        <v>6008</v>
      </c>
      <c r="E861" t="s">
        <v>7432</v>
      </c>
    </row>
    <row r="862" spans="4:5" x14ac:dyDescent="0.2">
      <c r="D862">
        <v>0</v>
      </c>
      <c r="E862">
        <v>0</v>
      </c>
    </row>
    <row r="863" spans="4:5" x14ac:dyDescent="0.2">
      <c r="D863" t="s">
        <v>6009</v>
      </c>
      <c r="E863" t="s">
        <v>7433</v>
      </c>
    </row>
    <row r="864" spans="4:5" x14ac:dyDescent="0.2">
      <c r="D864" t="s">
        <v>6010</v>
      </c>
      <c r="E864" t="s">
        <v>7434</v>
      </c>
    </row>
    <row r="865" spans="4:5" x14ac:dyDescent="0.2">
      <c r="D865">
        <v>0</v>
      </c>
      <c r="E865">
        <v>0</v>
      </c>
    </row>
    <row r="866" spans="4:5" x14ac:dyDescent="0.2">
      <c r="D866" t="s">
        <v>6011</v>
      </c>
      <c r="E866" t="s">
        <v>7435</v>
      </c>
    </row>
    <row r="867" spans="4:5" x14ac:dyDescent="0.2">
      <c r="D867" t="s">
        <v>6012</v>
      </c>
      <c r="E867" t="s">
        <v>7436</v>
      </c>
    </row>
    <row r="868" spans="4:5" x14ac:dyDescent="0.2">
      <c r="D868">
        <v>0</v>
      </c>
      <c r="E868">
        <v>0</v>
      </c>
    </row>
    <row r="869" spans="4:5" x14ac:dyDescent="0.2">
      <c r="D869" t="s">
        <v>6013</v>
      </c>
      <c r="E869" t="s">
        <v>7437</v>
      </c>
    </row>
    <row r="870" spans="4:5" x14ac:dyDescent="0.2">
      <c r="D870" t="s">
        <v>6014</v>
      </c>
      <c r="E870" t="s">
        <v>7438</v>
      </c>
    </row>
    <row r="871" spans="4:5" x14ac:dyDescent="0.2">
      <c r="D871">
        <v>0</v>
      </c>
      <c r="E871">
        <v>0</v>
      </c>
    </row>
    <row r="872" spans="4:5" x14ac:dyDescent="0.2">
      <c r="D872" t="s">
        <v>6015</v>
      </c>
      <c r="E872" t="s">
        <v>7439</v>
      </c>
    </row>
    <row r="873" spans="4:5" x14ac:dyDescent="0.2">
      <c r="D873" t="s">
        <v>6016</v>
      </c>
      <c r="E873" t="s">
        <v>7440</v>
      </c>
    </row>
    <row r="874" spans="4:5" x14ac:dyDescent="0.2">
      <c r="D874">
        <v>0</v>
      </c>
      <c r="E874">
        <v>0</v>
      </c>
    </row>
    <row r="875" spans="4:5" x14ac:dyDescent="0.2">
      <c r="D875" t="s">
        <v>6017</v>
      </c>
      <c r="E875" t="s">
        <v>7441</v>
      </c>
    </row>
    <row r="876" spans="4:5" x14ac:dyDescent="0.2">
      <c r="D876" t="s">
        <v>6018</v>
      </c>
      <c r="E876" t="s">
        <v>5415</v>
      </c>
    </row>
    <row r="877" spans="4:5" x14ac:dyDescent="0.2">
      <c r="D877">
        <v>0</v>
      </c>
      <c r="E877">
        <v>148036</v>
      </c>
    </row>
    <row r="878" spans="4:5" x14ac:dyDescent="0.2">
      <c r="D878" t="s">
        <v>6019</v>
      </c>
      <c r="E878" t="s">
        <v>7442</v>
      </c>
    </row>
    <row r="879" spans="4:5" x14ac:dyDescent="0.2">
      <c r="D879" t="s">
        <v>6020</v>
      </c>
      <c r="E879" t="s">
        <v>5417</v>
      </c>
    </row>
    <row r="880" spans="4:5" x14ac:dyDescent="0.2">
      <c r="D880">
        <v>0</v>
      </c>
      <c r="E880">
        <v>60208</v>
      </c>
    </row>
    <row r="881" spans="4:5" x14ac:dyDescent="0.2">
      <c r="D881" t="s">
        <v>6021</v>
      </c>
      <c r="E881" t="s">
        <v>7443</v>
      </c>
    </row>
    <row r="882" spans="4:5" x14ac:dyDescent="0.2">
      <c r="D882" t="s">
        <v>6022</v>
      </c>
      <c r="E882" t="s">
        <v>7444</v>
      </c>
    </row>
    <row r="883" spans="4:5" x14ac:dyDescent="0.2">
      <c r="D883">
        <v>0</v>
      </c>
      <c r="E883">
        <v>237231</v>
      </c>
    </row>
    <row r="884" spans="4:5" x14ac:dyDescent="0.2">
      <c r="D884" t="s">
        <v>6023</v>
      </c>
      <c r="E884" t="s">
        <v>7445</v>
      </c>
    </row>
    <row r="885" spans="4:5" x14ac:dyDescent="0.2">
      <c r="D885" t="s">
        <v>6024</v>
      </c>
      <c r="E885" t="s">
        <v>5653</v>
      </c>
    </row>
    <row r="886" spans="4:5" x14ac:dyDescent="0.2">
      <c r="D886">
        <v>0</v>
      </c>
      <c r="E886">
        <v>9985</v>
      </c>
    </row>
    <row r="887" spans="4:5" x14ac:dyDescent="0.2">
      <c r="D887" t="s">
        <v>6025</v>
      </c>
      <c r="E887" t="s">
        <v>7446</v>
      </c>
    </row>
    <row r="888" spans="4:5" x14ac:dyDescent="0.2">
      <c r="D888" t="s">
        <v>6026</v>
      </c>
      <c r="E888" t="s">
        <v>7447</v>
      </c>
    </row>
    <row r="889" spans="4:5" x14ac:dyDescent="0.2">
      <c r="D889">
        <v>0</v>
      </c>
      <c r="E889">
        <v>14935</v>
      </c>
    </row>
    <row r="890" spans="4:5" x14ac:dyDescent="0.2">
      <c r="D890" t="s">
        <v>6027</v>
      </c>
      <c r="E890" t="s">
        <v>7448</v>
      </c>
    </row>
    <row r="891" spans="4:5" x14ac:dyDescent="0.2">
      <c r="D891" t="s">
        <v>6028</v>
      </c>
      <c r="E891" t="s">
        <v>5419</v>
      </c>
    </row>
    <row r="892" spans="4:5" x14ac:dyDescent="0.2">
      <c r="D892">
        <v>0</v>
      </c>
      <c r="E892">
        <v>0</v>
      </c>
    </row>
    <row r="893" spans="4:5" x14ac:dyDescent="0.2">
      <c r="D893" t="s">
        <v>6029</v>
      </c>
      <c r="E893" t="s">
        <v>7449</v>
      </c>
    </row>
    <row r="894" spans="4:5" x14ac:dyDescent="0.2">
      <c r="D894" t="s">
        <v>6030</v>
      </c>
      <c r="E894" t="s">
        <v>7450</v>
      </c>
    </row>
    <row r="895" spans="4:5" x14ac:dyDescent="0.2">
      <c r="D895">
        <v>0</v>
      </c>
      <c r="E895">
        <v>0</v>
      </c>
    </row>
    <row r="896" spans="4:5" x14ac:dyDescent="0.2">
      <c r="D896" t="s">
        <v>6031</v>
      </c>
      <c r="E896" t="s">
        <v>7451</v>
      </c>
    </row>
    <row r="897" spans="4:5" x14ac:dyDescent="0.2">
      <c r="D897" t="s">
        <v>6032</v>
      </c>
      <c r="E897" t="s">
        <v>7452</v>
      </c>
    </row>
    <row r="898" spans="4:5" x14ac:dyDescent="0.2">
      <c r="D898">
        <v>0</v>
      </c>
      <c r="E898">
        <v>0</v>
      </c>
    </row>
    <row r="899" spans="4:5" x14ac:dyDescent="0.2">
      <c r="D899" t="s">
        <v>6033</v>
      </c>
      <c r="E899" t="s">
        <v>7453</v>
      </c>
    </row>
    <row r="900" spans="4:5" x14ac:dyDescent="0.2">
      <c r="D900" t="s">
        <v>6034</v>
      </c>
      <c r="E900" t="s">
        <v>7454</v>
      </c>
    </row>
    <row r="901" spans="4:5" x14ac:dyDescent="0.2">
      <c r="D901">
        <v>0</v>
      </c>
      <c r="E901">
        <v>561638</v>
      </c>
    </row>
    <row r="902" spans="4:5" x14ac:dyDescent="0.2">
      <c r="D902" t="s">
        <v>6035</v>
      </c>
      <c r="E902" t="s">
        <v>7455</v>
      </c>
    </row>
    <row r="903" spans="4:5" x14ac:dyDescent="0.2">
      <c r="D903" t="s">
        <v>6036</v>
      </c>
      <c r="E903" t="s">
        <v>7456</v>
      </c>
    </row>
    <row r="904" spans="4:5" x14ac:dyDescent="0.2">
      <c r="D904">
        <v>0</v>
      </c>
      <c r="E904">
        <v>0</v>
      </c>
    </row>
    <row r="905" spans="4:5" x14ac:dyDescent="0.2">
      <c r="D905" t="s">
        <v>6037</v>
      </c>
      <c r="E905" t="s">
        <v>7457</v>
      </c>
    </row>
    <row r="906" spans="4:5" x14ac:dyDescent="0.2">
      <c r="D906" t="s">
        <v>6038</v>
      </c>
      <c r="E906" t="s">
        <v>7458</v>
      </c>
    </row>
    <row r="907" spans="4:5" x14ac:dyDescent="0.2">
      <c r="D907">
        <v>0</v>
      </c>
      <c r="E907">
        <v>0</v>
      </c>
    </row>
    <row r="908" spans="4:5" x14ac:dyDescent="0.2">
      <c r="D908" t="s">
        <v>6039</v>
      </c>
      <c r="E908" t="s">
        <v>7459</v>
      </c>
    </row>
    <row r="909" spans="4:5" x14ac:dyDescent="0.2">
      <c r="D909" t="s">
        <v>6040</v>
      </c>
      <c r="E909" t="s">
        <v>7460</v>
      </c>
    </row>
    <row r="910" spans="4:5" x14ac:dyDescent="0.2">
      <c r="D910">
        <v>0</v>
      </c>
      <c r="E910">
        <v>7412</v>
      </c>
    </row>
    <row r="911" spans="4:5" x14ac:dyDescent="0.2">
      <c r="D911" t="s">
        <v>6041</v>
      </c>
      <c r="E911" t="s">
        <v>7461</v>
      </c>
    </row>
    <row r="912" spans="4:5" x14ac:dyDescent="0.2">
      <c r="D912" t="s">
        <v>6042</v>
      </c>
      <c r="E912" t="s">
        <v>5655</v>
      </c>
    </row>
    <row r="913" spans="4:5" x14ac:dyDescent="0.2">
      <c r="D913">
        <v>0</v>
      </c>
      <c r="E913">
        <v>555</v>
      </c>
    </row>
    <row r="914" spans="4:5" x14ac:dyDescent="0.2">
      <c r="D914" t="s">
        <v>6043</v>
      </c>
      <c r="E914" t="s">
        <v>7462</v>
      </c>
    </row>
    <row r="915" spans="4:5" x14ac:dyDescent="0.2">
      <c r="D915" t="s">
        <v>6044</v>
      </c>
      <c r="E915" t="s">
        <v>7463</v>
      </c>
    </row>
    <row r="916" spans="4:5" x14ac:dyDescent="0.2">
      <c r="D916">
        <v>0</v>
      </c>
      <c r="E916">
        <v>0</v>
      </c>
    </row>
    <row r="917" spans="4:5" x14ac:dyDescent="0.2">
      <c r="D917" t="s">
        <v>6045</v>
      </c>
      <c r="E917" t="s">
        <v>7464</v>
      </c>
    </row>
    <row r="918" spans="4:5" x14ac:dyDescent="0.2">
      <c r="D918" t="s">
        <v>6046</v>
      </c>
      <c r="E918" t="s">
        <v>7465</v>
      </c>
    </row>
    <row r="919" spans="4:5" x14ac:dyDescent="0.2">
      <c r="D919">
        <v>0</v>
      </c>
      <c r="E919">
        <v>0</v>
      </c>
    </row>
    <row r="920" spans="4:5" x14ac:dyDescent="0.2">
      <c r="D920" t="s">
        <v>6047</v>
      </c>
      <c r="E920" t="s">
        <v>7466</v>
      </c>
    </row>
    <row r="921" spans="4:5" x14ac:dyDescent="0.2">
      <c r="D921" t="s">
        <v>6048</v>
      </c>
      <c r="E921" t="s">
        <v>7467</v>
      </c>
    </row>
    <row r="922" spans="4:5" x14ac:dyDescent="0.2">
      <c r="D922">
        <v>0</v>
      </c>
      <c r="E922">
        <v>0</v>
      </c>
    </row>
    <row r="923" spans="4:5" x14ac:dyDescent="0.2">
      <c r="D923" t="s">
        <v>6049</v>
      </c>
      <c r="E923" t="s">
        <v>7468</v>
      </c>
    </row>
    <row r="924" spans="4:5" x14ac:dyDescent="0.2">
      <c r="D924" t="s">
        <v>6050</v>
      </c>
      <c r="E924" t="s">
        <v>7469</v>
      </c>
    </row>
    <row r="925" spans="4:5" x14ac:dyDescent="0.2">
      <c r="D925">
        <v>0</v>
      </c>
      <c r="E925">
        <v>0</v>
      </c>
    </row>
    <row r="926" spans="4:5" x14ac:dyDescent="0.2">
      <c r="D926" t="s">
        <v>6051</v>
      </c>
      <c r="E926" t="s">
        <v>7470</v>
      </c>
    </row>
    <row r="927" spans="4:5" x14ac:dyDescent="0.2">
      <c r="D927" t="s">
        <v>6052</v>
      </c>
      <c r="E927" t="s">
        <v>7471</v>
      </c>
    </row>
    <row r="928" spans="4:5" x14ac:dyDescent="0.2">
      <c r="D928">
        <v>0</v>
      </c>
      <c r="E928">
        <v>0</v>
      </c>
    </row>
    <row r="929" spans="4:5" x14ac:dyDescent="0.2">
      <c r="D929" t="s">
        <v>6053</v>
      </c>
      <c r="E929" t="s">
        <v>7472</v>
      </c>
    </row>
    <row r="930" spans="4:5" x14ac:dyDescent="0.2">
      <c r="D930" t="s">
        <v>6054</v>
      </c>
      <c r="E930" t="s">
        <v>7473</v>
      </c>
    </row>
    <row r="931" spans="4:5" x14ac:dyDescent="0.2">
      <c r="D931">
        <v>0</v>
      </c>
      <c r="E931">
        <v>0</v>
      </c>
    </row>
    <row r="932" spans="4:5" x14ac:dyDescent="0.2">
      <c r="D932" t="s">
        <v>6055</v>
      </c>
      <c r="E932" t="s">
        <v>7474</v>
      </c>
    </row>
    <row r="933" spans="4:5" x14ac:dyDescent="0.2">
      <c r="D933" t="s">
        <v>6056</v>
      </c>
      <c r="E933" t="s">
        <v>7475</v>
      </c>
    </row>
    <row r="934" spans="4:5" x14ac:dyDescent="0.2">
      <c r="D934">
        <v>0</v>
      </c>
      <c r="E934">
        <v>0</v>
      </c>
    </row>
    <row r="935" spans="4:5" x14ac:dyDescent="0.2">
      <c r="D935" t="s">
        <v>6057</v>
      </c>
      <c r="E935" t="s">
        <v>7476</v>
      </c>
    </row>
    <row r="936" spans="4:5" x14ac:dyDescent="0.2">
      <c r="D936" t="s">
        <v>6058</v>
      </c>
      <c r="E936" t="s">
        <v>7477</v>
      </c>
    </row>
    <row r="937" spans="4:5" x14ac:dyDescent="0.2">
      <c r="D937">
        <v>0</v>
      </c>
      <c r="E937">
        <v>72468</v>
      </c>
    </row>
    <row r="938" spans="4:5" x14ac:dyDescent="0.2">
      <c r="D938" t="s">
        <v>6059</v>
      </c>
      <c r="E938" t="s">
        <v>7478</v>
      </c>
    </row>
    <row r="939" spans="4:5" x14ac:dyDescent="0.2">
      <c r="D939" t="s">
        <v>6060</v>
      </c>
      <c r="E939" t="s">
        <v>7479</v>
      </c>
    </row>
    <row r="940" spans="4:5" x14ac:dyDescent="0.2">
      <c r="D940">
        <v>0</v>
      </c>
      <c r="E940">
        <v>1792</v>
      </c>
    </row>
    <row r="941" spans="4:5" x14ac:dyDescent="0.2">
      <c r="D941" t="s">
        <v>6061</v>
      </c>
      <c r="E941" t="s">
        <v>7480</v>
      </c>
    </row>
    <row r="942" spans="4:5" x14ac:dyDescent="0.2">
      <c r="D942" t="s">
        <v>6062</v>
      </c>
      <c r="E942" t="s">
        <v>7481</v>
      </c>
    </row>
    <row r="943" spans="4:5" x14ac:dyDescent="0.2">
      <c r="D943">
        <v>0</v>
      </c>
      <c r="E943">
        <v>0</v>
      </c>
    </row>
    <row r="944" spans="4:5" x14ac:dyDescent="0.2">
      <c r="D944" t="s">
        <v>6063</v>
      </c>
      <c r="E944" t="s">
        <v>7482</v>
      </c>
    </row>
    <row r="945" spans="4:5" x14ac:dyDescent="0.2">
      <c r="D945" t="s">
        <v>6064</v>
      </c>
      <c r="E945" t="s">
        <v>7483</v>
      </c>
    </row>
    <row r="946" spans="4:5" x14ac:dyDescent="0.2">
      <c r="D946">
        <v>0</v>
      </c>
      <c r="E946">
        <v>0</v>
      </c>
    </row>
    <row r="947" spans="4:5" x14ac:dyDescent="0.2">
      <c r="D947" t="s">
        <v>6065</v>
      </c>
      <c r="E947" t="s">
        <v>7484</v>
      </c>
    </row>
    <row r="948" spans="4:5" x14ac:dyDescent="0.2">
      <c r="D948" t="s">
        <v>6066</v>
      </c>
      <c r="E948" t="s">
        <v>7485</v>
      </c>
    </row>
    <row r="949" spans="4:5" x14ac:dyDescent="0.2">
      <c r="D949">
        <v>0</v>
      </c>
      <c r="E949">
        <v>0</v>
      </c>
    </row>
    <row r="950" spans="4:5" x14ac:dyDescent="0.2">
      <c r="D950" t="s">
        <v>6067</v>
      </c>
      <c r="E950" t="s">
        <v>7486</v>
      </c>
    </row>
    <row r="951" spans="4:5" x14ac:dyDescent="0.2">
      <c r="D951" t="s">
        <v>6068</v>
      </c>
      <c r="E951" t="s">
        <v>7487</v>
      </c>
    </row>
    <row r="952" spans="4:5" x14ac:dyDescent="0.2">
      <c r="D952">
        <v>0</v>
      </c>
      <c r="E952">
        <v>0</v>
      </c>
    </row>
    <row r="953" spans="4:5" x14ac:dyDescent="0.2">
      <c r="D953" t="s">
        <v>6069</v>
      </c>
      <c r="E953" t="s">
        <v>7488</v>
      </c>
    </row>
    <row r="954" spans="4:5" x14ac:dyDescent="0.2">
      <c r="D954" t="s">
        <v>6070</v>
      </c>
      <c r="E954" t="s">
        <v>7489</v>
      </c>
    </row>
    <row r="955" spans="4:5" x14ac:dyDescent="0.2">
      <c r="D955">
        <v>0</v>
      </c>
      <c r="E955">
        <v>235120</v>
      </c>
    </row>
    <row r="956" spans="4:5" x14ac:dyDescent="0.2">
      <c r="D956" t="s">
        <v>6071</v>
      </c>
      <c r="E956" t="s">
        <v>7490</v>
      </c>
    </row>
    <row r="957" spans="4:5" x14ac:dyDescent="0.2">
      <c r="D957" t="s">
        <v>6072</v>
      </c>
      <c r="E957" t="s">
        <v>7491</v>
      </c>
    </row>
    <row r="958" spans="4:5" x14ac:dyDescent="0.2">
      <c r="D958">
        <v>0</v>
      </c>
      <c r="E958">
        <v>0</v>
      </c>
    </row>
    <row r="959" spans="4:5" x14ac:dyDescent="0.2">
      <c r="D959" t="s">
        <v>6073</v>
      </c>
      <c r="E959" t="s">
        <v>7492</v>
      </c>
    </row>
    <row r="960" spans="4:5" x14ac:dyDescent="0.2">
      <c r="D960" t="s">
        <v>6074</v>
      </c>
      <c r="E960" t="s">
        <v>7493</v>
      </c>
    </row>
    <row r="961" spans="4:5" x14ac:dyDescent="0.2">
      <c r="D961">
        <v>0</v>
      </c>
      <c r="E961">
        <v>0</v>
      </c>
    </row>
    <row r="962" spans="4:5" x14ac:dyDescent="0.2">
      <c r="D962" t="s">
        <v>6075</v>
      </c>
      <c r="E962" t="s">
        <v>7494</v>
      </c>
    </row>
    <row r="963" spans="4:5" x14ac:dyDescent="0.2">
      <c r="D963" t="s">
        <v>6076</v>
      </c>
      <c r="E963" t="s">
        <v>7495</v>
      </c>
    </row>
    <row r="964" spans="4:5" x14ac:dyDescent="0.2">
      <c r="D964">
        <v>0</v>
      </c>
      <c r="E964">
        <v>0</v>
      </c>
    </row>
    <row r="965" spans="4:5" x14ac:dyDescent="0.2">
      <c r="D965" t="s">
        <v>6077</v>
      </c>
      <c r="E965" t="s">
        <v>7496</v>
      </c>
    </row>
    <row r="966" spans="4:5" x14ac:dyDescent="0.2">
      <c r="D966" t="s">
        <v>6078</v>
      </c>
      <c r="E966" t="s">
        <v>7497</v>
      </c>
    </row>
    <row r="967" spans="4:5" x14ac:dyDescent="0.2">
      <c r="D967">
        <v>0</v>
      </c>
      <c r="E967">
        <v>0</v>
      </c>
    </row>
    <row r="968" spans="4:5" x14ac:dyDescent="0.2">
      <c r="D968" t="s">
        <v>6079</v>
      </c>
      <c r="E968" t="s">
        <v>7498</v>
      </c>
    </row>
    <row r="969" spans="4:5" x14ac:dyDescent="0.2">
      <c r="D969" t="s">
        <v>6080</v>
      </c>
      <c r="E969" t="s">
        <v>7499</v>
      </c>
    </row>
    <row r="970" spans="4:5" x14ac:dyDescent="0.2">
      <c r="D970">
        <v>0</v>
      </c>
      <c r="E970">
        <v>0</v>
      </c>
    </row>
    <row r="971" spans="4:5" x14ac:dyDescent="0.2">
      <c r="D971" t="s">
        <v>6081</v>
      </c>
      <c r="E971" t="s">
        <v>7500</v>
      </c>
    </row>
    <row r="972" spans="4:5" x14ac:dyDescent="0.2">
      <c r="D972" t="s">
        <v>6082</v>
      </c>
      <c r="E972" t="s">
        <v>7501</v>
      </c>
    </row>
    <row r="973" spans="4:5" x14ac:dyDescent="0.2">
      <c r="D973">
        <v>0</v>
      </c>
      <c r="E973">
        <v>0</v>
      </c>
    </row>
    <row r="974" spans="4:5" x14ac:dyDescent="0.2">
      <c r="D974" t="s">
        <v>6083</v>
      </c>
      <c r="E974" t="s">
        <v>7502</v>
      </c>
    </row>
    <row r="975" spans="4:5" x14ac:dyDescent="0.2">
      <c r="D975" t="s">
        <v>6084</v>
      </c>
      <c r="E975" t="s">
        <v>7503</v>
      </c>
    </row>
    <row r="976" spans="4:5" x14ac:dyDescent="0.2">
      <c r="D976">
        <v>0</v>
      </c>
      <c r="E976">
        <v>0</v>
      </c>
    </row>
    <row r="977" spans="4:5" x14ac:dyDescent="0.2">
      <c r="D977" t="s">
        <v>6085</v>
      </c>
      <c r="E977" t="s">
        <v>7504</v>
      </c>
    </row>
    <row r="978" spans="4:5" x14ac:dyDescent="0.2">
      <c r="D978" t="s">
        <v>6086</v>
      </c>
      <c r="E978" t="s">
        <v>7505</v>
      </c>
    </row>
    <row r="979" spans="4:5" x14ac:dyDescent="0.2">
      <c r="D979">
        <v>0</v>
      </c>
      <c r="E979">
        <v>0</v>
      </c>
    </row>
    <row r="980" spans="4:5" x14ac:dyDescent="0.2">
      <c r="D980" t="s">
        <v>6087</v>
      </c>
      <c r="E980" t="s">
        <v>7506</v>
      </c>
    </row>
    <row r="981" spans="4:5" x14ac:dyDescent="0.2">
      <c r="D981" t="s">
        <v>6088</v>
      </c>
      <c r="E981" t="s">
        <v>7507</v>
      </c>
    </row>
    <row r="982" spans="4:5" x14ac:dyDescent="0.2">
      <c r="D982">
        <v>0</v>
      </c>
      <c r="E982">
        <v>0</v>
      </c>
    </row>
    <row r="983" spans="4:5" x14ac:dyDescent="0.2">
      <c r="D983" t="s">
        <v>6089</v>
      </c>
      <c r="E983" t="s">
        <v>7508</v>
      </c>
    </row>
    <row r="984" spans="4:5" x14ac:dyDescent="0.2">
      <c r="D984" t="s">
        <v>6090</v>
      </c>
      <c r="E984" t="s">
        <v>5421</v>
      </c>
    </row>
    <row r="985" spans="4:5" x14ac:dyDescent="0.2">
      <c r="D985">
        <v>0</v>
      </c>
      <c r="E985">
        <v>0</v>
      </c>
    </row>
    <row r="986" spans="4:5" x14ac:dyDescent="0.2">
      <c r="D986" t="s">
        <v>6091</v>
      </c>
      <c r="E986" t="s">
        <v>7509</v>
      </c>
    </row>
    <row r="987" spans="4:5" x14ac:dyDescent="0.2">
      <c r="D987" t="s">
        <v>6092</v>
      </c>
      <c r="E987" t="s">
        <v>5423</v>
      </c>
    </row>
    <row r="988" spans="4:5" x14ac:dyDescent="0.2">
      <c r="D988">
        <v>0</v>
      </c>
      <c r="E988">
        <v>0</v>
      </c>
    </row>
    <row r="989" spans="4:5" x14ac:dyDescent="0.2">
      <c r="D989" t="s">
        <v>6093</v>
      </c>
      <c r="E989" t="s">
        <v>7510</v>
      </c>
    </row>
    <row r="990" spans="4:5" x14ac:dyDescent="0.2">
      <c r="D990" t="s">
        <v>6094</v>
      </c>
      <c r="E990" t="s">
        <v>5659</v>
      </c>
    </row>
    <row r="991" spans="4:5" x14ac:dyDescent="0.2">
      <c r="D991">
        <v>0</v>
      </c>
      <c r="E991">
        <v>0</v>
      </c>
    </row>
    <row r="992" spans="4:5" x14ac:dyDescent="0.2">
      <c r="D992" t="s">
        <v>6095</v>
      </c>
      <c r="E992" t="s">
        <v>7511</v>
      </c>
    </row>
    <row r="993" spans="4:5" x14ac:dyDescent="0.2">
      <c r="D993" t="s">
        <v>6096</v>
      </c>
      <c r="E993" t="s">
        <v>5661</v>
      </c>
    </row>
    <row r="994" spans="4:5" x14ac:dyDescent="0.2">
      <c r="D994">
        <v>0</v>
      </c>
      <c r="E994">
        <v>0</v>
      </c>
    </row>
    <row r="995" spans="4:5" x14ac:dyDescent="0.2">
      <c r="D995" t="s">
        <v>6097</v>
      </c>
      <c r="E995" t="s">
        <v>7512</v>
      </c>
    </row>
    <row r="996" spans="4:5" x14ac:dyDescent="0.2">
      <c r="D996" t="s">
        <v>6098</v>
      </c>
      <c r="E996" t="s">
        <v>5663</v>
      </c>
    </row>
    <row r="997" spans="4:5" x14ac:dyDescent="0.2">
      <c r="D997">
        <v>0</v>
      </c>
      <c r="E997">
        <v>0</v>
      </c>
    </row>
    <row r="998" spans="4:5" x14ac:dyDescent="0.2">
      <c r="D998" t="s">
        <v>6099</v>
      </c>
      <c r="E998" t="s">
        <v>7513</v>
      </c>
    </row>
    <row r="999" spans="4:5" x14ac:dyDescent="0.2">
      <c r="D999" t="s">
        <v>6100</v>
      </c>
      <c r="E999" t="s">
        <v>5665</v>
      </c>
    </row>
    <row r="1000" spans="4:5" x14ac:dyDescent="0.2">
      <c r="D1000">
        <v>0</v>
      </c>
      <c r="E1000">
        <v>0</v>
      </c>
    </row>
    <row r="1001" spans="4:5" x14ac:dyDescent="0.2">
      <c r="D1001" t="s">
        <v>6101</v>
      </c>
      <c r="E1001" t="s">
        <v>7514</v>
      </c>
    </row>
    <row r="1002" spans="4:5" x14ac:dyDescent="0.2">
      <c r="D1002" t="s">
        <v>6102</v>
      </c>
      <c r="E1002" t="s">
        <v>5667</v>
      </c>
    </row>
    <row r="1003" spans="4:5" x14ac:dyDescent="0.2">
      <c r="D1003">
        <v>0</v>
      </c>
      <c r="E1003">
        <v>0</v>
      </c>
    </row>
    <row r="1004" spans="4:5" x14ac:dyDescent="0.2">
      <c r="D1004" t="s">
        <v>6103</v>
      </c>
      <c r="E1004" t="s">
        <v>7515</v>
      </c>
    </row>
    <row r="1005" spans="4:5" x14ac:dyDescent="0.2">
      <c r="D1005" t="s">
        <v>6104</v>
      </c>
      <c r="E1005" t="s">
        <v>5669</v>
      </c>
    </row>
    <row r="1006" spans="4:5" x14ac:dyDescent="0.2">
      <c r="D1006">
        <v>0</v>
      </c>
      <c r="E1006">
        <v>0</v>
      </c>
    </row>
    <row r="1007" spans="4:5" x14ac:dyDescent="0.2">
      <c r="D1007" t="s">
        <v>6105</v>
      </c>
      <c r="E1007" t="s">
        <v>7516</v>
      </c>
    </row>
    <row r="1008" spans="4:5" x14ac:dyDescent="0.2">
      <c r="D1008" t="s">
        <v>6106</v>
      </c>
      <c r="E1008" t="s">
        <v>7517</v>
      </c>
    </row>
    <row r="1009" spans="4:5" x14ac:dyDescent="0.2">
      <c r="D1009">
        <v>0</v>
      </c>
      <c r="E1009">
        <v>0</v>
      </c>
    </row>
    <row r="1010" spans="4:5" x14ac:dyDescent="0.2">
      <c r="D1010" t="s">
        <v>6107</v>
      </c>
      <c r="E1010" t="s">
        <v>7518</v>
      </c>
    </row>
    <row r="1011" spans="4:5" x14ac:dyDescent="0.2">
      <c r="D1011" t="s">
        <v>6108</v>
      </c>
      <c r="E1011" t="s">
        <v>5673</v>
      </c>
    </row>
    <row r="1012" spans="4:5" x14ac:dyDescent="0.2">
      <c r="D1012">
        <v>0</v>
      </c>
      <c r="E1012">
        <v>0</v>
      </c>
    </row>
    <row r="1013" spans="4:5" x14ac:dyDescent="0.2">
      <c r="D1013" t="s">
        <v>6109</v>
      </c>
      <c r="E1013" t="s">
        <v>7519</v>
      </c>
    </row>
    <row r="1014" spans="4:5" x14ac:dyDescent="0.2">
      <c r="D1014" t="s">
        <v>6110</v>
      </c>
      <c r="E1014" t="s">
        <v>5675</v>
      </c>
    </row>
    <row r="1015" spans="4:5" x14ac:dyDescent="0.2">
      <c r="D1015">
        <v>0</v>
      </c>
      <c r="E1015">
        <v>0</v>
      </c>
    </row>
    <row r="1016" spans="4:5" x14ac:dyDescent="0.2">
      <c r="D1016" t="s">
        <v>6111</v>
      </c>
      <c r="E1016" t="s">
        <v>7520</v>
      </c>
    </row>
    <row r="1017" spans="4:5" x14ac:dyDescent="0.2">
      <c r="D1017" t="s">
        <v>6112</v>
      </c>
      <c r="E1017" t="s">
        <v>5677</v>
      </c>
    </row>
    <row r="1018" spans="4:5" x14ac:dyDescent="0.2">
      <c r="D1018">
        <v>0</v>
      </c>
      <c r="E1018">
        <v>0</v>
      </c>
    </row>
    <row r="1019" spans="4:5" x14ac:dyDescent="0.2">
      <c r="D1019" t="s">
        <v>6113</v>
      </c>
      <c r="E1019" t="s">
        <v>7521</v>
      </c>
    </row>
    <row r="1020" spans="4:5" x14ac:dyDescent="0.2">
      <c r="D1020" t="s">
        <v>6114</v>
      </c>
      <c r="E1020" t="s">
        <v>5679</v>
      </c>
    </row>
    <row r="1021" spans="4:5" x14ac:dyDescent="0.2">
      <c r="D1021">
        <v>0</v>
      </c>
      <c r="E1021">
        <v>0</v>
      </c>
    </row>
    <row r="1022" spans="4:5" x14ac:dyDescent="0.2">
      <c r="D1022" t="s">
        <v>6115</v>
      </c>
      <c r="E1022" t="s">
        <v>7522</v>
      </c>
    </row>
    <row r="1023" spans="4:5" x14ac:dyDescent="0.2">
      <c r="D1023" t="s">
        <v>6116</v>
      </c>
      <c r="E1023" t="s">
        <v>5681</v>
      </c>
    </row>
    <row r="1024" spans="4:5" x14ac:dyDescent="0.2">
      <c r="D1024">
        <v>0</v>
      </c>
      <c r="E1024">
        <v>0</v>
      </c>
    </row>
    <row r="1025" spans="4:5" x14ac:dyDescent="0.2">
      <c r="D1025" t="s">
        <v>6117</v>
      </c>
      <c r="E1025" t="s">
        <v>7523</v>
      </c>
    </row>
    <row r="1026" spans="4:5" x14ac:dyDescent="0.2">
      <c r="D1026" t="s">
        <v>6118</v>
      </c>
      <c r="E1026" t="s">
        <v>5683</v>
      </c>
    </row>
    <row r="1027" spans="4:5" x14ac:dyDescent="0.2">
      <c r="D1027">
        <v>0</v>
      </c>
      <c r="E1027">
        <v>0</v>
      </c>
    </row>
    <row r="1028" spans="4:5" x14ac:dyDescent="0.2">
      <c r="D1028" t="s">
        <v>6119</v>
      </c>
      <c r="E1028" t="s">
        <v>7524</v>
      </c>
    </row>
    <row r="1029" spans="4:5" x14ac:dyDescent="0.2">
      <c r="D1029" t="s">
        <v>6120</v>
      </c>
      <c r="E1029" t="s">
        <v>5685</v>
      </c>
    </row>
    <row r="1030" spans="4:5" x14ac:dyDescent="0.2">
      <c r="D1030">
        <v>0</v>
      </c>
      <c r="E1030">
        <v>0</v>
      </c>
    </row>
    <row r="1031" spans="4:5" x14ac:dyDescent="0.2">
      <c r="D1031" t="s">
        <v>6121</v>
      </c>
      <c r="E1031" t="s">
        <v>7525</v>
      </c>
    </row>
    <row r="1032" spans="4:5" x14ac:dyDescent="0.2">
      <c r="D1032" t="s">
        <v>6122</v>
      </c>
      <c r="E1032" t="s">
        <v>5687</v>
      </c>
    </row>
    <row r="1033" spans="4:5" x14ac:dyDescent="0.2">
      <c r="D1033">
        <v>0</v>
      </c>
      <c r="E1033">
        <v>0</v>
      </c>
    </row>
    <row r="1034" spans="4:5" x14ac:dyDescent="0.2">
      <c r="D1034" t="s">
        <v>6123</v>
      </c>
      <c r="E1034" t="s">
        <v>7526</v>
      </c>
    </row>
    <row r="1035" spans="4:5" x14ac:dyDescent="0.2">
      <c r="D1035" t="s">
        <v>6124</v>
      </c>
      <c r="E1035" t="s">
        <v>7527</v>
      </c>
    </row>
    <row r="1036" spans="4:5" x14ac:dyDescent="0.2">
      <c r="D1036">
        <v>0</v>
      </c>
      <c r="E1036">
        <v>0</v>
      </c>
    </row>
    <row r="1037" spans="4:5" x14ac:dyDescent="0.2">
      <c r="D1037" t="s">
        <v>6125</v>
      </c>
      <c r="E1037" t="s">
        <v>7528</v>
      </c>
    </row>
    <row r="1038" spans="4:5" x14ac:dyDescent="0.2">
      <c r="D1038" t="s">
        <v>6126</v>
      </c>
      <c r="E1038" t="s">
        <v>5425</v>
      </c>
    </row>
    <row r="1039" spans="4:5" x14ac:dyDescent="0.2">
      <c r="D1039">
        <v>0</v>
      </c>
      <c r="E1039">
        <v>65562</v>
      </c>
    </row>
    <row r="1040" spans="4:5" x14ac:dyDescent="0.2">
      <c r="D1040" t="s">
        <v>6127</v>
      </c>
      <c r="E1040" t="s">
        <v>7529</v>
      </c>
    </row>
    <row r="1041" spans="4:5" x14ac:dyDescent="0.2">
      <c r="D1041" t="s">
        <v>6128</v>
      </c>
      <c r="E1041" t="s">
        <v>5427</v>
      </c>
    </row>
    <row r="1042" spans="4:5" x14ac:dyDescent="0.2">
      <c r="D1042">
        <v>0</v>
      </c>
      <c r="E1042">
        <v>25199</v>
      </c>
    </row>
    <row r="1043" spans="4:5" x14ac:dyDescent="0.2">
      <c r="D1043" t="s">
        <v>6129</v>
      </c>
      <c r="E1043" t="s">
        <v>7530</v>
      </c>
    </row>
    <row r="1044" spans="4:5" x14ac:dyDescent="0.2">
      <c r="D1044" t="s">
        <v>6130</v>
      </c>
      <c r="E1044" t="s">
        <v>7531</v>
      </c>
    </row>
    <row r="1045" spans="4:5" x14ac:dyDescent="0.2">
      <c r="D1045">
        <v>0</v>
      </c>
      <c r="E1045">
        <v>67109</v>
      </c>
    </row>
    <row r="1046" spans="4:5" x14ac:dyDescent="0.2">
      <c r="D1046" t="s">
        <v>6131</v>
      </c>
      <c r="E1046" t="s">
        <v>7532</v>
      </c>
    </row>
    <row r="1047" spans="4:5" x14ac:dyDescent="0.2">
      <c r="D1047" t="s">
        <v>6132</v>
      </c>
      <c r="E1047" t="s">
        <v>7533</v>
      </c>
    </row>
    <row r="1048" spans="4:5" x14ac:dyDescent="0.2">
      <c r="D1048">
        <v>0</v>
      </c>
      <c r="E1048">
        <v>676</v>
      </c>
    </row>
    <row r="1049" spans="4:5" x14ac:dyDescent="0.2">
      <c r="D1049" t="s">
        <v>6133</v>
      </c>
      <c r="E1049" t="s">
        <v>7534</v>
      </c>
    </row>
    <row r="1050" spans="4:5" x14ac:dyDescent="0.2">
      <c r="D1050" t="s">
        <v>6134</v>
      </c>
      <c r="E1050" t="s">
        <v>7535</v>
      </c>
    </row>
    <row r="1051" spans="4:5" x14ac:dyDescent="0.2">
      <c r="D1051">
        <v>0</v>
      </c>
      <c r="E1051">
        <v>0</v>
      </c>
    </row>
    <row r="1052" spans="4:5" x14ac:dyDescent="0.2">
      <c r="D1052" t="s">
        <v>6135</v>
      </c>
      <c r="E1052" t="s">
        <v>7536</v>
      </c>
    </row>
    <row r="1053" spans="4:5" x14ac:dyDescent="0.2">
      <c r="D1053" t="s">
        <v>6136</v>
      </c>
      <c r="E1053" t="s">
        <v>7537</v>
      </c>
    </row>
    <row r="1054" spans="4:5" x14ac:dyDescent="0.2">
      <c r="D1054">
        <v>0</v>
      </c>
      <c r="E1054">
        <v>0</v>
      </c>
    </row>
    <row r="1055" spans="4:5" x14ac:dyDescent="0.2">
      <c r="D1055" t="s">
        <v>6137</v>
      </c>
      <c r="E1055" t="s">
        <v>7538</v>
      </c>
    </row>
    <row r="1056" spans="4:5" x14ac:dyDescent="0.2">
      <c r="D1056" t="s">
        <v>6138</v>
      </c>
      <c r="E1056" t="s">
        <v>7539</v>
      </c>
    </row>
    <row r="1057" spans="4:5" x14ac:dyDescent="0.2">
      <c r="D1057">
        <v>0</v>
      </c>
      <c r="E1057">
        <v>0</v>
      </c>
    </row>
    <row r="1058" spans="4:5" x14ac:dyDescent="0.2">
      <c r="D1058" t="s">
        <v>6139</v>
      </c>
      <c r="E1058" t="s">
        <v>7540</v>
      </c>
    </row>
    <row r="1059" spans="4:5" x14ac:dyDescent="0.2">
      <c r="D1059" t="s">
        <v>6140</v>
      </c>
      <c r="E1059" t="s">
        <v>7541</v>
      </c>
    </row>
    <row r="1060" spans="4:5" x14ac:dyDescent="0.2">
      <c r="D1060">
        <v>0</v>
      </c>
      <c r="E1060">
        <v>0</v>
      </c>
    </row>
    <row r="1061" spans="4:5" x14ac:dyDescent="0.2">
      <c r="D1061" t="s">
        <v>6141</v>
      </c>
      <c r="E1061" t="s">
        <v>7542</v>
      </c>
    </row>
    <row r="1062" spans="4:5" x14ac:dyDescent="0.2">
      <c r="D1062" t="s">
        <v>6142</v>
      </c>
      <c r="E1062" t="s">
        <v>7543</v>
      </c>
    </row>
    <row r="1063" spans="4:5" x14ac:dyDescent="0.2">
      <c r="D1063">
        <v>0</v>
      </c>
      <c r="E1063">
        <v>183396</v>
      </c>
    </row>
    <row r="1064" spans="4:5" x14ac:dyDescent="0.2">
      <c r="D1064" t="s">
        <v>6143</v>
      </c>
      <c r="E1064" t="s">
        <v>7544</v>
      </c>
    </row>
    <row r="1065" spans="4:5" x14ac:dyDescent="0.2">
      <c r="D1065" t="s">
        <v>6144</v>
      </c>
      <c r="E1065" t="s">
        <v>5692</v>
      </c>
    </row>
    <row r="1066" spans="4:5" x14ac:dyDescent="0.2">
      <c r="D1066">
        <v>0</v>
      </c>
      <c r="E1066">
        <v>0</v>
      </c>
    </row>
    <row r="1067" spans="4:5" x14ac:dyDescent="0.2">
      <c r="D1067" t="s">
        <v>6145</v>
      </c>
      <c r="E1067" t="s">
        <v>7545</v>
      </c>
    </row>
    <row r="1068" spans="4:5" x14ac:dyDescent="0.2">
      <c r="D1068" t="s">
        <v>6146</v>
      </c>
      <c r="E1068" t="s">
        <v>7546</v>
      </c>
    </row>
    <row r="1069" spans="4:5" x14ac:dyDescent="0.2">
      <c r="D1069">
        <v>679356</v>
      </c>
      <c r="E1069">
        <v>0</v>
      </c>
    </row>
    <row r="1070" spans="4:5" x14ac:dyDescent="0.2">
      <c r="D1070" t="s">
        <v>6147</v>
      </c>
      <c r="E1070" t="s">
        <v>7547</v>
      </c>
    </row>
    <row r="1071" spans="4:5" x14ac:dyDescent="0.2">
      <c r="D1071" t="s">
        <v>6148</v>
      </c>
      <c r="E1071" t="s">
        <v>7548</v>
      </c>
    </row>
    <row r="1072" spans="4:5" x14ac:dyDescent="0.2">
      <c r="D1072">
        <v>0</v>
      </c>
      <c r="E1072">
        <v>0</v>
      </c>
    </row>
    <row r="1073" spans="4:5" x14ac:dyDescent="0.2">
      <c r="D1073" t="s">
        <v>6149</v>
      </c>
      <c r="E1073" t="s">
        <v>7549</v>
      </c>
    </row>
    <row r="1074" spans="4:5" x14ac:dyDescent="0.2">
      <c r="D1074" t="s">
        <v>6150</v>
      </c>
      <c r="E1074" t="s">
        <v>7550</v>
      </c>
    </row>
    <row r="1075" spans="4:5" x14ac:dyDescent="0.2">
      <c r="D1075">
        <v>0</v>
      </c>
      <c r="E1075">
        <v>0</v>
      </c>
    </row>
    <row r="1076" spans="4:5" x14ac:dyDescent="0.2">
      <c r="D1076" t="s">
        <v>6151</v>
      </c>
      <c r="E1076" t="s">
        <v>7551</v>
      </c>
    </row>
    <row r="1077" spans="4:5" x14ac:dyDescent="0.2">
      <c r="D1077" t="s">
        <v>6152</v>
      </c>
      <c r="E1077" t="s">
        <v>7552</v>
      </c>
    </row>
    <row r="1078" spans="4:5" x14ac:dyDescent="0.2">
      <c r="D1078">
        <v>0</v>
      </c>
      <c r="E1078">
        <v>0</v>
      </c>
    </row>
    <row r="1079" spans="4:5" x14ac:dyDescent="0.2">
      <c r="D1079" t="s">
        <v>6153</v>
      </c>
      <c r="E1079" t="s">
        <v>7553</v>
      </c>
    </row>
    <row r="1080" spans="4:5" x14ac:dyDescent="0.2">
      <c r="D1080" t="s">
        <v>6154</v>
      </c>
      <c r="E1080" t="s">
        <v>7554</v>
      </c>
    </row>
    <row r="1081" spans="4:5" x14ac:dyDescent="0.2">
      <c r="D1081">
        <v>0</v>
      </c>
      <c r="E1081">
        <v>0</v>
      </c>
    </row>
    <row r="1082" spans="4:5" x14ac:dyDescent="0.2">
      <c r="D1082" t="s">
        <v>6155</v>
      </c>
      <c r="E1082" t="s">
        <v>7555</v>
      </c>
    </row>
    <row r="1083" spans="4:5" x14ac:dyDescent="0.2">
      <c r="D1083" t="s">
        <v>6156</v>
      </c>
      <c r="E1083" t="s">
        <v>7556</v>
      </c>
    </row>
    <row r="1084" spans="4:5" x14ac:dyDescent="0.2">
      <c r="D1084">
        <v>0</v>
      </c>
      <c r="E1084">
        <v>0</v>
      </c>
    </row>
    <row r="1085" spans="4:5" x14ac:dyDescent="0.2">
      <c r="D1085" t="s">
        <v>6157</v>
      </c>
      <c r="E1085" t="s">
        <v>7557</v>
      </c>
    </row>
    <row r="1086" spans="4:5" x14ac:dyDescent="0.2">
      <c r="D1086" t="s">
        <v>6158</v>
      </c>
      <c r="E1086" t="s">
        <v>7558</v>
      </c>
    </row>
    <row r="1087" spans="4:5" x14ac:dyDescent="0.2">
      <c r="D1087">
        <v>0</v>
      </c>
      <c r="E1087">
        <v>0</v>
      </c>
    </row>
    <row r="1088" spans="4:5" x14ac:dyDescent="0.2">
      <c r="D1088" t="s">
        <v>6159</v>
      </c>
      <c r="E1088" t="s">
        <v>7559</v>
      </c>
    </row>
    <row r="1089" spans="4:5" x14ac:dyDescent="0.2">
      <c r="D1089" t="s">
        <v>6160</v>
      </c>
      <c r="E1089" t="s">
        <v>7560</v>
      </c>
    </row>
    <row r="1090" spans="4:5" x14ac:dyDescent="0.2">
      <c r="D1090">
        <v>0</v>
      </c>
      <c r="E1090">
        <v>0</v>
      </c>
    </row>
    <row r="1091" spans="4:5" x14ac:dyDescent="0.2">
      <c r="D1091" t="s">
        <v>6161</v>
      </c>
      <c r="E1091" t="s">
        <v>7561</v>
      </c>
    </row>
    <row r="1092" spans="4:5" x14ac:dyDescent="0.2">
      <c r="D1092" t="s">
        <v>6162</v>
      </c>
      <c r="E1092" t="s">
        <v>5694</v>
      </c>
    </row>
    <row r="1093" spans="4:5" x14ac:dyDescent="0.2">
      <c r="D1093">
        <v>0</v>
      </c>
      <c r="E1093">
        <v>0</v>
      </c>
    </row>
    <row r="1094" spans="4:5" x14ac:dyDescent="0.2">
      <c r="D1094" t="s">
        <v>6163</v>
      </c>
      <c r="E1094" t="s">
        <v>7562</v>
      </c>
    </row>
    <row r="1095" spans="4:5" x14ac:dyDescent="0.2">
      <c r="D1095" t="s">
        <v>6164</v>
      </c>
      <c r="E1095" t="s">
        <v>7563</v>
      </c>
    </row>
    <row r="1096" spans="4:5" x14ac:dyDescent="0.2">
      <c r="D1096">
        <v>0</v>
      </c>
      <c r="E1096">
        <v>0</v>
      </c>
    </row>
    <row r="1097" spans="4:5" x14ac:dyDescent="0.2">
      <c r="D1097" t="s">
        <v>6165</v>
      </c>
      <c r="E1097" t="s">
        <v>7564</v>
      </c>
    </row>
    <row r="1098" spans="4:5" x14ac:dyDescent="0.2">
      <c r="D1098" t="s">
        <v>6166</v>
      </c>
      <c r="E1098" t="s">
        <v>7565</v>
      </c>
    </row>
    <row r="1099" spans="4:5" x14ac:dyDescent="0.2">
      <c r="D1099">
        <v>0</v>
      </c>
      <c r="E1099">
        <v>0</v>
      </c>
    </row>
    <row r="1100" spans="4:5" x14ac:dyDescent="0.2">
      <c r="D1100" t="s">
        <v>6167</v>
      </c>
      <c r="E1100" t="s">
        <v>7566</v>
      </c>
    </row>
    <row r="1101" spans="4:5" x14ac:dyDescent="0.2">
      <c r="D1101" t="s">
        <v>6168</v>
      </c>
      <c r="E1101" t="s">
        <v>7567</v>
      </c>
    </row>
    <row r="1102" spans="4:5" x14ac:dyDescent="0.2">
      <c r="D1102">
        <v>0</v>
      </c>
      <c r="E1102">
        <v>0</v>
      </c>
    </row>
    <row r="1103" spans="4:5" x14ac:dyDescent="0.2">
      <c r="D1103" t="s">
        <v>6169</v>
      </c>
      <c r="E1103" t="s">
        <v>7568</v>
      </c>
    </row>
    <row r="1104" spans="4:5" x14ac:dyDescent="0.2">
      <c r="D1104" t="s">
        <v>6170</v>
      </c>
      <c r="E1104" t="s">
        <v>7569</v>
      </c>
    </row>
    <row r="1105" spans="4:5" x14ac:dyDescent="0.2">
      <c r="D1105">
        <v>0</v>
      </c>
      <c r="E1105">
        <v>0</v>
      </c>
    </row>
    <row r="1106" spans="4:5" x14ac:dyDescent="0.2">
      <c r="D1106" t="s">
        <v>6171</v>
      </c>
      <c r="E1106" t="s">
        <v>7570</v>
      </c>
    </row>
    <row r="1107" spans="4:5" x14ac:dyDescent="0.2">
      <c r="D1107" t="s">
        <v>6172</v>
      </c>
      <c r="E1107" t="s">
        <v>7571</v>
      </c>
    </row>
    <row r="1108" spans="4:5" x14ac:dyDescent="0.2">
      <c r="D1108">
        <v>0</v>
      </c>
      <c r="E1108">
        <v>0</v>
      </c>
    </row>
    <row r="1109" spans="4:5" x14ac:dyDescent="0.2">
      <c r="D1109" t="s">
        <v>6173</v>
      </c>
      <c r="E1109" t="s">
        <v>7572</v>
      </c>
    </row>
    <row r="1110" spans="4:5" x14ac:dyDescent="0.2">
      <c r="D1110" t="s">
        <v>6174</v>
      </c>
      <c r="E1110" t="s">
        <v>7573</v>
      </c>
    </row>
    <row r="1111" spans="4:5" x14ac:dyDescent="0.2">
      <c r="D1111">
        <v>0</v>
      </c>
      <c r="E1111">
        <v>0</v>
      </c>
    </row>
    <row r="1112" spans="4:5" x14ac:dyDescent="0.2">
      <c r="D1112" t="s">
        <v>6175</v>
      </c>
      <c r="E1112" t="s">
        <v>7574</v>
      </c>
    </row>
    <row r="1113" spans="4:5" x14ac:dyDescent="0.2">
      <c r="D1113" t="s">
        <v>6176</v>
      </c>
      <c r="E1113" t="s">
        <v>7575</v>
      </c>
    </row>
    <row r="1114" spans="4:5" x14ac:dyDescent="0.2">
      <c r="D1114">
        <v>0</v>
      </c>
      <c r="E1114">
        <v>0</v>
      </c>
    </row>
    <row r="1115" spans="4:5" x14ac:dyDescent="0.2">
      <c r="D1115" t="s">
        <v>6177</v>
      </c>
      <c r="E1115" t="s">
        <v>7576</v>
      </c>
    </row>
    <row r="1116" spans="4:5" x14ac:dyDescent="0.2">
      <c r="D1116" t="s">
        <v>6178</v>
      </c>
      <c r="E1116" t="s">
        <v>7577</v>
      </c>
    </row>
    <row r="1117" spans="4:5" x14ac:dyDescent="0.2">
      <c r="D1117">
        <v>0</v>
      </c>
      <c r="E1117">
        <v>0</v>
      </c>
    </row>
    <row r="1118" spans="4:5" x14ac:dyDescent="0.2">
      <c r="D1118" t="s">
        <v>6179</v>
      </c>
      <c r="E1118" t="s">
        <v>7578</v>
      </c>
    </row>
    <row r="1119" spans="4:5" x14ac:dyDescent="0.2">
      <c r="D1119" t="s">
        <v>6180</v>
      </c>
      <c r="E1119" t="s">
        <v>5696</v>
      </c>
    </row>
    <row r="1120" spans="4:5" x14ac:dyDescent="0.2">
      <c r="D1120">
        <v>0</v>
      </c>
      <c r="E1120">
        <v>0</v>
      </c>
    </row>
    <row r="1121" spans="4:5" x14ac:dyDescent="0.2">
      <c r="D1121" t="s">
        <v>6181</v>
      </c>
      <c r="E1121" t="s">
        <v>7579</v>
      </c>
    </row>
    <row r="1122" spans="4:5" x14ac:dyDescent="0.2">
      <c r="D1122" t="s">
        <v>6182</v>
      </c>
      <c r="E1122" t="s">
        <v>7580</v>
      </c>
    </row>
    <row r="1123" spans="4:5" x14ac:dyDescent="0.2">
      <c r="D1123">
        <v>0</v>
      </c>
      <c r="E1123">
        <v>0</v>
      </c>
    </row>
    <row r="1124" spans="4:5" x14ac:dyDescent="0.2">
      <c r="D1124" t="s">
        <v>6183</v>
      </c>
      <c r="E1124" t="s">
        <v>7581</v>
      </c>
    </row>
    <row r="1125" spans="4:5" x14ac:dyDescent="0.2">
      <c r="D1125" t="s">
        <v>6184</v>
      </c>
      <c r="E1125" t="s">
        <v>7582</v>
      </c>
    </row>
    <row r="1126" spans="4:5" x14ac:dyDescent="0.2">
      <c r="D1126">
        <v>0</v>
      </c>
      <c r="E1126">
        <v>0</v>
      </c>
    </row>
    <row r="1127" spans="4:5" x14ac:dyDescent="0.2">
      <c r="D1127" t="s">
        <v>6185</v>
      </c>
      <c r="E1127" t="s">
        <v>7583</v>
      </c>
    </row>
    <row r="1128" spans="4:5" x14ac:dyDescent="0.2">
      <c r="D1128" t="s">
        <v>6186</v>
      </c>
      <c r="E1128" t="s">
        <v>7584</v>
      </c>
    </row>
    <row r="1129" spans="4:5" x14ac:dyDescent="0.2">
      <c r="D1129">
        <v>0</v>
      </c>
      <c r="E1129">
        <v>0</v>
      </c>
    </row>
    <row r="1130" spans="4:5" x14ac:dyDescent="0.2">
      <c r="D1130" t="s">
        <v>6187</v>
      </c>
      <c r="E1130" t="s">
        <v>7585</v>
      </c>
    </row>
    <row r="1131" spans="4:5" x14ac:dyDescent="0.2">
      <c r="D1131" t="s">
        <v>6188</v>
      </c>
      <c r="E1131" t="s">
        <v>7586</v>
      </c>
    </row>
    <row r="1132" spans="4:5" x14ac:dyDescent="0.2">
      <c r="D1132">
        <v>0</v>
      </c>
      <c r="E1132">
        <v>0</v>
      </c>
    </row>
    <row r="1133" spans="4:5" x14ac:dyDescent="0.2">
      <c r="D1133" t="s">
        <v>6189</v>
      </c>
      <c r="E1133" t="s">
        <v>7587</v>
      </c>
    </row>
    <row r="1134" spans="4:5" x14ac:dyDescent="0.2">
      <c r="D1134" t="s">
        <v>6190</v>
      </c>
      <c r="E1134" t="s">
        <v>7588</v>
      </c>
    </row>
    <row r="1135" spans="4:5" x14ac:dyDescent="0.2">
      <c r="D1135">
        <v>0</v>
      </c>
      <c r="E1135">
        <v>0</v>
      </c>
    </row>
    <row r="1136" spans="4:5" x14ac:dyDescent="0.2">
      <c r="D1136" t="s">
        <v>6191</v>
      </c>
      <c r="E1136" t="s">
        <v>7589</v>
      </c>
    </row>
    <row r="1137" spans="4:5" x14ac:dyDescent="0.2">
      <c r="D1137" t="s">
        <v>6192</v>
      </c>
      <c r="E1137" t="s">
        <v>7590</v>
      </c>
    </row>
    <row r="1138" spans="4:5" x14ac:dyDescent="0.2">
      <c r="D1138">
        <v>0</v>
      </c>
      <c r="E1138">
        <v>0</v>
      </c>
    </row>
    <row r="1139" spans="4:5" x14ac:dyDescent="0.2">
      <c r="D1139" t="s">
        <v>6193</v>
      </c>
      <c r="E1139" t="s">
        <v>7591</v>
      </c>
    </row>
    <row r="1140" spans="4:5" x14ac:dyDescent="0.2">
      <c r="D1140" t="s">
        <v>6194</v>
      </c>
      <c r="E1140" t="s">
        <v>7592</v>
      </c>
    </row>
    <row r="1141" spans="4:5" x14ac:dyDescent="0.2">
      <c r="D1141">
        <v>0</v>
      </c>
      <c r="E1141">
        <v>0</v>
      </c>
    </row>
    <row r="1142" spans="4:5" x14ac:dyDescent="0.2">
      <c r="D1142" t="s">
        <v>6195</v>
      </c>
      <c r="E1142" t="s">
        <v>7593</v>
      </c>
    </row>
    <row r="1143" spans="4:5" x14ac:dyDescent="0.2">
      <c r="D1143" t="s">
        <v>6196</v>
      </c>
      <c r="E1143" t="s">
        <v>7594</v>
      </c>
    </row>
    <row r="1144" spans="4:5" x14ac:dyDescent="0.2">
      <c r="D1144">
        <v>0</v>
      </c>
      <c r="E1144">
        <v>0</v>
      </c>
    </row>
    <row r="1145" spans="4:5" x14ac:dyDescent="0.2">
      <c r="D1145" t="s">
        <v>6197</v>
      </c>
      <c r="E1145" t="s">
        <v>7595</v>
      </c>
    </row>
    <row r="1146" spans="4:5" x14ac:dyDescent="0.2">
      <c r="D1146" t="s">
        <v>6198</v>
      </c>
      <c r="E1146" t="s">
        <v>5429</v>
      </c>
    </row>
    <row r="1147" spans="4:5" x14ac:dyDescent="0.2">
      <c r="D1147">
        <v>0</v>
      </c>
      <c r="E1147">
        <v>0</v>
      </c>
    </row>
    <row r="1148" spans="4:5" x14ac:dyDescent="0.2">
      <c r="D1148" t="s">
        <v>6199</v>
      </c>
      <c r="E1148" t="s">
        <v>7596</v>
      </c>
    </row>
    <row r="1149" spans="4:5" x14ac:dyDescent="0.2">
      <c r="D1149" t="s">
        <v>6200</v>
      </c>
      <c r="E1149" t="s">
        <v>5431</v>
      </c>
    </row>
    <row r="1150" spans="4:5" x14ac:dyDescent="0.2">
      <c r="D1150">
        <v>0</v>
      </c>
      <c r="E1150">
        <v>0</v>
      </c>
    </row>
    <row r="1151" spans="4:5" x14ac:dyDescent="0.2">
      <c r="D1151" t="s">
        <v>6201</v>
      </c>
      <c r="E1151" t="s">
        <v>7597</v>
      </c>
    </row>
    <row r="1152" spans="4:5" x14ac:dyDescent="0.2">
      <c r="D1152" t="s">
        <v>6202</v>
      </c>
      <c r="E1152" t="s">
        <v>7598</v>
      </c>
    </row>
    <row r="1153" spans="4:5" x14ac:dyDescent="0.2">
      <c r="D1153">
        <v>0</v>
      </c>
      <c r="E1153">
        <v>0</v>
      </c>
    </row>
    <row r="1154" spans="4:5" x14ac:dyDescent="0.2">
      <c r="D1154" t="s">
        <v>6203</v>
      </c>
      <c r="E1154" t="s">
        <v>7599</v>
      </c>
    </row>
    <row r="1155" spans="4:5" x14ac:dyDescent="0.2">
      <c r="D1155" t="s">
        <v>6204</v>
      </c>
      <c r="E1155" t="s">
        <v>7600</v>
      </c>
    </row>
    <row r="1156" spans="4:5" x14ac:dyDescent="0.2">
      <c r="D1156">
        <v>0</v>
      </c>
      <c r="E1156">
        <v>0</v>
      </c>
    </row>
    <row r="1157" spans="4:5" x14ac:dyDescent="0.2">
      <c r="D1157" t="s">
        <v>6205</v>
      </c>
      <c r="E1157" t="s">
        <v>7601</v>
      </c>
    </row>
    <row r="1158" spans="4:5" x14ac:dyDescent="0.2">
      <c r="D1158" t="s">
        <v>6206</v>
      </c>
      <c r="E1158" t="s">
        <v>7602</v>
      </c>
    </row>
    <row r="1159" spans="4:5" x14ac:dyDescent="0.2">
      <c r="D1159">
        <v>0</v>
      </c>
      <c r="E1159">
        <v>0</v>
      </c>
    </row>
    <row r="1160" spans="4:5" x14ac:dyDescent="0.2">
      <c r="D1160" t="s">
        <v>6207</v>
      </c>
      <c r="E1160" t="s">
        <v>7603</v>
      </c>
    </row>
    <row r="1161" spans="4:5" x14ac:dyDescent="0.2">
      <c r="D1161" t="s">
        <v>6208</v>
      </c>
      <c r="E1161" t="s">
        <v>7604</v>
      </c>
    </row>
    <row r="1162" spans="4:5" x14ac:dyDescent="0.2">
      <c r="D1162">
        <v>0</v>
      </c>
      <c r="E1162">
        <v>0</v>
      </c>
    </row>
    <row r="1163" spans="4:5" x14ac:dyDescent="0.2">
      <c r="D1163" t="s">
        <v>6209</v>
      </c>
      <c r="E1163" t="s">
        <v>7605</v>
      </c>
    </row>
    <row r="1164" spans="4:5" x14ac:dyDescent="0.2">
      <c r="D1164" t="s">
        <v>6210</v>
      </c>
      <c r="E1164" t="s">
        <v>7606</v>
      </c>
    </row>
    <row r="1165" spans="4:5" x14ac:dyDescent="0.2">
      <c r="D1165">
        <v>0</v>
      </c>
      <c r="E1165">
        <v>0</v>
      </c>
    </row>
    <row r="1166" spans="4:5" x14ac:dyDescent="0.2">
      <c r="D1166" t="s">
        <v>6211</v>
      </c>
      <c r="E1166" t="s">
        <v>7607</v>
      </c>
    </row>
    <row r="1167" spans="4:5" x14ac:dyDescent="0.2">
      <c r="D1167" t="s">
        <v>6212</v>
      </c>
      <c r="E1167" t="s">
        <v>7608</v>
      </c>
    </row>
    <row r="1168" spans="4:5" x14ac:dyDescent="0.2">
      <c r="D1168">
        <v>0</v>
      </c>
      <c r="E1168">
        <v>0</v>
      </c>
    </row>
    <row r="1169" spans="4:5" x14ac:dyDescent="0.2">
      <c r="D1169" t="s">
        <v>6213</v>
      </c>
      <c r="E1169" t="s">
        <v>7609</v>
      </c>
    </row>
    <row r="1170" spans="4:5" x14ac:dyDescent="0.2">
      <c r="D1170" t="s">
        <v>6214</v>
      </c>
      <c r="E1170" t="s">
        <v>7610</v>
      </c>
    </row>
    <row r="1171" spans="4:5" x14ac:dyDescent="0.2">
      <c r="D1171">
        <v>0</v>
      </c>
      <c r="E1171">
        <v>0</v>
      </c>
    </row>
    <row r="1172" spans="4:5" x14ac:dyDescent="0.2">
      <c r="D1172" t="s">
        <v>6215</v>
      </c>
      <c r="E1172" t="s">
        <v>7611</v>
      </c>
    </row>
    <row r="1173" spans="4:5" x14ac:dyDescent="0.2">
      <c r="D1173" t="s">
        <v>6216</v>
      </c>
      <c r="E1173" t="s">
        <v>5445</v>
      </c>
    </row>
    <row r="1174" spans="4:5" x14ac:dyDescent="0.2">
      <c r="D1174">
        <v>0</v>
      </c>
      <c r="E1174">
        <v>0</v>
      </c>
    </row>
    <row r="1175" spans="4:5" x14ac:dyDescent="0.2">
      <c r="D1175" t="s">
        <v>6217</v>
      </c>
      <c r="E1175" t="s">
        <v>7612</v>
      </c>
    </row>
    <row r="1176" spans="4:5" x14ac:dyDescent="0.2">
      <c r="D1176" t="s">
        <v>6218</v>
      </c>
      <c r="E1176" t="s">
        <v>5447</v>
      </c>
    </row>
    <row r="1177" spans="4:5" x14ac:dyDescent="0.2">
      <c r="D1177">
        <v>0</v>
      </c>
      <c r="E1177">
        <v>0</v>
      </c>
    </row>
    <row r="1178" spans="4:5" x14ac:dyDescent="0.2">
      <c r="D1178" t="s">
        <v>6219</v>
      </c>
      <c r="E1178" t="s">
        <v>7613</v>
      </c>
    </row>
    <row r="1179" spans="4:5" x14ac:dyDescent="0.2">
      <c r="D1179" t="s">
        <v>6220</v>
      </c>
      <c r="E1179" t="s">
        <v>5449</v>
      </c>
    </row>
    <row r="1180" spans="4:5" x14ac:dyDescent="0.2">
      <c r="D1180">
        <v>0</v>
      </c>
      <c r="E1180">
        <v>0</v>
      </c>
    </row>
    <row r="1181" spans="4:5" x14ac:dyDescent="0.2">
      <c r="D1181" t="s">
        <v>6221</v>
      </c>
      <c r="E1181" t="s">
        <v>7614</v>
      </c>
    </row>
    <row r="1182" spans="4:5" x14ac:dyDescent="0.2">
      <c r="D1182" t="s">
        <v>6222</v>
      </c>
      <c r="E1182" t="s">
        <v>5451</v>
      </c>
    </row>
    <row r="1183" spans="4:5" x14ac:dyDescent="0.2">
      <c r="D1183">
        <v>0</v>
      </c>
      <c r="E1183">
        <v>0</v>
      </c>
    </row>
    <row r="1184" spans="4:5" x14ac:dyDescent="0.2">
      <c r="D1184" t="s">
        <v>6223</v>
      </c>
      <c r="E1184" t="s">
        <v>7615</v>
      </c>
    </row>
    <row r="1185" spans="4:5" x14ac:dyDescent="0.2">
      <c r="D1185" t="s">
        <v>6224</v>
      </c>
      <c r="E1185" t="s">
        <v>5453</v>
      </c>
    </row>
    <row r="1186" spans="4:5" x14ac:dyDescent="0.2">
      <c r="D1186">
        <v>0</v>
      </c>
      <c r="E1186">
        <v>0</v>
      </c>
    </row>
    <row r="1187" spans="4:5" x14ac:dyDescent="0.2">
      <c r="D1187" t="s">
        <v>6225</v>
      </c>
      <c r="E1187" t="s">
        <v>7616</v>
      </c>
    </row>
    <row r="1188" spans="4:5" x14ac:dyDescent="0.2">
      <c r="D1188" t="s">
        <v>6226</v>
      </c>
      <c r="E1188" t="s">
        <v>5455</v>
      </c>
    </row>
    <row r="1189" spans="4:5" x14ac:dyDescent="0.2">
      <c r="D1189">
        <v>0</v>
      </c>
      <c r="E1189">
        <v>0</v>
      </c>
    </row>
    <row r="1190" spans="4:5" x14ac:dyDescent="0.2">
      <c r="D1190" t="s">
        <v>6227</v>
      </c>
      <c r="E1190" t="s">
        <v>7617</v>
      </c>
    </row>
    <row r="1191" spans="4:5" x14ac:dyDescent="0.2">
      <c r="D1191" t="s">
        <v>6228</v>
      </c>
      <c r="E1191" t="s">
        <v>5457</v>
      </c>
    </row>
    <row r="1192" spans="4:5" x14ac:dyDescent="0.2">
      <c r="D1192">
        <v>0</v>
      </c>
      <c r="E1192">
        <v>0</v>
      </c>
    </row>
    <row r="1193" spans="4:5" x14ac:dyDescent="0.2">
      <c r="D1193" t="s">
        <v>6229</v>
      </c>
      <c r="E1193" t="s">
        <v>7618</v>
      </c>
    </row>
    <row r="1194" spans="4:5" x14ac:dyDescent="0.2">
      <c r="D1194" t="s">
        <v>6230</v>
      </c>
      <c r="E1194" t="s">
        <v>5459</v>
      </c>
    </row>
    <row r="1195" spans="4:5" x14ac:dyDescent="0.2">
      <c r="D1195">
        <v>0</v>
      </c>
      <c r="E1195">
        <v>0</v>
      </c>
    </row>
    <row r="1196" spans="4:5" x14ac:dyDescent="0.2">
      <c r="D1196" t="s">
        <v>6231</v>
      </c>
      <c r="E1196" t="s">
        <v>7619</v>
      </c>
    </row>
    <row r="1197" spans="4:5" x14ac:dyDescent="0.2">
      <c r="D1197" t="s">
        <v>6232</v>
      </c>
      <c r="E1197" t="s">
        <v>7620</v>
      </c>
    </row>
    <row r="1198" spans="4:5" x14ac:dyDescent="0.2">
      <c r="D1198">
        <v>0</v>
      </c>
      <c r="E1198">
        <v>0</v>
      </c>
    </row>
    <row r="1199" spans="4:5" x14ac:dyDescent="0.2">
      <c r="D1199" t="s">
        <v>6233</v>
      </c>
      <c r="E1199" t="s">
        <v>7621</v>
      </c>
    </row>
    <row r="1200" spans="4:5" x14ac:dyDescent="0.2">
      <c r="D1200" t="s">
        <v>6234</v>
      </c>
      <c r="E1200" t="s">
        <v>5700</v>
      </c>
    </row>
    <row r="1201" spans="4:5" x14ac:dyDescent="0.2">
      <c r="D1201">
        <v>0</v>
      </c>
      <c r="E1201">
        <v>386860</v>
      </c>
    </row>
    <row r="1202" spans="4:5" x14ac:dyDescent="0.2">
      <c r="D1202" t="s">
        <v>6235</v>
      </c>
      <c r="E1202" t="s">
        <v>7622</v>
      </c>
    </row>
    <row r="1203" spans="4:5" x14ac:dyDescent="0.2">
      <c r="D1203" t="s">
        <v>6236</v>
      </c>
      <c r="E1203" t="s">
        <v>5702</v>
      </c>
    </row>
    <row r="1204" spans="4:5" x14ac:dyDescent="0.2">
      <c r="D1204">
        <v>0</v>
      </c>
      <c r="E1204">
        <v>154473</v>
      </c>
    </row>
    <row r="1205" spans="4:5" x14ac:dyDescent="0.2">
      <c r="D1205" t="s">
        <v>6237</v>
      </c>
      <c r="E1205" t="s">
        <v>7623</v>
      </c>
    </row>
    <row r="1206" spans="4:5" x14ac:dyDescent="0.2">
      <c r="D1206" t="s">
        <v>6238</v>
      </c>
      <c r="E1206" t="s">
        <v>7624</v>
      </c>
    </row>
    <row r="1207" spans="4:5" x14ac:dyDescent="0.2">
      <c r="D1207">
        <v>0</v>
      </c>
      <c r="E1207">
        <v>52623</v>
      </c>
    </row>
    <row r="1208" spans="4:5" x14ac:dyDescent="0.2">
      <c r="D1208" t="s">
        <v>6239</v>
      </c>
      <c r="E1208" t="s">
        <v>7625</v>
      </c>
    </row>
    <row r="1209" spans="4:5" x14ac:dyDescent="0.2">
      <c r="D1209" t="s">
        <v>6240</v>
      </c>
      <c r="E1209" t="s">
        <v>7626</v>
      </c>
    </row>
    <row r="1210" spans="4:5" x14ac:dyDescent="0.2">
      <c r="D1210">
        <v>0</v>
      </c>
      <c r="E1210">
        <v>15339</v>
      </c>
    </row>
    <row r="1211" spans="4:5" x14ac:dyDescent="0.2">
      <c r="D1211" t="s">
        <v>6241</v>
      </c>
      <c r="E1211" t="s">
        <v>7627</v>
      </c>
    </row>
    <row r="1212" spans="4:5" x14ac:dyDescent="0.2">
      <c r="D1212" t="s">
        <v>6242</v>
      </c>
      <c r="E1212" t="s">
        <v>7628</v>
      </c>
    </row>
    <row r="1213" spans="4:5" x14ac:dyDescent="0.2">
      <c r="D1213">
        <v>0</v>
      </c>
      <c r="E1213">
        <v>3983</v>
      </c>
    </row>
    <row r="1214" spans="4:5" x14ac:dyDescent="0.2">
      <c r="D1214" t="s">
        <v>6243</v>
      </c>
      <c r="E1214" t="s">
        <v>7629</v>
      </c>
    </row>
    <row r="1215" spans="4:5" x14ac:dyDescent="0.2">
      <c r="D1215" t="s">
        <v>6244</v>
      </c>
      <c r="E1215" t="s">
        <v>7630</v>
      </c>
    </row>
    <row r="1216" spans="4:5" x14ac:dyDescent="0.2">
      <c r="D1216">
        <v>0</v>
      </c>
      <c r="E1216">
        <v>0</v>
      </c>
    </row>
    <row r="1217" spans="4:5" x14ac:dyDescent="0.2">
      <c r="D1217" t="s">
        <v>6245</v>
      </c>
      <c r="E1217" t="s">
        <v>7631</v>
      </c>
    </row>
    <row r="1218" spans="4:5" x14ac:dyDescent="0.2">
      <c r="D1218" t="s">
        <v>6246</v>
      </c>
      <c r="E1218" t="s">
        <v>7632</v>
      </c>
    </row>
    <row r="1219" spans="4:5" x14ac:dyDescent="0.2">
      <c r="D1219">
        <v>0</v>
      </c>
      <c r="E1219">
        <v>0</v>
      </c>
    </row>
    <row r="1220" spans="4:5" x14ac:dyDescent="0.2">
      <c r="D1220" t="s">
        <v>6247</v>
      </c>
      <c r="E1220" t="s">
        <v>7633</v>
      </c>
    </row>
    <row r="1221" spans="4:5" x14ac:dyDescent="0.2">
      <c r="D1221" t="s">
        <v>6248</v>
      </c>
      <c r="E1221" t="s">
        <v>7634</v>
      </c>
    </row>
    <row r="1222" spans="4:5" x14ac:dyDescent="0.2">
      <c r="D1222">
        <v>0</v>
      </c>
      <c r="E1222">
        <v>0</v>
      </c>
    </row>
    <row r="1223" spans="4:5" x14ac:dyDescent="0.2">
      <c r="D1223" t="s">
        <v>6249</v>
      </c>
      <c r="E1223" t="s">
        <v>7635</v>
      </c>
    </row>
    <row r="1224" spans="4:5" x14ac:dyDescent="0.2">
      <c r="D1224" t="s">
        <v>6250</v>
      </c>
      <c r="E1224" t="s">
        <v>7636</v>
      </c>
    </row>
    <row r="1225" spans="4:5" x14ac:dyDescent="0.2">
      <c r="D1225">
        <v>0</v>
      </c>
      <c r="E1225">
        <v>674334</v>
      </c>
    </row>
    <row r="1226" spans="4:5" x14ac:dyDescent="0.2">
      <c r="D1226" t="s">
        <v>6251</v>
      </c>
      <c r="E1226" t="s">
        <v>7637</v>
      </c>
    </row>
    <row r="1227" spans="4:5" x14ac:dyDescent="0.2">
      <c r="D1227" t="s">
        <v>6252</v>
      </c>
      <c r="E1227" t="s">
        <v>7638</v>
      </c>
    </row>
    <row r="1228" spans="4:5" x14ac:dyDescent="0.2">
      <c r="D1228">
        <v>0</v>
      </c>
      <c r="E1228">
        <v>0</v>
      </c>
    </row>
    <row r="1229" spans="4:5" x14ac:dyDescent="0.2">
      <c r="D1229" t="s">
        <v>6253</v>
      </c>
      <c r="E1229" t="s">
        <v>7639</v>
      </c>
    </row>
    <row r="1230" spans="4:5" x14ac:dyDescent="0.2">
      <c r="D1230" t="s">
        <v>6254</v>
      </c>
      <c r="E1230" t="s">
        <v>7640</v>
      </c>
    </row>
    <row r="1231" spans="4:5" x14ac:dyDescent="0.2">
      <c r="D1231">
        <v>0</v>
      </c>
      <c r="E1231">
        <v>0</v>
      </c>
    </row>
    <row r="1232" spans="4:5" x14ac:dyDescent="0.2">
      <c r="D1232" t="s">
        <v>6255</v>
      </c>
      <c r="E1232" t="s">
        <v>7641</v>
      </c>
    </row>
    <row r="1233" spans="4:5" x14ac:dyDescent="0.2">
      <c r="D1233" t="s">
        <v>6256</v>
      </c>
      <c r="E1233" t="s">
        <v>7642</v>
      </c>
    </row>
    <row r="1234" spans="4:5" x14ac:dyDescent="0.2">
      <c r="D1234">
        <v>0</v>
      </c>
      <c r="E1234">
        <v>0</v>
      </c>
    </row>
    <row r="1235" spans="4:5" x14ac:dyDescent="0.2">
      <c r="D1235" t="s">
        <v>6257</v>
      </c>
      <c r="E1235" t="s">
        <v>7643</v>
      </c>
    </row>
    <row r="1236" spans="4:5" x14ac:dyDescent="0.2">
      <c r="D1236" t="s">
        <v>6258</v>
      </c>
      <c r="E1236" t="s">
        <v>7644</v>
      </c>
    </row>
    <row r="1237" spans="4:5" x14ac:dyDescent="0.2">
      <c r="D1237">
        <v>0</v>
      </c>
      <c r="E1237">
        <v>46826</v>
      </c>
    </row>
    <row r="1238" spans="4:5" x14ac:dyDescent="0.2">
      <c r="D1238" t="s">
        <v>6259</v>
      </c>
      <c r="E1238" t="s">
        <v>7645</v>
      </c>
    </row>
    <row r="1239" spans="4:5" x14ac:dyDescent="0.2">
      <c r="D1239" t="s">
        <v>6260</v>
      </c>
      <c r="E1239" t="s">
        <v>7646</v>
      </c>
    </row>
    <row r="1240" spans="4:5" x14ac:dyDescent="0.2">
      <c r="D1240">
        <v>0</v>
      </c>
      <c r="E1240">
        <v>0</v>
      </c>
    </row>
    <row r="1241" spans="4:5" x14ac:dyDescent="0.2">
      <c r="D1241" t="s">
        <v>6261</v>
      </c>
      <c r="E1241" t="s">
        <v>7647</v>
      </c>
    </row>
    <row r="1242" spans="4:5" x14ac:dyDescent="0.2">
      <c r="D1242" t="s">
        <v>6262</v>
      </c>
      <c r="E1242" t="s">
        <v>7648</v>
      </c>
    </row>
    <row r="1243" spans="4:5" x14ac:dyDescent="0.2">
      <c r="D1243">
        <v>0</v>
      </c>
      <c r="E1243">
        <v>0</v>
      </c>
    </row>
    <row r="1244" spans="4:5" x14ac:dyDescent="0.2">
      <c r="D1244" t="s">
        <v>6263</v>
      </c>
      <c r="E1244" t="s">
        <v>7649</v>
      </c>
    </row>
    <row r="1245" spans="4:5" x14ac:dyDescent="0.2">
      <c r="D1245" t="s">
        <v>6264</v>
      </c>
      <c r="E1245" t="s">
        <v>7650</v>
      </c>
    </row>
    <row r="1246" spans="4:5" x14ac:dyDescent="0.2">
      <c r="D1246">
        <v>0</v>
      </c>
      <c r="E1246">
        <v>0</v>
      </c>
    </row>
    <row r="1247" spans="4:5" x14ac:dyDescent="0.2">
      <c r="D1247" t="s">
        <v>6265</v>
      </c>
      <c r="E1247" t="s">
        <v>7651</v>
      </c>
    </row>
    <row r="1248" spans="4:5" x14ac:dyDescent="0.2">
      <c r="D1248" t="s">
        <v>6266</v>
      </c>
      <c r="E1248" t="s">
        <v>7652</v>
      </c>
    </row>
    <row r="1249" spans="4:5" x14ac:dyDescent="0.2">
      <c r="D1249">
        <v>0</v>
      </c>
      <c r="E1249">
        <v>0</v>
      </c>
    </row>
    <row r="1250" spans="4:5" x14ac:dyDescent="0.2">
      <c r="D1250" t="s">
        <v>6267</v>
      </c>
      <c r="E1250" t="s">
        <v>7653</v>
      </c>
    </row>
    <row r="1251" spans="4:5" x14ac:dyDescent="0.2">
      <c r="D1251" t="s">
        <v>6268</v>
      </c>
      <c r="E1251" t="s">
        <v>7654</v>
      </c>
    </row>
    <row r="1252" spans="4:5" x14ac:dyDescent="0.2">
      <c r="D1252">
        <v>0</v>
      </c>
      <c r="E1252">
        <v>0</v>
      </c>
    </row>
    <row r="1253" spans="4:5" x14ac:dyDescent="0.2">
      <c r="D1253" t="s">
        <v>6269</v>
      </c>
      <c r="E1253" t="s">
        <v>7655</v>
      </c>
    </row>
    <row r="1254" spans="4:5" x14ac:dyDescent="0.2">
      <c r="D1254" t="s">
        <v>6270</v>
      </c>
      <c r="E1254" t="s">
        <v>7656</v>
      </c>
    </row>
    <row r="1255" spans="4:5" x14ac:dyDescent="0.2">
      <c r="D1255">
        <v>0</v>
      </c>
      <c r="E1255">
        <v>0</v>
      </c>
    </row>
    <row r="1256" spans="4:5" x14ac:dyDescent="0.2">
      <c r="D1256" t="s">
        <v>6271</v>
      </c>
      <c r="E1256" t="s">
        <v>7657</v>
      </c>
    </row>
    <row r="1257" spans="4:5" x14ac:dyDescent="0.2">
      <c r="D1257" t="s">
        <v>6272</v>
      </c>
      <c r="E1257" t="s">
        <v>7658</v>
      </c>
    </row>
    <row r="1258" spans="4:5" x14ac:dyDescent="0.2">
      <c r="D1258">
        <v>0</v>
      </c>
      <c r="E1258">
        <v>0</v>
      </c>
    </row>
    <row r="1259" spans="4:5" x14ac:dyDescent="0.2">
      <c r="D1259" t="s">
        <v>6273</v>
      </c>
      <c r="E1259" t="s">
        <v>7659</v>
      </c>
    </row>
    <row r="1260" spans="4:5" x14ac:dyDescent="0.2">
      <c r="D1260" t="s">
        <v>6274</v>
      </c>
      <c r="E1260" t="s">
        <v>7660</v>
      </c>
    </row>
    <row r="1261" spans="4:5" x14ac:dyDescent="0.2">
      <c r="D1261">
        <v>0</v>
      </c>
      <c r="E1261">
        <v>0</v>
      </c>
    </row>
    <row r="1262" spans="4:5" x14ac:dyDescent="0.2">
      <c r="D1262" t="s">
        <v>6275</v>
      </c>
      <c r="E1262" t="s">
        <v>7661</v>
      </c>
    </row>
    <row r="1263" spans="4:5" x14ac:dyDescent="0.2">
      <c r="D1263" t="s">
        <v>6276</v>
      </c>
      <c r="E1263" t="s">
        <v>7662</v>
      </c>
    </row>
    <row r="1264" spans="4:5" x14ac:dyDescent="0.2">
      <c r="D1264">
        <v>0</v>
      </c>
      <c r="E1264">
        <v>0</v>
      </c>
    </row>
    <row r="1265" spans="4:5" x14ac:dyDescent="0.2">
      <c r="D1265" t="s">
        <v>6277</v>
      </c>
      <c r="E1265" t="s">
        <v>7663</v>
      </c>
    </row>
    <row r="1266" spans="4:5" x14ac:dyDescent="0.2">
      <c r="D1266" t="s">
        <v>6278</v>
      </c>
      <c r="E1266" t="s">
        <v>7664</v>
      </c>
    </row>
    <row r="1267" spans="4:5" x14ac:dyDescent="0.2">
      <c r="D1267">
        <v>0</v>
      </c>
      <c r="E1267">
        <v>0</v>
      </c>
    </row>
    <row r="1268" spans="4:5" x14ac:dyDescent="0.2">
      <c r="D1268" t="s">
        <v>6279</v>
      </c>
      <c r="E1268" t="s">
        <v>7665</v>
      </c>
    </row>
    <row r="1269" spans="4:5" x14ac:dyDescent="0.2">
      <c r="D1269" t="s">
        <v>6280</v>
      </c>
      <c r="E1269" t="s">
        <v>7666</v>
      </c>
    </row>
    <row r="1270" spans="4:5" x14ac:dyDescent="0.2">
      <c r="D1270">
        <v>0</v>
      </c>
      <c r="E1270">
        <v>0</v>
      </c>
    </row>
    <row r="1271" spans="4:5" x14ac:dyDescent="0.2">
      <c r="D1271" t="s">
        <v>6281</v>
      </c>
      <c r="E1271" t="s">
        <v>7667</v>
      </c>
    </row>
    <row r="1272" spans="4:5" x14ac:dyDescent="0.2">
      <c r="D1272" t="s">
        <v>6282</v>
      </c>
      <c r="E1272" t="s">
        <v>7668</v>
      </c>
    </row>
    <row r="1273" spans="4:5" x14ac:dyDescent="0.2">
      <c r="D1273">
        <v>0</v>
      </c>
      <c r="E1273">
        <v>0</v>
      </c>
    </row>
    <row r="1274" spans="4:5" x14ac:dyDescent="0.2">
      <c r="D1274" t="s">
        <v>6283</v>
      </c>
      <c r="E1274" t="s">
        <v>7669</v>
      </c>
    </row>
    <row r="1275" spans="4:5" x14ac:dyDescent="0.2">
      <c r="D1275" t="s">
        <v>6284</v>
      </c>
      <c r="E1275" t="s">
        <v>7670</v>
      </c>
    </row>
    <row r="1276" spans="4:5" x14ac:dyDescent="0.2">
      <c r="D1276">
        <v>0</v>
      </c>
      <c r="E1276">
        <v>2978162</v>
      </c>
    </row>
    <row r="1277" spans="4:5" x14ac:dyDescent="0.2">
      <c r="D1277" t="s">
        <v>6285</v>
      </c>
      <c r="E1277" t="s">
        <v>7671</v>
      </c>
    </row>
    <row r="1278" spans="4:5" x14ac:dyDescent="0.2">
      <c r="D1278" t="s">
        <v>6286</v>
      </c>
      <c r="E1278" t="s">
        <v>7672</v>
      </c>
    </row>
    <row r="1279" spans="4:5" x14ac:dyDescent="0.2">
      <c r="D1279">
        <v>0</v>
      </c>
      <c r="E1279">
        <v>0</v>
      </c>
    </row>
    <row r="1280" spans="4:5" x14ac:dyDescent="0.2">
      <c r="D1280" t="s">
        <v>6287</v>
      </c>
      <c r="E1280" t="s">
        <v>7673</v>
      </c>
    </row>
    <row r="1281" spans="4:5" x14ac:dyDescent="0.2">
      <c r="D1281" t="s">
        <v>6288</v>
      </c>
      <c r="E1281" t="s">
        <v>7674</v>
      </c>
    </row>
    <row r="1282" spans="4:5" x14ac:dyDescent="0.2">
      <c r="D1282">
        <v>0</v>
      </c>
      <c r="E1282">
        <v>0</v>
      </c>
    </row>
    <row r="1283" spans="4:5" x14ac:dyDescent="0.2">
      <c r="D1283" t="s">
        <v>6289</v>
      </c>
      <c r="E1283" t="s">
        <v>7675</v>
      </c>
    </row>
    <row r="1284" spans="4:5" x14ac:dyDescent="0.2">
      <c r="D1284" t="s">
        <v>6290</v>
      </c>
      <c r="E1284" t="s">
        <v>7676</v>
      </c>
    </row>
    <row r="1285" spans="4:5" x14ac:dyDescent="0.2">
      <c r="D1285">
        <v>0</v>
      </c>
      <c r="E1285">
        <v>0</v>
      </c>
    </row>
    <row r="1286" spans="4:5" x14ac:dyDescent="0.2">
      <c r="D1286" t="s">
        <v>6275</v>
      </c>
      <c r="E1286" t="s">
        <v>7677</v>
      </c>
    </row>
    <row r="1287" spans="4:5" x14ac:dyDescent="0.2">
      <c r="D1287" t="s">
        <v>6291</v>
      </c>
      <c r="E1287" t="s">
        <v>7678</v>
      </c>
    </row>
    <row r="1288" spans="4:5" x14ac:dyDescent="0.2">
      <c r="D1288">
        <v>0</v>
      </c>
      <c r="E1288">
        <v>0</v>
      </c>
    </row>
    <row r="1289" spans="4:5" x14ac:dyDescent="0.2">
      <c r="D1289" t="s">
        <v>6292</v>
      </c>
      <c r="E1289" t="s">
        <v>7679</v>
      </c>
    </row>
    <row r="1290" spans="4:5" x14ac:dyDescent="0.2">
      <c r="D1290" t="s">
        <v>6293</v>
      </c>
      <c r="E1290" t="s">
        <v>7680</v>
      </c>
    </row>
    <row r="1291" spans="4:5" x14ac:dyDescent="0.2">
      <c r="D1291">
        <v>0</v>
      </c>
      <c r="E1291">
        <v>0</v>
      </c>
    </row>
    <row r="1292" spans="4:5" x14ac:dyDescent="0.2">
      <c r="D1292" t="s">
        <v>6294</v>
      </c>
      <c r="E1292" t="s">
        <v>7681</v>
      </c>
    </row>
    <row r="1293" spans="4:5" x14ac:dyDescent="0.2">
      <c r="D1293" t="s">
        <v>6295</v>
      </c>
      <c r="E1293" t="s">
        <v>7682</v>
      </c>
    </row>
    <row r="1294" spans="4:5" x14ac:dyDescent="0.2">
      <c r="D1294">
        <v>0</v>
      </c>
      <c r="E1294">
        <v>0</v>
      </c>
    </row>
    <row r="1295" spans="4:5" x14ac:dyDescent="0.2">
      <c r="D1295" t="s">
        <v>6296</v>
      </c>
      <c r="E1295" t="s">
        <v>7683</v>
      </c>
    </row>
    <row r="1296" spans="4:5" x14ac:dyDescent="0.2">
      <c r="D1296" t="s">
        <v>6297</v>
      </c>
      <c r="E1296" t="s">
        <v>7684</v>
      </c>
    </row>
    <row r="1297" spans="4:5" x14ac:dyDescent="0.2">
      <c r="D1297">
        <v>0</v>
      </c>
      <c r="E1297">
        <v>0</v>
      </c>
    </row>
    <row r="1298" spans="4:5" x14ac:dyDescent="0.2">
      <c r="D1298" t="s">
        <v>6298</v>
      </c>
      <c r="E1298" t="s">
        <v>7685</v>
      </c>
    </row>
    <row r="1299" spans="4:5" x14ac:dyDescent="0.2">
      <c r="D1299" t="s">
        <v>6299</v>
      </c>
      <c r="E1299" t="s">
        <v>7686</v>
      </c>
    </row>
    <row r="1300" spans="4:5" x14ac:dyDescent="0.2">
      <c r="D1300">
        <v>0</v>
      </c>
      <c r="E1300">
        <v>0</v>
      </c>
    </row>
    <row r="1301" spans="4:5" x14ac:dyDescent="0.2">
      <c r="D1301" t="s">
        <v>6300</v>
      </c>
      <c r="E1301" t="s">
        <v>7687</v>
      </c>
    </row>
    <row r="1302" spans="4:5" x14ac:dyDescent="0.2">
      <c r="D1302" t="s">
        <v>6301</v>
      </c>
      <c r="E1302" t="s">
        <v>7688</v>
      </c>
    </row>
    <row r="1303" spans="4:5" x14ac:dyDescent="0.2">
      <c r="D1303">
        <v>0</v>
      </c>
      <c r="E1303">
        <v>0</v>
      </c>
    </row>
    <row r="1304" spans="4:5" x14ac:dyDescent="0.2">
      <c r="D1304" t="s">
        <v>6298</v>
      </c>
      <c r="E1304" t="s">
        <v>7689</v>
      </c>
    </row>
    <row r="1305" spans="4:5" x14ac:dyDescent="0.2">
      <c r="D1305" t="s">
        <v>6302</v>
      </c>
      <c r="E1305" t="s">
        <v>7690</v>
      </c>
    </row>
    <row r="1306" spans="4:5" x14ac:dyDescent="0.2">
      <c r="D1306">
        <v>0</v>
      </c>
      <c r="E1306">
        <v>0</v>
      </c>
    </row>
    <row r="1307" spans="4:5" x14ac:dyDescent="0.2">
      <c r="D1307" t="s">
        <v>6300</v>
      </c>
      <c r="E1307" t="s">
        <v>7691</v>
      </c>
    </row>
    <row r="1308" spans="4:5" x14ac:dyDescent="0.2">
      <c r="D1308" t="s">
        <v>6303</v>
      </c>
      <c r="E1308" t="s">
        <v>7692</v>
      </c>
    </row>
    <row r="1309" spans="4:5" x14ac:dyDescent="0.2">
      <c r="D1309">
        <v>0</v>
      </c>
      <c r="E1309">
        <v>0</v>
      </c>
    </row>
    <row r="1310" spans="4:5" x14ac:dyDescent="0.2">
      <c r="D1310" t="s">
        <v>6304</v>
      </c>
      <c r="E1310" t="s">
        <v>7693</v>
      </c>
    </row>
    <row r="1311" spans="4:5" x14ac:dyDescent="0.2">
      <c r="D1311" t="s">
        <v>6305</v>
      </c>
      <c r="E1311" t="s">
        <v>7694</v>
      </c>
    </row>
    <row r="1312" spans="4:5" x14ac:dyDescent="0.2">
      <c r="D1312">
        <v>0</v>
      </c>
      <c r="E1312">
        <v>0</v>
      </c>
    </row>
    <row r="1313" spans="4:5" x14ac:dyDescent="0.2">
      <c r="D1313" t="s">
        <v>6306</v>
      </c>
      <c r="E1313" t="s">
        <v>7695</v>
      </c>
    </row>
    <row r="1314" spans="4:5" x14ac:dyDescent="0.2">
      <c r="D1314" t="s">
        <v>6307</v>
      </c>
      <c r="E1314" t="s">
        <v>7696</v>
      </c>
    </row>
    <row r="1315" spans="4:5" x14ac:dyDescent="0.2">
      <c r="D1315">
        <v>0</v>
      </c>
      <c r="E1315">
        <v>0</v>
      </c>
    </row>
    <row r="1316" spans="4:5" x14ac:dyDescent="0.2">
      <c r="D1316" t="s">
        <v>6304</v>
      </c>
      <c r="E1316" t="s">
        <v>7697</v>
      </c>
    </row>
    <row r="1317" spans="4:5" x14ac:dyDescent="0.2">
      <c r="D1317" t="s">
        <v>6308</v>
      </c>
      <c r="E1317" t="s">
        <v>7698</v>
      </c>
    </row>
    <row r="1318" spans="4:5" x14ac:dyDescent="0.2">
      <c r="D1318">
        <v>0</v>
      </c>
      <c r="E1318">
        <v>0</v>
      </c>
    </row>
    <row r="1319" spans="4:5" x14ac:dyDescent="0.2">
      <c r="D1319" t="s">
        <v>6306</v>
      </c>
      <c r="E1319" t="s">
        <v>7699</v>
      </c>
    </row>
    <row r="1320" spans="4:5" x14ac:dyDescent="0.2">
      <c r="D1320" t="s">
        <v>6309</v>
      </c>
      <c r="E1320" t="s">
        <v>7700</v>
      </c>
    </row>
    <row r="1321" spans="4:5" x14ac:dyDescent="0.2">
      <c r="D1321">
        <v>0</v>
      </c>
      <c r="E1321">
        <v>0</v>
      </c>
    </row>
    <row r="1322" spans="4:5" x14ac:dyDescent="0.2">
      <c r="D1322" t="s">
        <v>6310</v>
      </c>
      <c r="E1322" t="s">
        <v>7701</v>
      </c>
    </row>
    <row r="1323" spans="4:5" x14ac:dyDescent="0.2">
      <c r="D1323" t="s">
        <v>6311</v>
      </c>
      <c r="E1323" t="s">
        <v>7702</v>
      </c>
    </row>
    <row r="1324" spans="4:5" x14ac:dyDescent="0.2">
      <c r="D1324">
        <v>0</v>
      </c>
      <c r="E1324">
        <v>0</v>
      </c>
    </row>
    <row r="1325" spans="4:5" x14ac:dyDescent="0.2">
      <c r="D1325" t="s">
        <v>6312</v>
      </c>
      <c r="E1325" t="s">
        <v>7703</v>
      </c>
    </row>
    <row r="1326" spans="4:5" x14ac:dyDescent="0.2">
      <c r="D1326" t="s">
        <v>6313</v>
      </c>
      <c r="E1326" t="s">
        <v>7704</v>
      </c>
    </row>
    <row r="1327" spans="4:5" x14ac:dyDescent="0.2">
      <c r="D1327">
        <v>0</v>
      </c>
      <c r="E1327">
        <v>0</v>
      </c>
    </row>
    <row r="1328" spans="4:5" x14ac:dyDescent="0.2">
      <c r="D1328" t="s">
        <v>6310</v>
      </c>
      <c r="E1328" t="s">
        <v>7705</v>
      </c>
    </row>
    <row r="1329" spans="4:5" x14ac:dyDescent="0.2">
      <c r="D1329" t="s">
        <v>6314</v>
      </c>
      <c r="E1329" t="s">
        <v>7706</v>
      </c>
    </row>
    <row r="1330" spans="4:5" x14ac:dyDescent="0.2">
      <c r="D1330">
        <v>0</v>
      </c>
      <c r="E1330">
        <v>0</v>
      </c>
    </row>
    <row r="1331" spans="4:5" x14ac:dyDescent="0.2">
      <c r="D1331" t="s">
        <v>6312</v>
      </c>
      <c r="E1331" t="s">
        <v>7707</v>
      </c>
    </row>
    <row r="1332" spans="4:5" x14ac:dyDescent="0.2">
      <c r="D1332" t="s">
        <v>6315</v>
      </c>
      <c r="E1332" t="s">
        <v>7708</v>
      </c>
    </row>
    <row r="1333" spans="4:5" x14ac:dyDescent="0.2">
      <c r="D1333">
        <v>0</v>
      </c>
      <c r="E1333">
        <v>0</v>
      </c>
    </row>
    <row r="1334" spans="4:5" x14ac:dyDescent="0.2">
      <c r="D1334" t="s">
        <v>6316</v>
      </c>
      <c r="E1334" t="s">
        <v>7709</v>
      </c>
    </row>
    <row r="1335" spans="4:5" x14ac:dyDescent="0.2">
      <c r="D1335" t="s">
        <v>6317</v>
      </c>
      <c r="E1335" t="s">
        <v>7710</v>
      </c>
    </row>
    <row r="1336" spans="4:5" x14ac:dyDescent="0.2">
      <c r="D1336">
        <v>0</v>
      </c>
      <c r="E1336">
        <v>0</v>
      </c>
    </row>
    <row r="1337" spans="4:5" x14ac:dyDescent="0.2">
      <c r="D1337" t="s">
        <v>6318</v>
      </c>
      <c r="E1337" t="s">
        <v>7711</v>
      </c>
    </row>
    <row r="1338" spans="4:5" x14ac:dyDescent="0.2">
      <c r="D1338" t="s">
        <v>6319</v>
      </c>
      <c r="E1338" t="s">
        <v>7712</v>
      </c>
    </row>
    <row r="1339" spans="4:5" x14ac:dyDescent="0.2">
      <c r="D1339">
        <v>0</v>
      </c>
      <c r="E1339">
        <v>0</v>
      </c>
    </row>
    <row r="1340" spans="4:5" x14ac:dyDescent="0.2">
      <c r="D1340" t="s">
        <v>6316</v>
      </c>
      <c r="E1340" t="s">
        <v>7713</v>
      </c>
    </row>
    <row r="1341" spans="4:5" x14ac:dyDescent="0.2">
      <c r="D1341" t="s">
        <v>6320</v>
      </c>
      <c r="E1341" t="s">
        <v>5752</v>
      </c>
    </row>
    <row r="1342" spans="4:5" x14ac:dyDescent="0.2">
      <c r="D1342">
        <v>0</v>
      </c>
      <c r="E1342">
        <v>0</v>
      </c>
    </row>
    <row r="1343" spans="4:5" x14ac:dyDescent="0.2">
      <c r="D1343" t="s">
        <v>6318</v>
      </c>
      <c r="E1343" t="s">
        <v>7714</v>
      </c>
    </row>
    <row r="1344" spans="4:5" x14ac:dyDescent="0.2">
      <c r="D1344" t="s">
        <v>6321</v>
      </c>
      <c r="E1344" t="s">
        <v>7715</v>
      </c>
    </row>
    <row r="1345" spans="4:5" x14ac:dyDescent="0.2">
      <c r="D1345">
        <v>0</v>
      </c>
      <c r="E1345">
        <v>0</v>
      </c>
    </row>
    <row r="1346" spans="4:5" x14ac:dyDescent="0.2">
      <c r="D1346" t="s">
        <v>6322</v>
      </c>
      <c r="E1346" t="s">
        <v>7716</v>
      </c>
    </row>
    <row r="1347" spans="4:5" x14ac:dyDescent="0.2">
      <c r="D1347" t="s">
        <v>6323</v>
      </c>
      <c r="E1347" t="s">
        <v>5770</v>
      </c>
    </row>
    <row r="1348" spans="4:5" x14ac:dyDescent="0.2">
      <c r="D1348">
        <v>0</v>
      </c>
      <c r="E1348">
        <v>0</v>
      </c>
    </row>
    <row r="1349" spans="4:5" x14ac:dyDescent="0.2">
      <c r="D1349" t="s">
        <v>6324</v>
      </c>
      <c r="E1349" t="s">
        <v>7717</v>
      </c>
    </row>
    <row r="1350" spans="4:5" x14ac:dyDescent="0.2">
      <c r="D1350" t="s">
        <v>6325</v>
      </c>
      <c r="E1350" t="s">
        <v>7718</v>
      </c>
    </row>
    <row r="1351" spans="4:5" x14ac:dyDescent="0.2">
      <c r="D1351">
        <v>0</v>
      </c>
      <c r="E1351">
        <v>0</v>
      </c>
    </row>
    <row r="1352" spans="4:5" x14ac:dyDescent="0.2">
      <c r="D1352" t="s">
        <v>6326</v>
      </c>
      <c r="E1352" t="s">
        <v>7719</v>
      </c>
    </row>
    <row r="1353" spans="4:5" x14ac:dyDescent="0.2">
      <c r="D1353" t="s">
        <v>6327</v>
      </c>
      <c r="E1353" t="s">
        <v>7720</v>
      </c>
    </row>
    <row r="1354" spans="4:5" x14ac:dyDescent="0.2">
      <c r="D1354">
        <v>0</v>
      </c>
      <c r="E1354">
        <v>0</v>
      </c>
    </row>
    <row r="1355" spans="4:5" x14ac:dyDescent="0.2">
      <c r="D1355" t="s">
        <v>6328</v>
      </c>
      <c r="E1355" t="s">
        <v>7721</v>
      </c>
    </row>
    <row r="1356" spans="4:5" x14ac:dyDescent="0.2">
      <c r="D1356" t="s">
        <v>6329</v>
      </c>
      <c r="E1356" t="s">
        <v>7722</v>
      </c>
    </row>
    <row r="1357" spans="4:5" x14ac:dyDescent="0.2">
      <c r="D1357">
        <v>0</v>
      </c>
      <c r="E1357">
        <v>0</v>
      </c>
    </row>
    <row r="1358" spans="4:5" x14ac:dyDescent="0.2">
      <c r="D1358" t="s">
        <v>6330</v>
      </c>
      <c r="E1358" t="s">
        <v>7723</v>
      </c>
    </row>
    <row r="1359" spans="4:5" x14ac:dyDescent="0.2">
      <c r="D1359" t="s">
        <v>6331</v>
      </c>
      <c r="E1359" t="s">
        <v>5788</v>
      </c>
    </row>
    <row r="1360" spans="4:5" x14ac:dyDescent="0.2">
      <c r="D1360">
        <v>0</v>
      </c>
      <c r="E1360">
        <v>0</v>
      </c>
    </row>
    <row r="1361" spans="4:5" x14ac:dyDescent="0.2">
      <c r="D1361" t="s">
        <v>6332</v>
      </c>
      <c r="E1361" t="s">
        <v>7724</v>
      </c>
    </row>
    <row r="1362" spans="4:5" x14ac:dyDescent="0.2">
      <c r="D1362" t="s">
        <v>6333</v>
      </c>
      <c r="E1362" t="s">
        <v>5794</v>
      </c>
    </row>
    <row r="1363" spans="4:5" x14ac:dyDescent="0.2">
      <c r="D1363">
        <v>0</v>
      </c>
      <c r="E1363">
        <v>0</v>
      </c>
    </row>
    <row r="1364" spans="4:5" x14ac:dyDescent="0.2">
      <c r="D1364" t="s">
        <v>6334</v>
      </c>
      <c r="E1364" t="s">
        <v>7725</v>
      </c>
    </row>
    <row r="1365" spans="4:5" x14ac:dyDescent="0.2">
      <c r="D1365" t="s">
        <v>6335</v>
      </c>
      <c r="E1365" t="s">
        <v>7726</v>
      </c>
    </row>
    <row r="1366" spans="4:5" x14ac:dyDescent="0.2">
      <c r="D1366">
        <v>0</v>
      </c>
      <c r="E1366">
        <v>0</v>
      </c>
    </row>
    <row r="1367" spans="4:5" x14ac:dyDescent="0.2">
      <c r="D1367" t="s">
        <v>6336</v>
      </c>
      <c r="E1367" t="s">
        <v>7727</v>
      </c>
    </row>
    <row r="1368" spans="4:5" x14ac:dyDescent="0.2">
      <c r="D1368" t="s">
        <v>6337</v>
      </c>
      <c r="E1368" t="s">
        <v>7728</v>
      </c>
    </row>
    <row r="1369" spans="4:5" x14ac:dyDescent="0.2">
      <c r="D1369">
        <v>0</v>
      </c>
      <c r="E1369">
        <v>0</v>
      </c>
    </row>
    <row r="1370" spans="4:5" x14ac:dyDescent="0.2">
      <c r="D1370" t="s">
        <v>6338</v>
      </c>
      <c r="E1370" t="s">
        <v>7729</v>
      </c>
    </row>
    <row r="1371" spans="4:5" x14ac:dyDescent="0.2">
      <c r="D1371" t="s">
        <v>6339</v>
      </c>
      <c r="E1371" t="s">
        <v>7730</v>
      </c>
    </row>
    <row r="1372" spans="4:5" x14ac:dyDescent="0.2">
      <c r="D1372">
        <v>0</v>
      </c>
      <c r="E1372">
        <v>0</v>
      </c>
    </row>
    <row r="1373" spans="4:5" x14ac:dyDescent="0.2">
      <c r="D1373" t="s">
        <v>6340</v>
      </c>
      <c r="E1373" t="s">
        <v>7731</v>
      </c>
    </row>
    <row r="1374" spans="4:5" x14ac:dyDescent="0.2">
      <c r="D1374" t="s">
        <v>6341</v>
      </c>
      <c r="E1374" t="s">
        <v>7732</v>
      </c>
    </row>
    <row r="1375" spans="4:5" x14ac:dyDescent="0.2">
      <c r="D1375">
        <v>0</v>
      </c>
      <c r="E1375">
        <v>0</v>
      </c>
    </row>
    <row r="1376" spans="4:5" x14ac:dyDescent="0.2">
      <c r="D1376" t="s">
        <v>6342</v>
      </c>
      <c r="E1376" t="s">
        <v>7733</v>
      </c>
    </row>
    <row r="1377" spans="4:5" x14ac:dyDescent="0.2">
      <c r="D1377" t="s">
        <v>6343</v>
      </c>
      <c r="E1377" t="s">
        <v>7734</v>
      </c>
    </row>
    <row r="1378" spans="4:5" x14ac:dyDescent="0.2">
      <c r="D1378">
        <v>0</v>
      </c>
      <c r="E1378">
        <v>0</v>
      </c>
    </row>
    <row r="1379" spans="4:5" x14ac:dyDescent="0.2">
      <c r="D1379" t="s">
        <v>6344</v>
      </c>
      <c r="E1379" t="s">
        <v>7735</v>
      </c>
    </row>
    <row r="1380" spans="4:5" x14ac:dyDescent="0.2">
      <c r="D1380" t="s">
        <v>6345</v>
      </c>
      <c r="E1380" t="s">
        <v>7736</v>
      </c>
    </row>
    <row r="1381" spans="4:5" x14ac:dyDescent="0.2">
      <c r="D1381">
        <v>0</v>
      </c>
      <c r="E1381">
        <v>0</v>
      </c>
    </row>
    <row r="1382" spans="4:5" x14ac:dyDescent="0.2">
      <c r="D1382" t="s">
        <v>6346</v>
      </c>
      <c r="E1382" t="s">
        <v>7737</v>
      </c>
    </row>
    <row r="1383" spans="4:5" x14ac:dyDescent="0.2">
      <c r="D1383" t="s">
        <v>6347</v>
      </c>
      <c r="E1383" t="s">
        <v>5866</v>
      </c>
    </row>
    <row r="1384" spans="4:5" x14ac:dyDescent="0.2">
      <c r="D1384">
        <v>0</v>
      </c>
      <c r="E1384">
        <v>0</v>
      </c>
    </row>
    <row r="1385" spans="4:5" x14ac:dyDescent="0.2">
      <c r="D1385" t="s">
        <v>6348</v>
      </c>
      <c r="E1385" t="s">
        <v>7738</v>
      </c>
    </row>
    <row r="1386" spans="4:5" x14ac:dyDescent="0.2">
      <c r="D1386" t="s">
        <v>6349</v>
      </c>
      <c r="E1386" t="s">
        <v>7739</v>
      </c>
    </row>
    <row r="1387" spans="4:5" x14ac:dyDescent="0.2">
      <c r="D1387">
        <v>0</v>
      </c>
      <c r="E1387">
        <v>0</v>
      </c>
    </row>
    <row r="1388" spans="4:5" x14ac:dyDescent="0.2">
      <c r="D1388" t="s">
        <v>6350</v>
      </c>
      <c r="E1388" t="s">
        <v>7740</v>
      </c>
    </row>
    <row r="1389" spans="4:5" x14ac:dyDescent="0.2">
      <c r="D1389" t="s">
        <v>6351</v>
      </c>
      <c r="E1389" t="s">
        <v>5882</v>
      </c>
    </row>
    <row r="1390" spans="4:5" x14ac:dyDescent="0.2">
      <c r="D1390">
        <v>0</v>
      </c>
      <c r="E1390">
        <v>0</v>
      </c>
    </row>
    <row r="1391" spans="4:5" x14ac:dyDescent="0.2">
      <c r="D1391" t="s">
        <v>6352</v>
      </c>
      <c r="E1391" t="s">
        <v>7741</v>
      </c>
    </row>
    <row r="1392" spans="4:5" x14ac:dyDescent="0.2">
      <c r="D1392" t="s">
        <v>6353</v>
      </c>
      <c r="E1392" t="s">
        <v>7742</v>
      </c>
    </row>
    <row r="1393" spans="4:5" x14ac:dyDescent="0.2">
      <c r="D1393">
        <v>0</v>
      </c>
      <c r="E1393">
        <v>0</v>
      </c>
    </row>
    <row r="1394" spans="4:5" x14ac:dyDescent="0.2">
      <c r="D1394" t="s">
        <v>6354</v>
      </c>
      <c r="E1394" t="s">
        <v>7743</v>
      </c>
    </row>
    <row r="1395" spans="4:5" x14ac:dyDescent="0.2">
      <c r="D1395" t="s">
        <v>6355</v>
      </c>
      <c r="E1395" t="s">
        <v>7744</v>
      </c>
    </row>
    <row r="1396" spans="4:5" x14ac:dyDescent="0.2">
      <c r="D1396">
        <v>0</v>
      </c>
      <c r="E1396">
        <v>0</v>
      </c>
    </row>
    <row r="1397" spans="4:5" x14ac:dyDescent="0.2">
      <c r="D1397" t="s">
        <v>6356</v>
      </c>
      <c r="E1397" t="s">
        <v>7745</v>
      </c>
    </row>
    <row r="1398" spans="4:5" x14ac:dyDescent="0.2">
      <c r="D1398" t="s">
        <v>6357</v>
      </c>
      <c r="E1398" t="s">
        <v>7746</v>
      </c>
    </row>
    <row r="1399" spans="4:5" x14ac:dyDescent="0.2">
      <c r="D1399">
        <v>0</v>
      </c>
      <c r="E1399">
        <v>0</v>
      </c>
    </row>
    <row r="1400" spans="4:5" x14ac:dyDescent="0.2">
      <c r="D1400" t="s">
        <v>6358</v>
      </c>
      <c r="E1400" t="s">
        <v>7747</v>
      </c>
    </row>
    <row r="1401" spans="4:5" x14ac:dyDescent="0.2">
      <c r="D1401" t="s">
        <v>6359</v>
      </c>
      <c r="E1401" t="s">
        <v>7748</v>
      </c>
    </row>
    <row r="1402" spans="4:5" x14ac:dyDescent="0.2">
      <c r="D1402">
        <v>0</v>
      </c>
      <c r="E1402">
        <v>0</v>
      </c>
    </row>
    <row r="1403" spans="4:5" x14ac:dyDescent="0.2">
      <c r="D1403" t="s">
        <v>6360</v>
      </c>
      <c r="E1403" t="s">
        <v>7749</v>
      </c>
    </row>
    <row r="1404" spans="4:5" x14ac:dyDescent="0.2">
      <c r="D1404" t="s">
        <v>6361</v>
      </c>
      <c r="E1404" t="s">
        <v>7750</v>
      </c>
    </row>
    <row r="1405" spans="4:5" x14ac:dyDescent="0.2">
      <c r="D1405">
        <v>0</v>
      </c>
      <c r="E1405">
        <v>0</v>
      </c>
    </row>
    <row r="1406" spans="4:5" x14ac:dyDescent="0.2">
      <c r="D1406" t="s">
        <v>6362</v>
      </c>
      <c r="E1406" t="s">
        <v>7751</v>
      </c>
    </row>
    <row r="1407" spans="4:5" x14ac:dyDescent="0.2">
      <c r="D1407" t="s">
        <v>6363</v>
      </c>
      <c r="E1407" t="s">
        <v>7752</v>
      </c>
    </row>
    <row r="1408" spans="4:5" x14ac:dyDescent="0.2">
      <c r="D1408">
        <v>0</v>
      </c>
      <c r="E1408">
        <v>114577</v>
      </c>
    </row>
    <row r="1409" spans="4:5" x14ac:dyDescent="0.2">
      <c r="D1409" t="s">
        <v>6364</v>
      </c>
      <c r="E1409" t="s">
        <v>7753</v>
      </c>
    </row>
    <row r="1410" spans="4:5" x14ac:dyDescent="0.2">
      <c r="D1410" t="s">
        <v>6365</v>
      </c>
      <c r="E1410" t="s">
        <v>7754</v>
      </c>
    </row>
    <row r="1411" spans="4:5" x14ac:dyDescent="0.2">
      <c r="D1411">
        <v>0</v>
      </c>
      <c r="E1411">
        <v>0</v>
      </c>
    </row>
    <row r="1412" spans="4:5" x14ac:dyDescent="0.2">
      <c r="D1412" t="s">
        <v>6366</v>
      </c>
      <c r="E1412" t="s">
        <v>7755</v>
      </c>
    </row>
    <row r="1413" spans="4:5" x14ac:dyDescent="0.2">
      <c r="D1413" t="s">
        <v>6367</v>
      </c>
      <c r="E1413" t="s">
        <v>7756</v>
      </c>
    </row>
    <row r="1414" spans="4:5" x14ac:dyDescent="0.2">
      <c r="D1414">
        <v>0</v>
      </c>
      <c r="E1414">
        <v>0</v>
      </c>
    </row>
    <row r="1415" spans="4:5" x14ac:dyDescent="0.2">
      <c r="D1415" t="s">
        <v>6368</v>
      </c>
      <c r="E1415" t="s">
        <v>7757</v>
      </c>
    </row>
    <row r="1416" spans="4:5" x14ac:dyDescent="0.2">
      <c r="D1416" t="s">
        <v>6369</v>
      </c>
      <c r="E1416" t="s">
        <v>7758</v>
      </c>
    </row>
    <row r="1417" spans="4:5" x14ac:dyDescent="0.2">
      <c r="D1417">
        <v>0</v>
      </c>
      <c r="E1417">
        <v>0</v>
      </c>
    </row>
    <row r="1418" spans="4:5" x14ac:dyDescent="0.2">
      <c r="D1418" t="s">
        <v>6370</v>
      </c>
      <c r="E1418" t="s">
        <v>7759</v>
      </c>
    </row>
    <row r="1419" spans="4:5" x14ac:dyDescent="0.2">
      <c r="D1419" t="s">
        <v>6371</v>
      </c>
      <c r="E1419" t="s">
        <v>7760</v>
      </c>
    </row>
    <row r="1420" spans="4:5" x14ac:dyDescent="0.2">
      <c r="D1420">
        <v>0</v>
      </c>
      <c r="E1420">
        <v>0</v>
      </c>
    </row>
    <row r="1421" spans="4:5" x14ac:dyDescent="0.2">
      <c r="D1421" t="s">
        <v>6372</v>
      </c>
      <c r="E1421" t="s">
        <v>7761</v>
      </c>
    </row>
    <row r="1422" spans="4:5" x14ac:dyDescent="0.2">
      <c r="D1422" t="s">
        <v>6373</v>
      </c>
      <c r="E1422" t="s">
        <v>7762</v>
      </c>
    </row>
    <row r="1423" spans="4:5" x14ac:dyDescent="0.2">
      <c r="D1423">
        <v>0</v>
      </c>
      <c r="E1423">
        <v>0</v>
      </c>
    </row>
    <row r="1424" spans="4:5" x14ac:dyDescent="0.2">
      <c r="D1424" t="s">
        <v>6374</v>
      </c>
      <c r="E1424" t="s">
        <v>7763</v>
      </c>
    </row>
    <row r="1425" spans="4:5" x14ac:dyDescent="0.2">
      <c r="D1425" t="s">
        <v>6375</v>
      </c>
      <c r="E1425" t="s">
        <v>7764</v>
      </c>
    </row>
    <row r="1426" spans="4:5" x14ac:dyDescent="0.2">
      <c r="D1426">
        <v>0</v>
      </c>
      <c r="E1426">
        <v>0</v>
      </c>
    </row>
    <row r="1427" spans="4:5" x14ac:dyDescent="0.2">
      <c r="D1427" t="s">
        <v>6376</v>
      </c>
      <c r="E1427" t="s">
        <v>7765</v>
      </c>
    </row>
    <row r="1428" spans="4:5" x14ac:dyDescent="0.2">
      <c r="D1428" t="s">
        <v>6377</v>
      </c>
      <c r="E1428" t="s">
        <v>7766</v>
      </c>
    </row>
    <row r="1429" spans="4:5" x14ac:dyDescent="0.2">
      <c r="D1429">
        <v>0</v>
      </c>
      <c r="E1429">
        <v>0</v>
      </c>
    </row>
    <row r="1430" spans="4:5" x14ac:dyDescent="0.2">
      <c r="D1430" t="s">
        <v>6378</v>
      </c>
      <c r="E1430" t="s">
        <v>7767</v>
      </c>
    </row>
    <row r="1431" spans="4:5" x14ac:dyDescent="0.2">
      <c r="D1431" t="s">
        <v>6379</v>
      </c>
      <c r="E1431" t="s">
        <v>7768</v>
      </c>
    </row>
    <row r="1432" spans="4:5" x14ac:dyDescent="0.2">
      <c r="D1432">
        <v>0</v>
      </c>
      <c r="E1432">
        <v>0</v>
      </c>
    </row>
    <row r="1433" spans="4:5" x14ac:dyDescent="0.2">
      <c r="D1433" t="s">
        <v>6380</v>
      </c>
      <c r="E1433" t="s">
        <v>7769</v>
      </c>
    </row>
    <row r="1434" spans="4:5" x14ac:dyDescent="0.2">
      <c r="D1434" t="s">
        <v>6381</v>
      </c>
      <c r="E1434" t="s">
        <v>7770</v>
      </c>
    </row>
    <row r="1435" spans="4:5" x14ac:dyDescent="0.2">
      <c r="D1435">
        <v>0</v>
      </c>
      <c r="E1435">
        <v>0</v>
      </c>
    </row>
    <row r="1436" spans="4:5" x14ac:dyDescent="0.2">
      <c r="D1436" t="s">
        <v>6382</v>
      </c>
      <c r="E1436" t="s">
        <v>7771</v>
      </c>
    </row>
    <row r="1437" spans="4:5" x14ac:dyDescent="0.2">
      <c r="D1437" t="s">
        <v>6383</v>
      </c>
      <c r="E1437" t="s">
        <v>7772</v>
      </c>
    </row>
    <row r="1438" spans="4:5" x14ac:dyDescent="0.2">
      <c r="D1438">
        <v>0</v>
      </c>
      <c r="E1438">
        <v>0</v>
      </c>
    </row>
    <row r="1439" spans="4:5" x14ac:dyDescent="0.2">
      <c r="D1439" t="s">
        <v>6384</v>
      </c>
      <c r="E1439" t="s">
        <v>7773</v>
      </c>
    </row>
    <row r="1440" spans="4:5" x14ac:dyDescent="0.2">
      <c r="D1440" t="s">
        <v>6385</v>
      </c>
      <c r="E1440" t="s">
        <v>7774</v>
      </c>
    </row>
    <row r="1441" spans="4:5" x14ac:dyDescent="0.2">
      <c r="D1441">
        <v>0</v>
      </c>
      <c r="E1441">
        <v>0</v>
      </c>
    </row>
    <row r="1442" spans="4:5" x14ac:dyDescent="0.2">
      <c r="D1442" t="s">
        <v>6386</v>
      </c>
      <c r="E1442" t="s">
        <v>7775</v>
      </c>
    </row>
    <row r="1443" spans="4:5" x14ac:dyDescent="0.2">
      <c r="D1443" t="s">
        <v>6387</v>
      </c>
      <c r="E1443" t="s">
        <v>7776</v>
      </c>
    </row>
    <row r="1444" spans="4:5" x14ac:dyDescent="0.2">
      <c r="D1444">
        <v>0</v>
      </c>
      <c r="E1444">
        <v>0</v>
      </c>
    </row>
    <row r="1445" spans="4:5" x14ac:dyDescent="0.2">
      <c r="D1445" t="s">
        <v>6388</v>
      </c>
      <c r="E1445" t="s">
        <v>7777</v>
      </c>
    </row>
    <row r="1446" spans="4:5" x14ac:dyDescent="0.2">
      <c r="D1446" t="s">
        <v>6389</v>
      </c>
      <c r="E1446" t="s">
        <v>7778</v>
      </c>
    </row>
    <row r="1447" spans="4:5" x14ac:dyDescent="0.2">
      <c r="D1447">
        <v>0</v>
      </c>
      <c r="E1447">
        <v>0</v>
      </c>
    </row>
    <row r="1448" spans="4:5" x14ac:dyDescent="0.2">
      <c r="D1448" t="s">
        <v>6390</v>
      </c>
      <c r="E1448" t="s">
        <v>7779</v>
      </c>
    </row>
    <row r="1449" spans="4:5" x14ac:dyDescent="0.2">
      <c r="D1449" t="s">
        <v>6391</v>
      </c>
      <c r="E1449" t="s">
        <v>7780</v>
      </c>
    </row>
    <row r="1450" spans="4:5" x14ac:dyDescent="0.2">
      <c r="D1450">
        <v>0</v>
      </c>
      <c r="E1450">
        <v>0</v>
      </c>
    </row>
    <row r="1451" spans="4:5" x14ac:dyDescent="0.2">
      <c r="D1451" t="s">
        <v>6392</v>
      </c>
      <c r="E1451" t="s">
        <v>7781</v>
      </c>
    </row>
    <row r="1452" spans="4:5" x14ac:dyDescent="0.2">
      <c r="D1452" t="s">
        <v>6393</v>
      </c>
      <c r="E1452" t="s">
        <v>7782</v>
      </c>
    </row>
    <row r="1453" spans="4:5" x14ac:dyDescent="0.2">
      <c r="D1453">
        <v>0</v>
      </c>
      <c r="E1453">
        <v>0</v>
      </c>
    </row>
    <row r="1454" spans="4:5" x14ac:dyDescent="0.2">
      <c r="D1454" t="s">
        <v>6394</v>
      </c>
      <c r="E1454" t="s">
        <v>7783</v>
      </c>
    </row>
    <row r="1455" spans="4:5" x14ac:dyDescent="0.2">
      <c r="D1455" t="s">
        <v>6395</v>
      </c>
      <c r="E1455" t="s">
        <v>7784</v>
      </c>
    </row>
    <row r="1456" spans="4:5" x14ac:dyDescent="0.2">
      <c r="D1456">
        <v>0</v>
      </c>
      <c r="E1456">
        <v>0</v>
      </c>
    </row>
    <row r="1457" spans="4:5" x14ac:dyDescent="0.2">
      <c r="D1457" t="s">
        <v>6396</v>
      </c>
      <c r="E1457" t="s">
        <v>7785</v>
      </c>
    </row>
    <row r="1458" spans="4:5" x14ac:dyDescent="0.2">
      <c r="D1458" t="s">
        <v>6397</v>
      </c>
      <c r="E1458" t="s">
        <v>7786</v>
      </c>
    </row>
    <row r="1459" spans="4:5" x14ac:dyDescent="0.2">
      <c r="D1459">
        <v>0</v>
      </c>
      <c r="E1459">
        <v>0</v>
      </c>
    </row>
    <row r="1460" spans="4:5" x14ac:dyDescent="0.2">
      <c r="D1460" t="s">
        <v>6398</v>
      </c>
      <c r="E1460" t="s">
        <v>7787</v>
      </c>
    </row>
    <row r="1461" spans="4:5" x14ac:dyDescent="0.2">
      <c r="D1461" t="s">
        <v>6399</v>
      </c>
      <c r="E1461" t="s">
        <v>7788</v>
      </c>
    </row>
    <row r="1462" spans="4:5" x14ac:dyDescent="0.2">
      <c r="D1462">
        <v>0</v>
      </c>
      <c r="E1462">
        <v>0</v>
      </c>
    </row>
    <row r="1463" spans="4:5" x14ac:dyDescent="0.2">
      <c r="D1463" t="s">
        <v>6400</v>
      </c>
      <c r="E1463" t="s">
        <v>7789</v>
      </c>
    </row>
    <row r="1464" spans="4:5" x14ac:dyDescent="0.2">
      <c r="D1464" t="s">
        <v>6401</v>
      </c>
      <c r="E1464" t="s">
        <v>7790</v>
      </c>
    </row>
    <row r="1465" spans="4:5" x14ac:dyDescent="0.2">
      <c r="D1465">
        <v>0</v>
      </c>
      <c r="E1465">
        <v>0</v>
      </c>
    </row>
    <row r="1466" spans="4:5" x14ac:dyDescent="0.2">
      <c r="D1466" t="s">
        <v>6402</v>
      </c>
      <c r="E1466" t="s">
        <v>7791</v>
      </c>
    </row>
    <row r="1467" spans="4:5" x14ac:dyDescent="0.2">
      <c r="D1467" t="s">
        <v>6403</v>
      </c>
      <c r="E1467" t="s">
        <v>7792</v>
      </c>
    </row>
    <row r="1468" spans="4:5" x14ac:dyDescent="0.2">
      <c r="D1468">
        <v>0</v>
      </c>
      <c r="E1468">
        <v>0</v>
      </c>
    </row>
    <row r="1469" spans="4:5" x14ac:dyDescent="0.2">
      <c r="D1469" t="s">
        <v>6404</v>
      </c>
      <c r="E1469" t="s">
        <v>7793</v>
      </c>
    </row>
    <row r="1470" spans="4:5" x14ac:dyDescent="0.2">
      <c r="D1470" t="s">
        <v>6405</v>
      </c>
      <c r="E1470" t="s">
        <v>5978</v>
      </c>
    </row>
    <row r="1471" spans="4:5" x14ac:dyDescent="0.2">
      <c r="D1471">
        <v>0</v>
      </c>
      <c r="E1471">
        <v>0</v>
      </c>
    </row>
    <row r="1472" spans="4:5" x14ac:dyDescent="0.2">
      <c r="D1472" t="s">
        <v>6406</v>
      </c>
      <c r="E1472" t="s">
        <v>7794</v>
      </c>
    </row>
    <row r="1473" spans="4:5" x14ac:dyDescent="0.2">
      <c r="D1473" t="s">
        <v>6407</v>
      </c>
      <c r="E1473" t="s">
        <v>7795</v>
      </c>
    </row>
    <row r="1474" spans="4:5" x14ac:dyDescent="0.2">
      <c r="D1474">
        <v>0</v>
      </c>
      <c r="E1474">
        <v>0</v>
      </c>
    </row>
    <row r="1475" spans="4:5" x14ac:dyDescent="0.2">
      <c r="D1475" t="s">
        <v>6408</v>
      </c>
      <c r="E1475" t="s">
        <v>7796</v>
      </c>
    </row>
    <row r="1476" spans="4:5" x14ac:dyDescent="0.2">
      <c r="D1476" t="s">
        <v>6409</v>
      </c>
      <c r="E1476" t="s">
        <v>7797</v>
      </c>
    </row>
    <row r="1477" spans="4:5" x14ac:dyDescent="0.2">
      <c r="D1477">
        <v>0</v>
      </c>
      <c r="E1477">
        <v>0</v>
      </c>
    </row>
    <row r="1478" spans="4:5" x14ac:dyDescent="0.2">
      <c r="D1478" t="s">
        <v>6410</v>
      </c>
      <c r="E1478" t="s">
        <v>7798</v>
      </c>
    </row>
    <row r="1479" spans="4:5" x14ac:dyDescent="0.2">
      <c r="D1479" t="s">
        <v>6411</v>
      </c>
      <c r="E1479" t="s">
        <v>5980</v>
      </c>
    </row>
    <row r="1480" spans="4:5" x14ac:dyDescent="0.2">
      <c r="D1480">
        <v>0</v>
      </c>
      <c r="E1480">
        <v>0</v>
      </c>
    </row>
    <row r="1481" spans="4:5" x14ac:dyDescent="0.2">
      <c r="D1481" t="s">
        <v>6412</v>
      </c>
      <c r="E1481" t="s">
        <v>7799</v>
      </c>
    </row>
    <row r="1482" spans="4:5" x14ac:dyDescent="0.2">
      <c r="D1482" t="s">
        <v>6413</v>
      </c>
      <c r="E1482" t="s">
        <v>7800</v>
      </c>
    </row>
    <row r="1483" spans="4:5" x14ac:dyDescent="0.2">
      <c r="D1483">
        <v>0</v>
      </c>
      <c r="E1483">
        <v>0</v>
      </c>
    </row>
    <row r="1484" spans="4:5" x14ac:dyDescent="0.2">
      <c r="D1484" t="s">
        <v>6414</v>
      </c>
      <c r="E1484" t="s">
        <v>7801</v>
      </c>
    </row>
    <row r="1485" spans="4:5" x14ac:dyDescent="0.2">
      <c r="D1485" t="s">
        <v>6415</v>
      </c>
      <c r="E1485" t="s">
        <v>7802</v>
      </c>
    </row>
    <row r="1486" spans="4:5" x14ac:dyDescent="0.2">
      <c r="D1486">
        <v>0</v>
      </c>
      <c r="E1486">
        <v>0</v>
      </c>
    </row>
    <row r="1487" spans="4:5" x14ac:dyDescent="0.2">
      <c r="D1487" t="s">
        <v>6416</v>
      </c>
      <c r="E1487" t="s">
        <v>7803</v>
      </c>
    </row>
    <row r="1488" spans="4:5" x14ac:dyDescent="0.2">
      <c r="D1488" t="s">
        <v>6417</v>
      </c>
      <c r="E1488" t="s">
        <v>7804</v>
      </c>
    </row>
    <row r="1489" spans="4:5" x14ac:dyDescent="0.2">
      <c r="D1489">
        <v>0</v>
      </c>
      <c r="E1489">
        <v>0</v>
      </c>
    </row>
    <row r="1490" spans="4:5" x14ac:dyDescent="0.2">
      <c r="D1490" t="s">
        <v>6418</v>
      </c>
      <c r="E1490" t="s">
        <v>7805</v>
      </c>
    </row>
    <row r="1491" spans="4:5" x14ac:dyDescent="0.2">
      <c r="D1491" t="s">
        <v>6419</v>
      </c>
      <c r="E1491" t="s">
        <v>7806</v>
      </c>
    </row>
    <row r="1492" spans="4:5" x14ac:dyDescent="0.2">
      <c r="D1492">
        <v>0</v>
      </c>
      <c r="E1492">
        <v>0</v>
      </c>
    </row>
    <row r="1493" spans="4:5" x14ac:dyDescent="0.2">
      <c r="D1493" t="s">
        <v>6420</v>
      </c>
      <c r="E1493" t="s">
        <v>7807</v>
      </c>
    </row>
    <row r="1494" spans="4:5" x14ac:dyDescent="0.2">
      <c r="D1494" t="s">
        <v>6421</v>
      </c>
      <c r="E1494" t="s">
        <v>7808</v>
      </c>
    </row>
    <row r="1495" spans="4:5" x14ac:dyDescent="0.2">
      <c r="D1495">
        <v>0</v>
      </c>
      <c r="E1495">
        <v>0</v>
      </c>
    </row>
    <row r="1496" spans="4:5" x14ac:dyDescent="0.2">
      <c r="D1496" t="s">
        <v>6422</v>
      </c>
      <c r="E1496" t="s">
        <v>7809</v>
      </c>
    </row>
    <row r="1497" spans="4:5" x14ac:dyDescent="0.2">
      <c r="D1497" t="s">
        <v>6423</v>
      </c>
      <c r="E1497" t="s">
        <v>5982</v>
      </c>
    </row>
    <row r="1498" spans="4:5" x14ac:dyDescent="0.2">
      <c r="D1498">
        <v>0</v>
      </c>
      <c r="E1498">
        <v>0</v>
      </c>
    </row>
    <row r="1499" spans="4:5" x14ac:dyDescent="0.2">
      <c r="D1499" t="s">
        <v>6424</v>
      </c>
      <c r="E1499" t="s">
        <v>7810</v>
      </c>
    </row>
    <row r="1500" spans="4:5" x14ac:dyDescent="0.2">
      <c r="D1500" t="s">
        <v>6425</v>
      </c>
      <c r="E1500" t="s">
        <v>7811</v>
      </c>
    </row>
    <row r="1501" spans="4:5" x14ac:dyDescent="0.2">
      <c r="D1501">
        <v>0</v>
      </c>
      <c r="E1501">
        <v>0</v>
      </c>
    </row>
    <row r="1502" spans="4:5" x14ac:dyDescent="0.2">
      <c r="D1502" t="s">
        <v>6426</v>
      </c>
      <c r="E1502" t="s">
        <v>7812</v>
      </c>
    </row>
    <row r="1503" spans="4:5" x14ac:dyDescent="0.2">
      <c r="D1503" t="s">
        <v>6427</v>
      </c>
      <c r="E1503" t="s">
        <v>7813</v>
      </c>
    </row>
    <row r="1504" spans="4:5" x14ac:dyDescent="0.2">
      <c r="D1504">
        <v>0</v>
      </c>
      <c r="E1504">
        <v>0</v>
      </c>
    </row>
    <row r="1505" spans="4:5" x14ac:dyDescent="0.2">
      <c r="D1505" t="s">
        <v>6428</v>
      </c>
      <c r="E1505" t="s">
        <v>7814</v>
      </c>
    </row>
    <row r="1506" spans="4:5" x14ac:dyDescent="0.2">
      <c r="D1506" t="s">
        <v>6429</v>
      </c>
      <c r="E1506" t="s">
        <v>5984</v>
      </c>
    </row>
    <row r="1507" spans="4:5" x14ac:dyDescent="0.2">
      <c r="D1507">
        <v>0</v>
      </c>
      <c r="E1507">
        <v>0</v>
      </c>
    </row>
    <row r="1508" spans="4:5" x14ac:dyDescent="0.2">
      <c r="D1508" t="s">
        <v>6430</v>
      </c>
      <c r="E1508" t="s">
        <v>7815</v>
      </c>
    </row>
    <row r="1509" spans="4:5" x14ac:dyDescent="0.2">
      <c r="D1509" t="s">
        <v>6431</v>
      </c>
      <c r="E1509" t="s">
        <v>7816</v>
      </c>
    </row>
    <row r="1510" spans="4:5" x14ac:dyDescent="0.2">
      <c r="D1510">
        <v>0</v>
      </c>
      <c r="E1510">
        <v>0</v>
      </c>
    </row>
    <row r="1511" spans="4:5" x14ac:dyDescent="0.2">
      <c r="D1511" t="s">
        <v>6432</v>
      </c>
      <c r="E1511" t="s">
        <v>7817</v>
      </c>
    </row>
    <row r="1512" spans="4:5" x14ac:dyDescent="0.2">
      <c r="D1512" t="s">
        <v>6433</v>
      </c>
      <c r="E1512" t="s">
        <v>7818</v>
      </c>
    </row>
    <row r="1513" spans="4:5" x14ac:dyDescent="0.2">
      <c r="D1513">
        <v>0</v>
      </c>
      <c r="E1513">
        <v>0</v>
      </c>
    </row>
    <row r="1514" spans="4:5" x14ac:dyDescent="0.2">
      <c r="D1514" t="s">
        <v>6434</v>
      </c>
      <c r="E1514" t="s">
        <v>7819</v>
      </c>
    </row>
    <row r="1515" spans="4:5" x14ac:dyDescent="0.2">
      <c r="D1515" t="s">
        <v>6435</v>
      </c>
      <c r="E1515" t="s">
        <v>7820</v>
      </c>
    </row>
    <row r="1516" spans="4:5" x14ac:dyDescent="0.2">
      <c r="D1516">
        <v>0</v>
      </c>
      <c r="E1516">
        <v>0</v>
      </c>
    </row>
    <row r="1517" spans="4:5" x14ac:dyDescent="0.2">
      <c r="D1517" t="s">
        <v>6436</v>
      </c>
      <c r="E1517" t="s">
        <v>7821</v>
      </c>
    </row>
    <row r="1518" spans="4:5" x14ac:dyDescent="0.2">
      <c r="D1518" t="s">
        <v>6437</v>
      </c>
      <c r="E1518" t="s">
        <v>7822</v>
      </c>
    </row>
    <row r="1519" spans="4:5" x14ac:dyDescent="0.2">
      <c r="D1519">
        <v>0</v>
      </c>
      <c r="E1519">
        <v>0</v>
      </c>
    </row>
    <row r="1520" spans="4:5" x14ac:dyDescent="0.2">
      <c r="D1520" t="s">
        <v>6438</v>
      </c>
      <c r="E1520" t="s">
        <v>7823</v>
      </c>
    </row>
    <row r="1521" spans="4:5" x14ac:dyDescent="0.2">
      <c r="D1521" t="s">
        <v>6439</v>
      </c>
      <c r="E1521" t="s">
        <v>7824</v>
      </c>
    </row>
    <row r="1522" spans="4:5" x14ac:dyDescent="0.2">
      <c r="D1522">
        <v>0</v>
      </c>
      <c r="E1522">
        <v>0</v>
      </c>
    </row>
    <row r="1523" spans="4:5" x14ac:dyDescent="0.2">
      <c r="D1523" t="s">
        <v>6440</v>
      </c>
      <c r="E1523" t="s">
        <v>7825</v>
      </c>
    </row>
    <row r="1524" spans="4:5" x14ac:dyDescent="0.2">
      <c r="D1524" t="s">
        <v>6441</v>
      </c>
      <c r="E1524" t="s">
        <v>5986</v>
      </c>
    </row>
    <row r="1525" spans="4:5" x14ac:dyDescent="0.2">
      <c r="D1525">
        <v>0</v>
      </c>
      <c r="E1525">
        <v>0</v>
      </c>
    </row>
    <row r="1526" spans="4:5" x14ac:dyDescent="0.2">
      <c r="D1526" t="s">
        <v>6442</v>
      </c>
      <c r="E1526" t="s">
        <v>7826</v>
      </c>
    </row>
    <row r="1527" spans="4:5" x14ac:dyDescent="0.2">
      <c r="D1527" t="s">
        <v>6443</v>
      </c>
      <c r="E1527" t="s">
        <v>5988</v>
      </c>
    </row>
    <row r="1528" spans="4:5" x14ac:dyDescent="0.2">
      <c r="D1528">
        <v>0</v>
      </c>
      <c r="E1528">
        <v>0</v>
      </c>
    </row>
    <row r="1529" spans="4:5" x14ac:dyDescent="0.2">
      <c r="D1529" t="s">
        <v>6444</v>
      </c>
      <c r="E1529" t="s">
        <v>7827</v>
      </c>
    </row>
    <row r="1530" spans="4:5" x14ac:dyDescent="0.2">
      <c r="D1530" t="s">
        <v>6445</v>
      </c>
      <c r="E1530" t="s">
        <v>7828</v>
      </c>
    </row>
    <row r="1531" spans="4:5" x14ac:dyDescent="0.2">
      <c r="D1531">
        <v>0</v>
      </c>
      <c r="E1531">
        <v>0</v>
      </c>
    </row>
    <row r="1532" spans="4:5" x14ac:dyDescent="0.2">
      <c r="D1532" t="s">
        <v>6446</v>
      </c>
      <c r="E1532" t="s">
        <v>7829</v>
      </c>
    </row>
    <row r="1533" spans="4:5" x14ac:dyDescent="0.2">
      <c r="D1533" t="s">
        <v>6447</v>
      </c>
      <c r="E1533" t="s">
        <v>5990</v>
      </c>
    </row>
    <row r="1534" spans="4:5" x14ac:dyDescent="0.2">
      <c r="D1534">
        <v>0</v>
      </c>
      <c r="E1534">
        <v>0</v>
      </c>
    </row>
    <row r="1535" spans="4:5" x14ac:dyDescent="0.2">
      <c r="D1535" t="s">
        <v>6448</v>
      </c>
      <c r="E1535" t="s">
        <v>7830</v>
      </c>
    </row>
    <row r="1536" spans="4:5" x14ac:dyDescent="0.2">
      <c r="D1536" t="s">
        <v>6449</v>
      </c>
      <c r="E1536" t="s">
        <v>7831</v>
      </c>
    </row>
    <row r="1537" spans="4:5" x14ac:dyDescent="0.2">
      <c r="D1537">
        <v>0</v>
      </c>
      <c r="E1537">
        <v>0</v>
      </c>
    </row>
    <row r="1538" spans="4:5" x14ac:dyDescent="0.2">
      <c r="D1538" t="s">
        <v>6442</v>
      </c>
      <c r="E1538" t="s">
        <v>7832</v>
      </c>
    </row>
    <row r="1539" spans="4:5" x14ac:dyDescent="0.2">
      <c r="D1539" t="s">
        <v>6450</v>
      </c>
      <c r="E1539" t="s">
        <v>7833</v>
      </c>
    </row>
    <row r="1540" spans="4:5" x14ac:dyDescent="0.2">
      <c r="D1540">
        <v>0</v>
      </c>
      <c r="E1540">
        <v>0</v>
      </c>
    </row>
    <row r="1541" spans="4:5" x14ac:dyDescent="0.2">
      <c r="D1541" t="s">
        <v>6451</v>
      </c>
      <c r="E1541" t="s">
        <v>7834</v>
      </c>
    </row>
    <row r="1542" spans="4:5" x14ac:dyDescent="0.2">
      <c r="D1542" t="s">
        <v>6452</v>
      </c>
      <c r="E1542" t="s">
        <v>7835</v>
      </c>
    </row>
    <row r="1543" spans="4:5" x14ac:dyDescent="0.2">
      <c r="D1543">
        <v>0</v>
      </c>
      <c r="E1543">
        <v>0</v>
      </c>
    </row>
    <row r="1544" spans="4:5" x14ac:dyDescent="0.2">
      <c r="D1544" t="s">
        <v>6453</v>
      </c>
      <c r="E1544" t="s">
        <v>7836</v>
      </c>
    </row>
    <row r="1545" spans="4:5" x14ac:dyDescent="0.2">
      <c r="D1545" t="s">
        <v>6454</v>
      </c>
      <c r="E1545" t="s">
        <v>7837</v>
      </c>
    </row>
    <row r="1546" spans="4:5" x14ac:dyDescent="0.2">
      <c r="D1546">
        <v>0</v>
      </c>
      <c r="E1546">
        <v>0</v>
      </c>
    </row>
    <row r="1547" spans="4:5" x14ac:dyDescent="0.2">
      <c r="D1547" t="s">
        <v>6455</v>
      </c>
      <c r="E1547" t="s">
        <v>7838</v>
      </c>
    </row>
    <row r="1548" spans="4:5" x14ac:dyDescent="0.2">
      <c r="D1548" t="s">
        <v>6456</v>
      </c>
      <c r="E1548" t="s">
        <v>7839</v>
      </c>
    </row>
    <row r="1549" spans="4:5" x14ac:dyDescent="0.2">
      <c r="D1549">
        <v>0</v>
      </c>
      <c r="E1549">
        <v>0</v>
      </c>
    </row>
    <row r="1550" spans="4:5" x14ac:dyDescent="0.2">
      <c r="D1550" t="s">
        <v>6457</v>
      </c>
      <c r="E1550" t="s">
        <v>7840</v>
      </c>
    </row>
    <row r="1551" spans="4:5" x14ac:dyDescent="0.2">
      <c r="D1551" t="s">
        <v>6458</v>
      </c>
      <c r="E1551" t="s">
        <v>7841</v>
      </c>
    </row>
    <row r="1552" spans="4:5" x14ac:dyDescent="0.2">
      <c r="D1552">
        <v>0</v>
      </c>
      <c r="E1552">
        <v>0</v>
      </c>
    </row>
    <row r="1553" spans="4:5" x14ac:dyDescent="0.2">
      <c r="D1553" t="s">
        <v>6459</v>
      </c>
      <c r="E1553" t="s">
        <v>7842</v>
      </c>
    </row>
    <row r="1554" spans="4:5" x14ac:dyDescent="0.2">
      <c r="D1554" t="s">
        <v>6460</v>
      </c>
      <c r="E1554" t="s">
        <v>7843</v>
      </c>
    </row>
    <row r="1555" spans="4:5" x14ac:dyDescent="0.2">
      <c r="D1555">
        <v>0</v>
      </c>
      <c r="E1555">
        <v>0</v>
      </c>
    </row>
    <row r="1556" spans="4:5" x14ac:dyDescent="0.2">
      <c r="D1556" t="s">
        <v>6461</v>
      </c>
      <c r="E1556" t="s">
        <v>7844</v>
      </c>
    </row>
    <row r="1557" spans="4:5" x14ac:dyDescent="0.2">
      <c r="D1557" t="s">
        <v>6462</v>
      </c>
      <c r="E1557" t="s">
        <v>7845</v>
      </c>
    </row>
    <row r="1558" spans="4:5" x14ac:dyDescent="0.2">
      <c r="D1558">
        <v>0</v>
      </c>
      <c r="E1558">
        <v>0</v>
      </c>
    </row>
    <row r="1559" spans="4:5" x14ac:dyDescent="0.2">
      <c r="D1559" t="s">
        <v>6463</v>
      </c>
      <c r="E1559" t="s">
        <v>7846</v>
      </c>
    </row>
    <row r="1560" spans="4:5" x14ac:dyDescent="0.2">
      <c r="D1560" t="s">
        <v>6464</v>
      </c>
      <c r="E1560" t="s">
        <v>6000</v>
      </c>
    </row>
    <row r="1561" spans="4:5" x14ac:dyDescent="0.2">
      <c r="D1561">
        <v>0</v>
      </c>
      <c r="E1561">
        <v>0</v>
      </c>
    </row>
    <row r="1562" spans="4:5" x14ac:dyDescent="0.2">
      <c r="D1562" t="s">
        <v>6465</v>
      </c>
      <c r="E1562" t="s">
        <v>7847</v>
      </c>
    </row>
    <row r="1563" spans="4:5" x14ac:dyDescent="0.2">
      <c r="D1563" t="s">
        <v>6466</v>
      </c>
      <c r="E1563" t="s">
        <v>7848</v>
      </c>
    </row>
    <row r="1564" spans="4:5" x14ac:dyDescent="0.2">
      <c r="D1564">
        <v>0</v>
      </c>
      <c r="E1564">
        <v>0</v>
      </c>
    </row>
    <row r="1565" spans="4:5" x14ac:dyDescent="0.2">
      <c r="D1565" t="s">
        <v>6467</v>
      </c>
      <c r="E1565" t="s">
        <v>7849</v>
      </c>
    </row>
    <row r="1566" spans="4:5" x14ac:dyDescent="0.2">
      <c r="D1566" t="s">
        <v>6468</v>
      </c>
      <c r="E1566" t="s">
        <v>7850</v>
      </c>
    </row>
    <row r="1567" spans="4:5" x14ac:dyDescent="0.2">
      <c r="D1567">
        <v>0</v>
      </c>
      <c r="E1567">
        <v>0</v>
      </c>
    </row>
    <row r="1568" spans="4:5" x14ac:dyDescent="0.2">
      <c r="D1568" t="s">
        <v>6469</v>
      </c>
      <c r="E1568" t="s">
        <v>7851</v>
      </c>
    </row>
    <row r="1569" spans="4:5" x14ac:dyDescent="0.2">
      <c r="D1569" t="s">
        <v>6470</v>
      </c>
      <c r="E1569" t="s">
        <v>6002</v>
      </c>
    </row>
    <row r="1570" spans="4:5" x14ac:dyDescent="0.2">
      <c r="D1570">
        <v>0</v>
      </c>
      <c r="E1570">
        <v>0</v>
      </c>
    </row>
    <row r="1571" spans="4:5" x14ac:dyDescent="0.2">
      <c r="D1571" t="s">
        <v>6471</v>
      </c>
      <c r="E1571" t="s">
        <v>7852</v>
      </c>
    </row>
    <row r="1572" spans="4:5" x14ac:dyDescent="0.2">
      <c r="D1572" t="s">
        <v>6472</v>
      </c>
      <c r="E1572" t="s">
        <v>7853</v>
      </c>
    </row>
    <row r="1573" spans="4:5" x14ac:dyDescent="0.2">
      <c r="D1573">
        <v>0</v>
      </c>
      <c r="E1573">
        <v>0</v>
      </c>
    </row>
    <row r="1574" spans="4:5" x14ac:dyDescent="0.2">
      <c r="D1574" t="s">
        <v>6473</v>
      </c>
      <c r="E1574" t="s">
        <v>7854</v>
      </c>
    </row>
    <row r="1575" spans="4:5" x14ac:dyDescent="0.2">
      <c r="D1575" t="s">
        <v>6474</v>
      </c>
      <c r="E1575" t="s">
        <v>7855</v>
      </c>
    </row>
    <row r="1576" spans="4:5" x14ac:dyDescent="0.2">
      <c r="D1576">
        <v>0</v>
      </c>
      <c r="E1576">
        <v>0</v>
      </c>
    </row>
    <row r="1577" spans="4:5" x14ac:dyDescent="0.2">
      <c r="D1577" t="s">
        <v>6475</v>
      </c>
      <c r="E1577" t="s">
        <v>7856</v>
      </c>
    </row>
    <row r="1578" spans="4:5" x14ac:dyDescent="0.2">
      <c r="D1578" t="s">
        <v>6476</v>
      </c>
      <c r="E1578" t="s">
        <v>7857</v>
      </c>
    </row>
    <row r="1579" spans="4:5" x14ac:dyDescent="0.2">
      <c r="D1579">
        <v>0</v>
      </c>
      <c r="E1579">
        <v>0</v>
      </c>
    </row>
    <row r="1580" spans="4:5" x14ac:dyDescent="0.2">
      <c r="D1580" t="s">
        <v>6477</v>
      </c>
      <c r="E1580" t="s">
        <v>7858</v>
      </c>
    </row>
    <row r="1581" spans="4:5" x14ac:dyDescent="0.2">
      <c r="D1581" t="s">
        <v>6478</v>
      </c>
      <c r="E1581" t="s">
        <v>7859</v>
      </c>
    </row>
    <row r="1582" spans="4:5" x14ac:dyDescent="0.2">
      <c r="D1582">
        <v>0</v>
      </c>
      <c r="E1582">
        <v>0</v>
      </c>
    </row>
    <row r="1583" spans="4:5" x14ac:dyDescent="0.2">
      <c r="D1583" t="s">
        <v>6479</v>
      </c>
      <c r="E1583" t="s">
        <v>7860</v>
      </c>
    </row>
    <row r="1584" spans="4:5" x14ac:dyDescent="0.2">
      <c r="D1584" t="s">
        <v>6480</v>
      </c>
      <c r="E1584" t="s">
        <v>7861</v>
      </c>
    </row>
    <row r="1585" spans="4:5" x14ac:dyDescent="0.2">
      <c r="D1585">
        <v>0</v>
      </c>
      <c r="E1585">
        <v>0</v>
      </c>
    </row>
    <row r="1586" spans="4:5" x14ac:dyDescent="0.2">
      <c r="D1586" t="s">
        <v>6481</v>
      </c>
      <c r="E1586" t="s">
        <v>7862</v>
      </c>
    </row>
    <row r="1587" spans="4:5" x14ac:dyDescent="0.2">
      <c r="D1587" t="s">
        <v>6482</v>
      </c>
      <c r="E1587" t="s">
        <v>7863</v>
      </c>
    </row>
    <row r="1588" spans="4:5" x14ac:dyDescent="0.2">
      <c r="D1588">
        <v>0</v>
      </c>
      <c r="E1588">
        <v>0</v>
      </c>
    </row>
    <row r="1589" spans="4:5" x14ac:dyDescent="0.2">
      <c r="D1589" t="s">
        <v>6483</v>
      </c>
      <c r="E1589" t="s">
        <v>7864</v>
      </c>
    </row>
    <row r="1590" spans="4:5" x14ac:dyDescent="0.2">
      <c r="D1590" t="s">
        <v>6484</v>
      </c>
      <c r="E1590" t="s">
        <v>7865</v>
      </c>
    </row>
    <row r="1591" spans="4:5" x14ac:dyDescent="0.2">
      <c r="D1591">
        <v>0</v>
      </c>
      <c r="E1591">
        <v>0</v>
      </c>
    </row>
    <row r="1592" spans="4:5" x14ac:dyDescent="0.2">
      <c r="D1592" t="s">
        <v>6485</v>
      </c>
      <c r="E1592" t="s">
        <v>7866</v>
      </c>
    </row>
    <row r="1593" spans="4:5" x14ac:dyDescent="0.2">
      <c r="D1593" t="s">
        <v>6486</v>
      </c>
      <c r="E1593" t="s">
        <v>7867</v>
      </c>
    </row>
    <row r="1594" spans="4:5" x14ac:dyDescent="0.2">
      <c r="D1594">
        <v>0</v>
      </c>
      <c r="E1594">
        <v>0</v>
      </c>
    </row>
    <row r="1595" spans="4:5" x14ac:dyDescent="0.2">
      <c r="D1595" t="s">
        <v>6487</v>
      </c>
      <c r="E1595" t="s">
        <v>7868</v>
      </c>
    </row>
    <row r="1596" spans="4:5" x14ac:dyDescent="0.2">
      <c r="D1596" t="s">
        <v>6488</v>
      </c>
      <c r="E1596" t="s">
        <v>7869</v>
      </c>
    </row>
    <row r="1597" spans="4:5" x14ac:dyDescent="0.2">
      <c r="D1597">
        <v>0</v>
      </c>
      <c r="E1597">
        <v>0</v>
      </c>
    </row>
    <row r="1598" spans="4:5" x14ac:dyDescent="0.2">
      <c r="D1598" t="s">
        <v>6489</v>
      </c>
      <c r="E1598" t="s">
        <v>7870</v>
      </c>
    </row>
    <row r="1599" spans="4:5" x14ac:dyDescent="0.2">
      <c r="D1599" t="s">
        <v>6490</v>
      </c>
      <c r="E1599" t="s">
        <v>7871</v>
      </c>
    </row>
    <row r="1600" spans="4:5" x14ac:dyDescent="0.2">
      <c r="D1600">
        <v>0</v>
      </c>
      <c r="E1600">
        <v>0</v>
      </c>
    </row>
    <row r="1601" spans="4:5" x14ac:dyDescent="0.2">
      <c r="D1601" t="s">
        <v>6491</v>
      </c>
      <c r="E1601" t="s">
        <v>7872</v>
      </c>
    </row>
    <row r="1602" spans="4:5" x14ac:dyDescent="0.2">
      <c r="D1602" t="s">
        <v>6492</v>
      </c>
      <c r="E1602" t="s">
        <v>7873</v>
      </c>
    </row>
    <row r="1603" spans="4:5" x14ac:dyDescent="0.2">
      <c r="D1603">
        <v>0</v>
      </c>
      <c r="E1603">
        <v>0</v>
      </c>
    </row>
    <row r="1604" spans="4:5" x14ac:dyDescent="0.2">
      <c r="D1604" t="s">
        <v>6493</v>
      </c>
      <c r="E1604" t="s">
        <v>7874</v>
      </c>
    </row>
    <row r="1605" spans="4:5" x14ac:dyDescent="0.2">
      <c r="D1605" t="s">
        <v>6494</v>
      </c>
      <c r="E1605" t="s">
        <v>7875</v>
      </c>
    </row>
    <row r="1606" spans="4:5" x14ac:dyDescent="0.2">
      <c r="D1606">
        <v>0</v>
      </c>
      <c r="E1606">
        <v>0</v>
      </c>
    </row>
    <row r="1607" spans="4:5" x14ac:dyDescent="0.2">
      <c r="D1607" t="s">
        <v>6495</v>
      </c>
      <c r="E1607" t="s">
        <v>7876</v>
      </c>
    </row>
    <row r="1608" spans="4:5" x14ac:dyDescent="0.2">
      <c r="D1608" t="s">
        <v>6496</v>
      </c>
      <c r="E1608" t="s">
        <v>7877</v>
      </c>
    </row>
    <row r="1609" spans="4:5" x14ac:dyDescent="0.2">
      <c r="D1609">
        <v>0</v>
      </c>
      <c r="E1609">
        <v>0</v>
      </c>
    </row>
    <row r="1610" spans="4:5" x14ac:dyDescent="0.2">
      <c r="D1610" t="s">
        <v>6497</v>
      </c>
      <c r="E1610" t="s">
        <v>7878</v>
      </c>
    </row>
    <row r="1611" spans="4:5" x14ac:dyDescent="0.2">
      <c r="D1611" t="s">
        <v>6498</v>
      </c>
      <c r="E1611" t="s">
        <v>7879</v>
      </c>
    </row>
    <row r="1612" spans="4:5" x14ac:dyDescent="0.2">
      <c r="D1612">
        <v>0</v>
      </c>
      <c r="E1612">
        <v>0</v>
      </c>
    </row>
    <row r="1613" spans="4:5" x14ac:dyDescent="0.2">
      <c r="D1613" t="s">
        <v>6495</v>
      </c>
      <c r="E1613" t="s">
        <v>7880</v>
      </c>
    </row>
    <row r="1614" spans="4:5" x14ac:dyDescent="0.2">
      <c r="D1614" t="s">
        <v>6499</v>
      </c>
      <c r="E1614" t="s">
        <v>7881</v>
      </c>
    </row>
    <row r="1615" spans="4:5" x14ac:dyDescent="0.2">
      <c r="D1615">
        <v>0</v>
      </c>
      <c r="E1615">
        <v>0</v>
      </c>
    </row>
    <row r="1616" spans="4:5" x14ac:dyDescent="0.2">
      <c r="D1616" t="s">
        <v>6495</v>
      </c>
      <c r="E1616" t="s">
        <v>7882</v>
      </c>
    </row>
    <row r="1617" spans="4:5" x14ac:dyDescent="0.2">
      <c r="D1617" t="s">
        <v>6500</v>
      </c>
      <c r="E1617" t="s">
        <v>7883</v>
      </c>
    </row>
    <row r="1618" spans="4:5" x14ac:dyDescent="0.2">
      <c r="D1618">
        <v>0</v>
      </c>
      <c r="E1618">
        <v>0</v>
      </c>
    </row>
    <row r="1619" spans="4:5" x14ac:dyDescent="0.2">
      <c r="D1619" t="s">
        <v>6495</v>
      </c>
      <c r="E1619" t="s">
        <v>7884</v>
      </c>
    </row>
    <row r="1620" spans="4:5" x14ac:dyDescent="0.2">
      <c r="D1620" t="s">
        <v>6501</v>
      </c>
      <c r="E1620" t="s">
        <v>7885</v>
      </c>
    </row>
    <row r="1621" spans="4:5" x14ac:dyDescent="0.2">
      <c r="D1621">
        <v>0</v>
      </c>
      <c r="E1621">
        <v>0</v>
      </c>
    </row>
    <row r="1622" spans="4:5" x14ac:dyDescent="0.2">
      <c r="D1622" t="s">
        <v>6495</v>
      </c>
      <c r="E1622" t="s">
        <v>7886</v>
      </c>
    </row>
    <row r="1623" spans="4:5" x14ac:dyDescent="0.2">
      <c r="D1623" t="s">
        <v>6502</v>
      </c>
      <c r="E1623" t="s">
        <v>7887</v>
      </c>
    </row>
    <row r="1624" spans="4:5" x14ac:dyDescent="0.2">
      <c r="D1624">
        <v>0</v>
      </c>
      <c r="E1624">
        <v>0</v>
      </c>
    </row>
    <row r="1625" spans="4:5" x14ac:dyDescent="0.2">
      <c r="D1625" t="s">
        <v>6503</v>
      </c>
      <c r="E1625" t="s">
        <v>7888</v>
      </c>
    </row>
    <row r="1626" spans="4:5" x14ac:dyDescent="0.2">
      <c r="D1626" t="s">
        <v>6504</v>
      </c>
      <c r="E1626" t="s">
        <v>7889</v>
      </c>
    </row>
    <row r="1627" spans="4:5" x14ac:dyDescent="0.2">
      <c r="D1627">
        <v>0</v>
      </c>
      <c r="E1627">
        <v>0</v>
      </c>
    </row>
    <row r="1628" spans="4:5" x14ac:dyDescent="0.2">
      <c r="D1628" t="s">
        <v>6505</v>
      </c>
      <c r="E1628" t="s">
        <v>7890</v>
      </c>
    </row>
    <row r="1629" spans="4:5" x14ac:dyDescent="0.2">
      <c r="D1629" t="s">
        <v>6506</v>
      </c>
      <c r="E1629" t="s">
        <v>7891</v>
      </c>
    </row>
    <row r="1630" spans="4:5" x14ac:dyDescent="0.2">
      <c r="D1630">
        <v>0</v>
      </c>
      <c r="E1630">
        <v>0</v>
      </c>
    </row>
    <row r="1631" spans="4:5" x14ac:dyDescent="0.2">
      <c r="D1631" t="s">
        <v>6507</v>
      </c>
      <c r="E1631" t="s">
        <v>7892</v>
      </c>
    </row>
    <row r="1632" spans="4:5" x14ac:dyDescent="0.2">
      <c r="D1632" t="s">
        <v>6508</v>
      </c>
      <c r="E1632" t="s">
        <v>7893</v>
      </c>
    </row>
    <row r="1633" spans="4:5" x14ac:dyDescent="0.2">
      <c r="D1633">
        <v>0</v>
      </c>
      <c r="E1633">
        <v>0</v>
      </c>
    </row>
    <row r="1634" spans="4:5" x14ac:dyDescent="0.2">
      <c r="D1634" t="s">
        <v>6509</v>
      </c>
      <c r="E1634" t="s">
        <v>7894</v>
      </c>
    </row>
    <row r="1635" spans="4:5" x14ac:dyDescent="0.2">
      <c r="D1635" t="s">
        <v>6510</v>
      </c>
      <c r="E1635" t="s">
        <v>7895</v>
      </c>
    </row>
    <row r="1636" spans="4:5" x14ac:dyDescent="0.2">
      <c r="D1636">
        <v>0</v>
      </c>
      <c r="E1636">
        <v>0</v>
      </c>
    </row>
    <row r="1637" spans="4:5" x14ac:dyDescent="0.2">
      <c r="D1637" t="s">
        <v>6511</v>
      </c>
      <c r="E1637" t="s">
        <v>7896</v>
      </c>
    </row>
    <row r="1638" spans="4:5" x14ac:dyDescent="0.2">
      <c r="D1638" t="s">
        <v>6512</v>
      </c>
      <c r="E1638" t="s">
        <v>7897</v>
      </c>
    </row>
    <row r="1639" spans="4:5" x14ac:dyDescent="0.2">
      <c r="D1639">
        <v>0</v>
      </c>
      <c r="E1639">
        <v>0</v>
      </c>
    </row>
    <row r="1640" spans="4:5" x14ac:dyDescent="0.2">
      <c r="D1640" t="s">
        <v>6513</v>
      </c>
      <c r="E1640" t="s">
        <v>7898</v>
      </c>
    </row>
    <row r="1641" spans="4:5" x14ac:dyDescent="0.2">
      <c r="D1641" t="s">
        <v>6514</v>
      </c>
      <c r="E1641" t="s">
        <v>7899</v>
      </c>
    </row>
    <row r="1642" spans="4:5" x14ac:dyDescent="0.2">
      <c r="D1642">
        <v>0</v>
      </c>
      <c r="E1642">
        <v>0</v>
      </c>
    </row>
    <row r="1643" spans="4:5" x14ac:dyDescent="0.2">
      <c r="D1643" t="s">
        <v>6515</v>
      </c>
      <c r="E1643" t="s">
        <v>7900</v>
      </c>
    </row>
    <row r="1644" spans="4:5" x14ac:dyDescent="0.2">
      <c r="D1644" t="s">
        <v>6516</v>
      </c>
      <c r="E1644" t="s">
        <v>7901</v>
      </c>
    </row>
    <row r="1645" spans="4:5" x14ac:dyDescent="0.2">
      <c r="D1645">
        <v>0</v>
      </c>
      <c r="E1645">
        <v>0</v>
      </c>
    </row>
    <row r="1646" spans="4:5" x14ac:dyDescent="0.2">
      <c r="D1646" t="s">
        <v>6517</v>
      </c>
      <c r="E1646" t="s">
        <v>7902</v>
      </c>
    </row>
    <row r="1647" spans="4:5" x14ac:dyDescent="0.2">
      <c r="D1647" t="s">
        <v>6518</v>
      </c>
      <c r="E1647" t="s">
        <v>7903</v>
      </c>
    </row>
    <row r="1648" spans="4:5" x14ac:dyDescent="0.2">
      <c r="D1648">
        <v>0</v>
      </c>
      <c r="E1648">
        <v>0</v>
      </c>
    </row>
    <row r="1649" spans="4:5" x14ac:dyDescent="0.2">
      <c r="D1649" t="s">
        <v>6519</v>
      </c>
      <c r="E1649" t="s">
        <v>7904</v>
      </c>
    </row>
    <row r="1650" spans="4:5" x14ac:dyDescent="0.2">
      <c r="D1650" t="s">
        <v>6520</v>
      </c>
      <c r="E1650" t="s">
        <v>7905</v>
      </c>
    </row>
    <row r="1651" spans="4:5" x14ac:dyDescent="0.2">
      <c r="D1651">
        <v>0</v>
      </c>
      <c r="E1651">
        <v>0</v>
      </c>
    </row>
    <row r="1652" spans="4:5" x14ac:dyDescent="0.2">
      <c r="D1652" t="s">
        <v>6521</v>
      </c>
      <c r="E1652" t="s">
        <v>7906</v>
      </c>
    </row>
    <row r="1653" spans="4:5" x14ac:dyDescent="0.2">
      <c r="D1653" t="s">
        <v>6522</v>
      </c>
      <c r="E1653" t="s">
        <v>7907</v>
      </c>
    </row>
    <row r="1654" spans="4:5" x14ac:dyDescent="0.2">
      <c r="D1654">
        <v>0</v>
      </c>
      <c r="E1654">
        <v>0</v>
      </c>
    </row>
    <row r="1655" spans="4:5" x14ac:dyDescent="0.2">
      <c r="D1655" t="s">
        <v>6523</v>
      </c>
      <c r="E1655" t="s">
        <v>7908</v>
      </c>
    </row>
    <row r="1656" spans="4:5" x14ac:dyDescent="0.2">
      <c r="D1656" t="s">
        <v>6524</v>
      </c>
      <c r="E1656" t="s">
        <v>7909</v>
      </c>
    </row>
    <row r="1657" spans="4:5" x14ac:dyDescent="0.2">
      <c r="D1657">
        <v>0</v>
      </c>
      <c r="E1657">
        <v>0</v>
      </c>
    </row>
    <row r="1658" spans="4:5" x14ac:dyDescent="0.2">
      <c r="D1658" t="s">
        <v>6525</v>
      </c>
      <c r="E1658" t="s">
        <v>7910</v>
      </c>
    </row>
    <row r="1659" spans="4:5" x14ac:dyDescent="0.2">
      <c r="D1659" t="s">
        <v>6526</v>
      </c>
      <c r="E1659" t="s">
        <v>7911</v>
      </c>
    </row>
    <row r="1660" spans="4:5" x14ac:dyDescent="0.2">
      <c r="D1660">
        <v>0</v>
      </c>
      <c r="E1660">
        <v>0</v>
      </c>
    </row>
    <row r="1661" spans="4:5" x14ac:dyDescent="0.2">
      <c r="D1661" t="s">
        <v>6527</v>
      </c>
      <c r="E1661" t="s">
        <v>7912</v>
      </c>
    </row>
    <row r="1662" spans="4:5" x14ac:dyDescent="0.2">
      <c r="D1662" t="s">
        <v>6528</v>
      </c>
      <c r="E1662" t="s">
        <v>7913</v>
      </c>
    </row>
    <row r="1663" spans="4:5" x14ac:dyDescent="0.2">
      <c r="D1663">
        <v>0</v>
      </c>
      <c r="E1663">
        <v>0</v>
      </c>
    </row>
    <row r="1664" spans="4:5" x14ac:dyDescent="0.2">
      <c r="D1664" t="s">
        <v>6529</v>
      </c>
      <c r="E1664" t="s">
        <v>7914</v>
      </c>
    </row>
    <row r="1665" spans="4:5" x14ac:dyDescent="0.2">
      <c r="D1665" t="s">
        <v>6530</v>
      </c>
      <c r="E1665" t="s">
        <v>7915</v>
      </c>
    </row>
    <row r="1666" spans="4:5" x14ac:dyDescent="0.2">
      <c r="D1666">
        <v>0</v>
      </c>
      <c r="E1666">
        <v>0</v>
      </c>
    </row>
    <row r="1667" spans="4:5" x14ac:dyDescent="0.2">
      <c r="D1667" t="s">
        <v>6531</v>
      </c>
      <c r="E1667" t="s">
        <v>7916</v>
      </c>
    </row>
    <row r="1668" spans="4:5" x14ac:dyDescent="0.2">
      <c r="D1668" t="s">
        <v>6532</v>
      </c>
      <c r="E1668" t="s">
        <v>7917</v>
      </c>
    </row>
    <row r="1669" spans="4:5" x14ac:dyDescent="0.2">
      <c r="D1669">
        <v>0</v>
      </c>
      <c r="E1669">
        <v>0</v>
      </c>
    </row>
    <row r="1670" spans="4:5" x14ac:dyDescent="0.2">
      <c r="D1670" t="s">
        <v>6533</v>
      </c>
      <c r="E1670" t="s">
        <v>7918</v>
      </c>
    </row>
    <row r="1671" spans="4:5" x14ac:dyDescent="0.2">
      <c r="D1671" t="s">
        <v>6534</v>
      </c>
      <c r="E1671" t="s">
        <v>7919</v>
      </c>
    </row>
    <row r="1672" spans="4:5" x14ac:dyDescent="0.2">
      <c r="D1672">
        <v>0</v>
      </c>
      <c r="E1672">
        <v>0</v>
      </c>
    </row>
    <row r="1673" spans="4:5" x14ac:dyDescent="0.2">
      <c r="D1673" t="s">
        <v>6535</v>
      </c>
      <c r="E1673" t="s">
        <v>7920</v>
      </c>
    </row>
    <row r="1674" spans="4:5" x14ac:dyDescent="0.2">
      <c r="D1674" t="s">
        <v>6536</v>
      </c>
      <c r="E1674" t="s">
        <v>7921</v>
      </c>
    </row>
    <row r="1675" spans="4:5" x14ac:dyDescent="0.2">
      <c r="D1675">
        <v>0</v>
      </c>
      <c r="E1675">
        <v>0</v>
      </c>
    </row>
    <row r="1676" spans="4:5" x14ac:dyDescent="0.2">
      <c r="D1676" t="s">
        <v>6537</v>
      </c>
      <c r="E1676" t="s">
        <v>7922</v>
      </c>
    </row>
    <row r="1677" spans="4:5" x14ac:dyDescent="0.2">
      <c r="D1677" t="s">
        <v>6538</v>
      </c>
      <c r="E1677" t="s">
        <v>7923</v>
      </c>
    </row>
    <row r="1678" spans="4:5" x14ac:dyDescent="0.2">
      <c r="D1678">
        <v>0</v>
      </c>
      <c r="E1678">
        <v>0</v>
      </c>
    </row>
    <row r="1679" spans="4:5" x14ac:dyDescent="0.2">
      <c r="D1679" t="s">
        <v>6539</v>
      </c>
      <c r="E1679" t="s">
        <v>7924</v>
      </c>
    </row>
    <row r="1680" spans="4:5" x14ac:dyDescent="0.2">
      <c r="D1680" t="s">
        <v>6540</v>
      </c>
      <c r="E1680" t="s">
        <v>7925</v>
      </c>
    </row>
    <row r="1681" spans="4:5" x14ac:dyDescent="0.2">
      <c r="D1681">
        <v>0</v>
      </c>
      <c r="E1681">
        <v>0</v>
      </c>
    </row>
    <row r="1682" spans="4:5" x14ac:dyDescent="0.2">
      <c r="D1682" t="s">
        <v>6541</v>
      </c>
      <c r="E1682" t="s">
        <v>7926</v>
      </c>
    </row>
    <row r="1683" spans="4:5" x14ac:dyDescent="0.2">
      <c r="D1683" t="s">
        <v>6542</v>
      </c>
      <c r="E1683" t="s">
        <v>7927</v>
      </c>
    </row>
    <row r="1684" spans="4:5" x14ac:dyDescent="0.2">
      <c r="D1684">
        <v>0</v>
      </c>
      <c r="E1684">
        <v>0</v>
      </c>
    </row>
    <row r="1685" spans="4:5" x14ac:dyDescent="0.2">
      <c r="D1685" t="s">
        <v>6543</v>
      </c>
      <c r="E1685" t="s">
        <v>7928</v>
      </c>
    </row>
    <row r="1686" spans="4:5" x14ac:dyDescent="0.2">
      <c r="D1686" t="s">
        <v>6544</v>
      </c>
      <c r="E1686" t="s">
        <v>7929</v>
      </c>
    </row>
    <row r="1687" spans="4:5" x14ac:dyDescent="0.2">
      <c r="D1687">
        <v>0</v>
      </c>
      <c r="E1687">
        <v>0</v>
      </c>
    </row>
    <row r="1688" spans="4:5" x14ac:dyDescent="0.2">
      <c r="D1688" t="s">
        <v>6545</v>
      </c>
      <c r="E1688" t="s">
        <v>7930</v>
      </c>
    </row>
    <row r="1689" spans="4:5" x14ac:dyDescent="0.2">
      <c r="D1689" t="s">
        <v>6546</v>
      </c>
      <c r="E1689" t="s">
        <v>6098</v>
      </c>
    </row>
    <row r="1690" spans="4:5" x14ac:dyDescent="0.2">
      <c r="D1690">
        <v>0</v>
      </c>
      <c r="E1690">
        <v>0</v>
      </c>
    </row>
    <row r="1691" spans="4:5" x14ac:dyDescent="0.2">
      <c r="D1691" t="s">
        <v>6547</v>
      </c>
      <c r="E1691" t="s">
        <v>7931</v>
      </c>
    </row>
    <row r="1692" spans="4:5" x14ac:dyDescent="0.2">
      <c r="D1692" t="s">
        <v>6548</v>
      </c>
      <c r="E1692" t="s">
        <v>7932</v>
      </c>
    </row>
    <row r="1693" spans="4:5" x14ac:dyDescent="0.2">
      <c r="D1693">
        <v>0</v>
      </c>
      <c r="E1693">
        <v>0</v>
      </c>
    </row>
    <row r="1694" spans="4:5" x14ac:dyDescent="0.2">
      <c r="D1694" t="s">
        <v>6549</v>
      </c>
      <c r="E1694" t="s">
        <v>7933</v>
      </c>
    </row>
    <row r="1695" spans="4:5" x14ac:dyDescent="0.2">
      <c r="D1695" t="s">
        <v>6550</v>
      </c>
      <c r="E1695" t="s">
        <v>7934</v>
      </c>
    </row>
    <row r="1696" spans="4:5" x14ac:dyDescent="0.2">
      <c r="D1696">
        <v>0</v>
      </c>
      <c r="E1696">
        <v>0</v>
      </c>
    </row>
    <row r="1697" spans="4:5" x14ac:dyDescent="0.2">
      <c r="D1697" t="s">
        <v>6551</v>
      </c>
      <c r="E1697" t="s">
        <v>7935</v>
      </c>
    </row>
    <row r="1698" spans="4:5" x14ac:dyDescent="0.2">
      <c r="D1698" t="s">
        <v>6552</v>
      </c>
      <c r="E1698" t="s">
        <v>7936</v>
      </c>
    </row>
    <row r="1699" spans="4:5" x14ac:dyDescent="0.2">
      <c r="D1699">
        <v>0</v>
      </c>
      <c r="E1699">
        <v>0</v>
      </c>
    </row>
    <row r="1700" spans="4:5" x14ac:dyDescent="0.2">
      <c r="D1700" t="s">
        <v>6553</v>
      </c>
      <c r="E1700" t="s">
        <v>7937</v>
      </c>
    </row>
    <row r="1701" spans="4:5" x14ac:dyDescent="0.2">
      <c r="D1701" t="s">
        <v>6554</v>
      </c>
      <c r="E1701" t="s">
        <v>7938</v>
      </c>
    </row>
    <row r="1702" spans="4:5" x14ac:dyDescent="0.2">
      <c r="D1702">
        <v>0</v>
      </c>
      <c r="E1702">
        <v>0</v>
      </c>
    </row>
    <row r="1703" spans="4:5" x14ac:dyDescent="0.2">
      <c r="D1703" t="s">
        <v>6555</v>
      </c>
      <c r="E1703" t="s">
        <v>7939</v>
      </c>
    </row>
    <row r="1704" spans="4:5" x14ac:dyDescent="0.2">
      <c r="D1704" t="s">
        <v>6556</v>
      </c>
      <c r="E1704" t="s">
        <v>7940</v>
      </c>
    </row>
    <row r="1705" spans="4:5" x14ac:dyDescent="0.2">
      <c r="D1705">
        <v>0</v>
      </c>
      <c r="E1705">
        <v>0</v>
      </c>
    </row>
    <row r="1706" spans="4:5" x14ac:dyDescent="0.2">
      <c r="D1706" t="s">
        <v>6557</v>
      </c>
      <c r="E1706" t="s">
        <v>7941</v>
      </c>
    </row>
    <row r="1707" spans="4:5" x14ac:dyDescent="0.2">
      <c r="D1707" t="s">
        <v>6558</v>
      </c>
      <c r="E1707" t="s">
        <v>7942</v>
      </c>
    </row>
    <row r="1708" spans="4:5" x14ac:dyDescent="0.2">
      <c r="D1708">
        <v>0</v>
      </c>
      <c r="E1708">
        <v>0</v>
      </c>
    </row>
    <row r="1709" spans="4:5" x14ac:dyDescent="0.2">
      <c r="D1709" t="s">
        <v>6559</v>
      </c>
      <c r="E1709" t="s">
        <v>7943</v>
      </c>
    </row>
    <row r="1710" spans="4:5" x14ac:dyDescent="0.2">
      <c r="D1710" t="s">
        <v>6560</v>
      </c>
      <c r="E1710" t="s">
        <v>7944</v>
      </c>
    </row>
    <row r="1711" spans="4:5" x14ac:dyDescent="0.2">
      <c r="D1711">
        <v>0</v>
      </c>
      <c r="E1711">
        <v>0</v>
      </c>
    </row>
    <row r="1712" spans="4:5" x14ac:dyDescent="0.2">
      <c r="D1712" t="s">
        <v>6561</v>
      </c>
      <c r="E1712" t="s">
        <v>7945</v>
      </c>
    </row>
    <row r="1713" spans="4:5" x14ac:dyDescent="0.2">
      <c r="D1713" t="s">
        <v>6562</v>
      </c>
      <c r="E1713" t="s">
        <v>7946</v>
      </c>
    </row>
    <row r="1714" spans="4:5" x14ac:dyDescent="0.2">
      <c r="D1714">
        <v>0</v>
      </c>
      <c r="E1714">
        <v>0</v>
      </c>
    </row>
    <row r="1715" spans="4:5" x14ac:dyDescent="0.2">
      <c r="D1715" t="s">
        <v>6563</v>
      </c>
      <c r="E1715" t="s">
        <v>7947</v>
      </c>
    </row>
    <row r="1716" spans="4:5" x14ac:dyDescent="0.2">
      <c r="D1716" t="s">
        <v>6564</v>
      </c>
      <c r="E1716" t="s">
        <v>7948</v>
      </c>
    </row>
    <row r="1717" spans="4:5" x14ac:dyDescent="0.2">
      <c r="D1717">
        <v>0</v>
      </c>
      <c r="E1717">
        <v>0</v>
      </c>
    </row>
    <row r="1718" spans="4:5" x14ac:dyDescent="0.2">
      <c r="D1718" t="s">
        <v>6565</v>
      </c>
      <c r="E1718" t="s">
        <v>7949</v>
      </c>
    </row>
    <row r="1719" spans="4:5" x14ac:dyDescent="0.2">
      <c r="D1719" t="s">
        <v>6566</v>
      </c>
      <c r="E1719" t="s">
        <v>7950</v>
      </c>
    </row>
    <row r="1720" spans="4:5" x14ac:dyDescent="0.2">
      <c r="D1720">
        <v>0</v>
      </c>
      <c r="E1720">
        <v>0</v>
      </c>
    </row>
    <row r="1721" spans="4:5" x14ac:dyDescent="0.2">
      <c r="D1721" t="s">
        <v>6567</v>
      </c>
      <c r="E1721" t="s">
        <v>7951</v>
      </c>
    </row>
    <row r="1722" spans="4:5" x14ac:dyDescent="0.2">
      <c r="D1722" t="s">
        <v>6568</v>
      </c>
      <c r="E1722" t="s">
        <v>6208</v>
      </c>
    </row>
    <row r="1723" spans="4:5" x14ac:dyDescent="0.2">
      <c r="D1723">
        <v>0</v>
      </c>
      <c r="E1723">
        <v>0</v>
      </c>
    </row>
    <row r="1724" spans="4:5" x14ac:dyDescent="0.2">
      <c r="D1724" t="s">
        <v>6569</v>
      </c>
      <c r="E1724" t="s">
        <v>7952</v>
      </c>
    </row>
    <row r="1725" spans="4:5" x14ac:dyDescent="0.2">
      <c r="D1725" t="s">
        <v>6570</v>
      </c>
      <c r="E1725" t="s">
        <v>7953</v>
      </c>
    </row>
    <row r="1726" spans="4:5" x14ac:dyDescent="0.2">
      <c r="D1726">
        <v>0</v>
      </c>
      <c r="E1726">
        <v>0</v>
      </c>
    </row>
    <row r="1727" spans="4:5" x14ac:dyDescent="0.2">
      <c r="D1727" t="s">
        <v>6571</v>
      </c>
      <c r="E1727" t="s">
        <v>7954</v>
      </c>
    </row>
    <row r="1728" spans="4:5" x14ac:dyDescent="0.2">
      <c r="D1728" t="s">
        <v>6572</v>
      </c>
      <c r="E1728" t="s">
        <v>6212</v>
      </c>
    </row>
    <row r="1729" spans="4:5" x14ac:dyDescent="0.2">
      <c r="D1729">
        <v>0</v>
      </c>
      <c r="E1729">
        <v>0</v>
      </c>
    </row>
    <row r="1730" spans="4:5" x14ac:dyDescent="0.2">
      <c r="D1730" t="s">
        <v>6573</v>
      </c>
      <c r="E1730" t="s">
        <v>7955</v>
      </c>
    </row>
    <row r="1731" spans="4:5" x14ac:dyDescent="0.2">
      <c r="D1731" t="s">
        <v>6574</v>
      </c>
      <c r="E1731" t="s">
        <v>7956</v>
      </c>
    </row>
    <row r="1732" spans="4:5" x14ac:dyDescent="0.2">
      <c r="D1732">
        <v>0</v>
      </c>
      <c r="E1732">
        <v>0</v>
      </c>
    </row>
    <row r="1733" spans="4:5" x14ac:dyDescent="0.2">
      <c r="D1733" t="s">
        <v>6575</v>
      </c>
      <c r="E1733" t="s">
        <v>7957</v>
      </c>
    </row>
    <row r="1734" spans="4:5" x14ac:dyDescent="0.2">
      <c r="D1734" t="s">
        <v>6576</v>
      </c>
      <c r="E1734" t="s">
        <v>6224</v>
      </c>
    </row>
    <row r="1735" spans="4:5" x14ac:dyDescent="0.2">
      <c r="D1735">
        <v>0</v>
      </c>
      <c r="E1735">
        <v>0</v>
      </c>
    </row>
    <row r="1736" spans="4:5" x14ac:dyDescent="0.2">
      <c r="D1736" t="s">
        <v>6577</v>
      </c>
      <c r="E1736" t="s">
        <v>7958</v>
      </c>
    </row>
    <row r="1737" spans="4:5" x14ac:dyDescent="0.2">
      <c r="D1737" t="s">
        <v>6578</v>
      </c>
      <c r="E1737" t="s">
        <v>7959</v>
      </c>
    </row>
    <row r="1738" spans="4:5" x14ac:dyDescent="0.2">
      <c r="D1738">
        <v>0</v>
      </c>
      <c r="E1738">
        <v>0</v>
      </c>
    </row>
    <row r="1739" spans="4:5" x14ac:dyDescent="0.2">
      <c r="D1739" t="s">
        <v>6579</v>
      </c>
      <c r="E1739" t="s">
        <v>7960</v>
      </c>
    </row>
    <row r="1740" spans="4:5" x14ac:dyDescent="0.2">
      <c r="D1740" t="s">
        <v>6580</v>
      </c>
      <c r="E1740" t="s">
        <v>7961</v>
      </c>
    </row>
    <row r="1741" spans="4:5" x14ac:dyDescent="0.2">
      <c r="D1741">
        <v>0</v>
      </c>
      <c r="E1741">
        <v>0</v>
      </c>
    </row>
    <row r="1742" spans="4:5" x14ac:dyDescent="0.2">
      <c r="D1742" t="s">
        <v>6581</v>
      </c>
      <c r="E1742" t="s">
        <v>7962</v>
      </c>
    </row>
    <row r="1743" spans="4:5" x14ac:dyDescent="0.2">
      <c r="D1743" t="s">
        <v>6582</v>
      </c>
      <c r="E1743" t="s">
        <v>7963</v>
      </c>
    </row>
    <row r="1744" spans="4:5" x14ac:dyDescent="0.2">
      <c r="D1744">
        <v>0</v>
      </c>
      <c r="E1744">
        <v>0</v>
      </c>
    </row>
    <row r="1745" spans="4:5" x14ac:dyDescent="0.2">
      <c r="D1745" t="s">
        <v>6583</v>
      </c>
      <c r="E1745" t="s">
        <v>7964</v>
      </c>
    </row>
    <row r="1746" spans="4:5" x14ac:dyDescent="0.2">
      <c r="D1746" t="s">
        <v>6584</v>
      </c>
      <c r="E1746" t="s">
        <v>7965</v>
      </c>
    </row>
    <row r="1747" spans="4:5" x14ac:dyDescent="0.2">
      <c r="D1747">
        <v>0</v>
      </c>
      <c r="E1747">
        <v>0</v>
      </c>
    </row>
    <row r="1748" spans="4:5" x14ac:dyDescent="0.2">
      <c r="D1748" t="s">
        <v>6585</v>
      </c>
      <c r="E1748" t="s">
        <v>7966</v>
      </c>
    </row>
    <row r="1749" spans="4:5" x14ac:dyDescent="0.2">
      <c r="D1749" t="s">
        <v>6586</v>
      </c>
      <c r="E1749" t="s">
        <v>7967</v>
      </c>
    </row>
    <row r="1750" spans="4:5" x14ac:dyDescent="0.2">
      <c r="D1750">
        <v>0</v>
      </c>
      <c r="E1750">
        <v>0</v>
      </c>
    </row>
    <row r="1751" spans="4:5" x14ac:dyDescent="0.2">
      <c r="D1751" t="s">
        <v>6587</v>
      </c>
      <c r="E1751" t="s">
        <v>7968</v>
      </c>
    </row>
    <row r="1752" spans="4:5" x14ac:dyDescent="0.2">
      <c r="D1752" t="s">
        <v>6588</v>
      </c>
      <c r="E1752" t="s">
        <v>7969</v>
      </c>
    </row>
    <row r="1753" spans="4:5" x14ac:dyDescent="0.2">
      <c r="D1753">
        <v>0</v>
      </c>
      <c r="E1753">
        <v>0</v>
      </c>
    </row>
    <row r="1754" spans="4:5" x14ac:dyDescent="0.2">
      <c r="D1754" t="s">
        <v>6589</v>
      </c>
      <c r="E1754" t="s">
        <v>7970</v>
      </c>
    </row>
    <row r="1755" spans="4:5" x14ac:dyDescent="0.2">
      <c r="D1755" t="s">
        <v>6590</v>
      </c>
      <c r="E1755" t="s">
        <v>7971</v>
      </c>
    </row>
    <row r="1756" spans="4:5" x14ac:dyDescent="0.2">
      <c r="D1756">
        <v>0</v>
      </c>
      <c r="E1756">
        <v>0</v>
      </c>
    </row>
    <row r="1757" spans="4:5" x14ac:dyDescent="0.2">
      <c r="D1757" t="s">
        <v>6591</v>
      </c>
      <c r="E1757" t="s">
        <v>7972</v>
      </c>
    </row>
    <row r="1758" spans="4:5" x14ac:dyDescent="0.2">
      <c r="D1758" t="s">
        <v>6592</v>
      </c>
      <c r="E1758" t="s">
        <v>6236</v>
      </c>
    </row>
    <row r="1759" spans="4:5" x14ac:dyDescent="0.2">
      <c r="D1759">
        <v>0</v>
      </c>
      <c r="E1759">
        <v>0</v>
      </c>
    </row>
    <row r="1760" spans="4:5" x14ac:dyDescent="0.2">
      <c r="D1760" t="s">
        <v>6593</v>
      </c>
      <c r="E1760" t="s">
        <v>7973</v>
      </c>
    </row>
    <row r="1761" spans="4:5" x14ac:dyDescent="0.2">
      <c r="D1761" t="s">
        <v>6594</v>
      </c>
      <c r="E1761" t="s">
        <v>6242</v>
      </c>
    </row>
    <row r="1762" spans="4:5" x14ac:dyDescent="0.2">
      <c r="D1762">
        <v>0</v>
      </c>
      <c r="E1762">
        <v>0</v>
      </c>
    </row>
    <row r="1763" spans="4:5" x14ac:dyDescent="0.2">
      <c r="D1763" t="s">
        <v>6595</v>
      </c>
      <c r="E1763" t="s">
        <v>7974</v>
      </c>
    </row>
    <row r="1764" spans="4:5" x14ac:dyDescent="0.2">
      <c r="D1764" t="s">
        <v>6596</v>
      </c>
      <c r="E1764" t="s">
        <v>7975</v>
      </c>
    </row>
    <row r="1765" spans="4:5" x14ac:dyDescent="0.2">
      <c r="D1765">
        <v>0</v>
      </c>
      <c r="E1765">
        <v>0</v>
      </c>
    </row>
    <row r="1766" spans="4:5" x14ac:dyDescent="0.2">
      <c r="D1766" t="s">
        <v>6597</v>
      </c>
      <c r="E1766" t="s">
        <v>7976</v>
      </c>
    </row>
    <row r="1767" spans="4:5" x14ac:dyDescent="0.2">
      <c r="D1767" t="s">
        <v>6598</v>
      </c>
      <c r="E1767" t="s">
        <v>7977</v>
      </c>
    </row>
    <row r="1768" spans="4:5" x14ac:dyDescent="0.2">
      <c r="D1768">
        <v>0</v>
      </c>
      <c r="E1768">
        <v>0</v>
      </c>
    </row>
    <row r="1769" spans="4:5" x14ac:dyDescent="0.2">
      <c r="D1769" t="s">
        <v>6599</v>
      </c>
      <c r="E1769" t="s">
        <v>7978</v>
      </c>
    </row>
    <row r="1770" spans="4:5" x14ac:dyDescent="0.2">
      <c r="D1770" t="s">
        <v>6600</v>
      </c>
      <c r="E1770" t="s">
        <v>7979</v>
      </c>
    </row>
    <row r="1771" spans="4:5" x14ac:dyDescent="0.2">
      <c r="D1771">
        <v>0</v>
      </c>
      <c r="E1771">
        <v>0</v>
      </c>
    </row>
    <row r="1772" spans="4:5" x14ac:dyDescent="0.2">
      <c r="D1772" t="s">
        <v>6601</v>
      </c>
      <c r="E1772" t="s">
        <v>7980</v>
      </c>
    </row>
    <row r="1773" spans="4:5" x14ac:dyDescent="0.2">
      <c r="D1773" t="s">
        <v>6602</v>
      </c>
      <c r="E1773" t="s">
        <v>7981</v>
      </c>
    </row>
    <row r="1774" spans="4:5" x14ac:dyDescent="0.2">
      <c r="D1774">
        <v>0</v>
      </c>
      <c r="E1774">
        <v>0</v>
      </c>
    </row>
    <row r="1775" spans="4:5" x14ac:dyDescent="0.2">
      <c r="D1775" t="s">
        <v>6603</v>
      </c>
      <c r="E1775" t="s">
        <v>7982</v>
      </c>
    </row>
    <row r="1776" spans="4:5" x14ac:dyDescent="0.2">
      <c r="D1776" t="s">
        <v>6604</v>
      </c>
      <c r="E1776" t="s">
        <v>7983</v>
      </c>
    </row>
    <row r="1777" spans="4:5" x14ac:dyDescent="0.2">
      <c r="D1777">
        <v>0</v>
      </c>
      <c r="E1777">
        <v>0</v>
      </c>
    </row>
    <row r="1778" spans="4:5" x14ac:dyDescent="0.2">
      <c r="D1778" t="s">
        <v>6605</v>
      </c>
      <c r="E1778" t="s">
        <v>7984</v>
      </c>
    </row>
    <row r="1779" spans="4:5" x14ac:dyDescent="0.2">
      <c r="D1779" t="s">
        <v>6606</v>
      </c>
      <c r="E1779" t="s">
        <v>7985</v>
      </c>
    </row>
    <row r="1780" spans="4:5" x14ac:dyDescent="0.2">
      <c r="D1780">
        <v>0</v>
      </c>
      <c r="E1780">
        <v>0</v>
      </c>
    </row>
    <row r="1781" spans="4:5" x14ac:dyDescent="0.2">
      <c r="D1781" t="s">
        <v>6607</v>
      </c>
      <c r="E1781" t="s">
        <v>7986</v>
      </c>
    </row>
    <row r="1782" spans="4:5" x14ac:dyDescent="0.2">
      <c r="D1782" t="s">
        <v>6608</v>
      </c>
      <c r="E1782" t="s">
        <v>7987</v>
      </c>
    </row>
    <row r="1783" spans="4:5" x14ac:dyDescent="0.2">
      <c r="D1783">
        <v>0</v>
      </c>
      <c r="E1783">
        <v>0</v>
      </c>
    </row>
    <row r="1784" spans="4:5" x14ac:dyDescent="0.2">
      <c r="D1784" t="s">
        <v>6609</v>
      </c>
      <c r="E1784" t="s">
        <v>7988</v>
      </c>
    </row>
    <row r="1785" spans="4:5" x14ac:dyDescent="0.2">
      <c r="D1785" t="s">
        <v>6610</v>
      </c>
      <c r="E1785" t="s">
        <v>7989</v>
      </c>
    </row>
    <row r="1786" spans="4:5" x14ac:dyDescent="0.2">
      <c r="D1786">
        <v>0</v>
      </c>
      <c r="E1786">
        <v>0</v>
      </c>
    </row>
    <row r="1787" spans="4:5" x14ac:dyDescent="0.2">
      <c r="D1787" t="s">
        <v>6611</v>
      </c>
      <c r="E1787" t="s">
        <v>7990</v>
      </c>
    </row>
    <row r="1788" spans="4:5" x14ac:dyDescent="0.2">
      <c r="D1788" t="s">
        <v>6612</v>
      </c>
      <c r="E1788" t="s">
        <v>7991</v>
      </c>
    </row>
    <row r="1789" spans="4:5" x14ac:dyDescent="0.2">
      <c r="D1789">
        <v>0</v>
      </c>
      <c r="E1789">
        <v>0</v>
      </c>
    </row>
    <row r="1790" spans="4:5" x14ac:dyDescent="0.2">
      <c r="D1790" t="s">
        <v>6613</v>
      </c>
      <c r="E1790" t="s">
        <v>7992</v>
      </c>
    </row>
    <row r="1791" spans="4:5" x14ac:dyDescent="0.2">
      <c r="D1791" t="s">
        <v>6614</v>
      </c>
      <c r="E1791" t="s">
        <v>7993</v>
      </c>
    </row>
    <row r="1792" spans="4:5" x14ac:dyDescent="0.2">
      <c r="D1792">
        <v>0</v>
      </c>
      <c r="E1792">
        <v>0</v>
      </c>
    </row>
    <row r="1793" spans="4:5" x14ac:dyDescent="0.2">
      <c r="D1793" t="s">
        <v>6615</v>
      </c>
      <c r="E1793" t="s">
        <v>7994</v>
      </c>
    </row>
    <row r="1794" spans="4:5" x14ac:dyDescent="0.2">
      <c r="D1794" t="s">
        <v>6616</v>
      </c>
      <c r="E1794" t="s">
        <v>7995</v>
      </c>
    </row>
    <row r="1795" spans="4:5" x14ac:dyDescent="0.2">
      <c r="D1795">
        <v>0</v>
      </c>
      <c r="E1795">
        <v>0</v>
      </c>
    </row>
    <row r="1796" spans="4:5" x14ac:dyDescent="0.2">
      <c r="D1796" t="s">
        <v>6617</v>
      </c>
      <c r="E1796" t="s">
        <v>7996</v>
      </c>
    </row>
    <row r="1797" spans="4:5" x14ac:dyDescent="0.2">
      <c r="D1797" t="s">
        <v>6618</v>
      </c>
      <c r="E1797" t="s">
        <v>6297</v>
      </c>
    </row>
    <row r="1798" spans="4:5" x14ac:dyDescent="0.2">
      <c r="D1798">
        <v>0</v>
      </c>
      <c r="E1798">
        <v>0</v>
      </c>
    </row>
    <row r="1799" spans="4:5" x14ac:dyDescent="0.2">
      <c r="D1799" t="s">
        <v>6619</v>
      </c>
      <c r="E1799" t="s">
        <v>7997</v>
      </c>
    </row>
    <row r="1800" spans="4:5" x14ac:dyDescent="0.2">
      <c r="D1800" t="s">
        <v>6620</v>
      </c>
      <c r="E1800" t="s">
        <v>6299</v>
      </c>
    </row>
    <row r="1801" spans="4:5" x14ac:dyDescent="0.2">
      <c r="D1801">
        <v>0</v>
      </c>
      <c r="E1801">
        <v>0</v>
      </c>
    </row>
    <row r="1802" spans="4:5" x14ac:dyDescent="0.2">
      <c r="D1802" t="s">
        <v>6621</v>
      </c>
      <c r="E1802" t="s">
        <v>7998</v>
      </c>
    </row>
    <row r="1803" spans="4:5" x14ac:dyDescent="0.2">
      <c r="D1803" t="s">
        <v>6622</v>
      </c>
      <c r="E1803" t="s">
        <v>7999</v>
      </c>
    </row>
    <row r="1804" spans="4:5" x14ac:dyDescent="0.2">
      <c r="D1804">
        <v>0</v>
      </c>
      <c r="E1804">
        <v>0</v>
      </c>
    </row>
    <row r="1805" spans="4:5" x14ac:dyDescent="0.2">
      <c r="D1805" t="s">
        <v>6623</v>
      </c>
      <c r="E1805" t="s">
        <v>8000</v>
      </c>
    </row>
    <row r="1806" spans="4:5" x14ac:dyDescent="0.2">
      <c r="D1806" t="s">
        <v>6624</v>
      </c>
      <c r="E1806" t="s">
        <v>6301</v>
      </c>
    </row>
    <row r="1807" spans="4:5" x14ac:dyDescent="0.2">
      <c r="D1807">
        <v>0</v>
      </c>
      <c r="E1807">
        <v>0</v>
      </c>
    </row>
    <row r="1808" spans="4:5" x14ac:dyDescent="0.2">
      <c r="D1808" t="s">
        <v>6625</v>
      </c>
      <c r="E1808" t="s">
        <v>8001</v>
      </c>
    </row>
    <row r="1809" spans="4:5" x14ac:dyDescent="0.2">
      <c r="D1809" t="s">
        <v>6626</v>
      </c>
      <c r="E1809" t="s">
        <v>6302</v>
      </c>
    </row>
    <row r="1810" spans="4:5" x14ac:dyDescent="0.2">
      <c r="D1810">
        <v>0</v>
      </c>
      <c r="E1810">
        <v>0</v>
      </c>
    </row>
    <row r="1811" spans="4:5" x14ac:dyDescent="0.2">
      <c r="D1811" t="s">
        <v>6627</v>
      </c>
      <c r="E1811" t="s">
        <v>8002</v>
      </c>
    </row>
    <row r="1812" spans="4:5" x14ac:dyDescent="0.2">
      <c r="D1812" t="s">
        <v>6628</v>
      </c>
      <c r="E1812" t="s">
        <v>8003</v>
      </c>
    </row>
    <row r="1813" spans="4:5" x14ac:dyDescent="0.2">
      <c r="D1813">
        <v>0</v>
      </c>
      <c r="E1813">
        <v>0</v>
      </c>
    </row>
    <row r="1814" spans="4:5" x14ac:dyDescent="0.2">
      <c r="D1814" t="s">
        <v>6629</v>
      </c>
      <c r="E1814" t="s">
        <v>8004</v>
      </c>
    </row>
    <row r="1815" spans="4:5" x14ac:dyDescent="0.2">
      <c r="D1815" t="s">
        <v>6630</v>
      </c>
      <c r="E1815" t="s">
        <v>8005</v>
      </c>
    </row>
    <row r="1816" spans="4:5" x14ac:dyDescent="0.2">
      <c r="D1816">
        <v>0</v>
      </c>
      <c r="E1816">
        <v>0</v>
      </c>
    </row>
    <row r="1817" spans="4:5" x14ac:dyDescent="0.2">
      <c r="D1817" t="s">
        <v>6631</v>
      </c>
      <c r="E1817" t="s">
        <v>8006</v>
      </c>
    </row>
    <row r="1818" spans="4:5" x14ac:dyDescent="0.2">
      <c r="D1818" t="s">
        <v>6632</v>
      </c>
      <c r="E1818" t="s">
        <v>8007</v>
      </c>
    </row>
    <row r="1819" spans="4:5" x14ac:dyDescent="0.2">
      <c r="D1819">
        <v>0</v>
      </c>
      <c r="E1819">
        <v>0</v>
      </c>
    </row>
    <row r="1820" spans="4:5" x14ac:dyDescent="0.2">
      <c r="D1820" t="s">
        <v>6633</v>
      </c>
      <c r="E1820" t="s">
        <v>8008</v>
      </c>
    </row>
    <row r="1821" spans="4:5" x14ac:dyDescent="0.2">
      <c r="D1821" t="s">
        <v>6634</v>
      </c>
      <c r="E1821" t="s">
        <v>8009</v>
      </c>
    </row>
    <row r="1822" spans="4:5" x14ac:dyDescent="0.2">
      <c r="D1822">
        <v>0</v>
      </c>
      <c r="E1822">
        <v>0</v>
      </c>
    </row>
    <row r="1823" spans="4:5" x14ac:dyDescent="0.2">
      <c r="D1823" t="s">
        <v>6635</v>
      </c>
      <c r="E1823" t="s">
        <v>8010</v>
      </c>
    </row>
    <row r="1824" spans="4:5" x14ac:dyDescent="0.2">
      <c r="D1824" t="s">
        <v>6636</v>
      </c>
      <c r="E1824" t="s">
        <v>6303</v>
      </c>
    </row>
    <row r="1825" spans="4:5" x14ac:dyDescent="0.2">
      <c r="D1825">
        <v>0</v>
      </c>
      <c r="E1825">
        <v>0</v>
      </c>
    </row>
    <row r="1826" spans="4:5" x14ac:dyDescent="0.2">
      <c r="D1826" t="s">
        <v>6637</v>
      </c>
      <c r="E1826" t="s">
        <v>8011</v>
      </c>
    </row>
    <row r="1827" spans="4:5" x14ac:dyDescent="0.2">
      <c r="D1827" t="s">
        <v>6638</v>
      </c>
      <c r="E1827" t="s">
        <v>6305</v>
      </c>
    </row>
    <row r="1828" spans="4:5" x14ac:dyDescent="0.2">
      <c r="D1828">
        <v>0</v>
      </c>
      <c r="E1828">
        <v>0</v>
      </c>
    </row>
    <row r="1829" spans="4:5" x14ac:dyDescent="0.2">
      <c r="D1829" t="s">
        <v>6639</v>
      </c>
      <c r="E1829" t="s">
        <v>8012</v>
      </c>
    </row>
    <row r="1830" spans="4:5" x14ac:dyDescent="0.2">
      <c r="D1830" t="s">
        <v>6640</v>
      </c>
      <c r="E1830" t="s">
        <v>8013</v>
      </c>
    </row>
    <row r="1831" spans="4:5" x14ac:dyDescent="0.2">
      <c r="D1831">
        <v>0</v>
      </c>
      <c r="E1831">
        <v>0</v>
      </c>
    </row>
    <row r="1832" spans="4:5" x14ac:dyDescent="0.2">
      <c r="D1832" t="s">
        <v>6641</v>
      </c>
      <c r="E1832" t="s">
        <v>8014</v>
      </c>
    </row>
    <row r="1833" spans="4:5" x14ac:dyDescent="0.2">
      <c r="D1833" t="s">
        <v>6642</v>
      </c>
      <c r="E1833" t="s">
        <v>6307</v>
      </c>
    </row>
    <row r="1834" spans="4:5" x14ac:dyDescent="0.2">
      <c r="D1834">
        <v>0</v>
      </c>
      <c r="E1834">
        <v>0</v>
      </c>
    </row>
    <row r="1835" spans="4:5" x14ac:dyDescent="0.2">
      <c r="D1835" t="s">
        <v>6643</v>
      </c>
      <c r="E1835" t="s">
        <v>8015</v>
      </c>
    </row>
    <row r="1836" spans="4:5" x14ac:dyDescent="0.2">
      <c r="D1836" t="s">
        <v>6644</v>
      </c>
      <c r="E1836" t="s">
        <v>6308</v>
      </c>
    </row>
    <row r="1837" spans="4:5" x14ac:dyDescent="0.2">
      <c r="D1837">
        <v>0</v>
      </c>
      <c r="E1837">
        <v>0</v>
      </c>
    </row>
    <row r="1838" spans="4:5" x14ac:dyDescent="0.2">
      <c r="D1838" t="s">
        <v>6645</v>
      </c>
      <c r="E1838" t="s">
        <v>8016</v>
      </c>
    </row>
    <row r="1839" spans="4:5" x14ac:dyDescent="0.2">
      <c r="D1839" t="s">
        <v>6646</v>
      </c>
      <c r="E1839" t="s">
        <v>8017</v>
      </c>
    </row>
    <row r="1840" spans="4:5" x14ac:dyDescent="0.2">
      <c r="D1840">
        <v>0</v>
      </c>
      <c r="E1840">
        <v>0</v>
      </c>
    </row>
    <row r="1841" spans="4:5" x14ac:dyDescent="0.2">
      <c r="D1841" t="s">
        <v>6647</v>
      </c>
      <c r="E1841" t="s">
        <v>8018</v>
      </c>
    </row>
    <row r="1842" spans="4:5" x14ac:dyDescent="0.2">
      <c r="D1842" t="s">
        <v>6648</v>
      </c>
      <c r="E1842" t="s">
        <v>8019</v>
      </c>
    </row>
    <row r="1843" spans="4:5" x14ac:dyDescent="0.2">
      <c r="D1843">
        <v>0</v>
      </c>
      <c r="E1843">
        <v>0</v>
      </c>
    </row>
    <row r="1844" spans="4:5" x14ac:dyDescent="0.2">
      <c r="D1844" t="s">
        <v>6649</v>
      </c>
      <c r="E1844" t="s">
        <v>8020</v>
      </c>
    </row>
    <row r="1845" spans="4:5" x14ac:dyDescent="0.2">
      <c r="D1845" t="s">
        <v>6650</v>
      </c>
      <c r="E1845" t="s">
        <v>8021</v>
      </c>
    </row>
    <row r="1846" spans="4:5" x14ac:dyDescent="0.2">
      <c r="D1846">
        <v>0</v>
      </c>
      <c r="E1846">
        <v>0</v>
      </c>
    </row>
    <row r="1847" spans="4:5" x14ac:dyDescent="0.2">
      <c r="D1847" t="s">
        <v>6651</v>
      </c>
      <c r="E1847" t="s">
        <v>8022</v>
      </c>
    </row>
    <row r="1848" spans="4:5" x14ac:dyDescent="0.2">
      <c r="D1848" t="s">
        <v>6652</v>
      </c>
      <c r="E1848" t="s">
        <v>8023</v>
      </c>
    </row>
    <row r="1849" spans="4:5" x14ac:dyDescent="0.2">
      <c r="D1849">
        <v>0</v>
      </c>
      <c r="E1849">
        <v>0</v>
      </c>
    </row>
    <row r="1850" spans="4:5" x14ac:dyDescent="0.2">
      <c r="D1850" t="s">
        <v>6653</v>
      </c>
      <c r="E1850" t="s">
        <v>8024</v>
      </c>
    </row>
    <row r="1851" spans="4:5" x14ac:dyDescent="0.2">
      <c r="D1851" t="s">
        <v>6654</v>
      </c>
      <c r="E1851" t="s">
        <v>6315</v>
      </c>
    </row>
    <row r="1852" spans="4:5" x14ac:dyDescent="0.2">
      <c r="D1852">
        <v>0</v>
      </c>
      <c r="E1852">
        <v>0</v>
      </c>
    </row>
    <row r="1853" spans="4:5" x14ac:dyDescent="0.2">
      <c r="D1853" t="s">
        <v>6655</v>
      </c>
      <c r="E1853" t="s">
        <v>8025</v>
      </c>
    </row>
    <row r="1854" spans="4:5" x14ac:dyDescent="0.2">
      <c r="D1854" t="s">
        <v>6656</v>
      </c>
      <c r="E1854" t="s">
        <v>6317</v>
      </c>
    </row>
    <row r="1855" spans="4:5" x14ac:dyDescent="0.2">
      <c r="D1855">
        <v>0</v>
      </c>
      <c r="E1855">
        <v>0</v>
      </c>
    </row>
    <row r="1856" spans="4:5" x14ac:dyDescent="0.2">
      <c r="D1856" t="s">
        <v>6657</v>
      </c>
      <c r="E1856" t="s">
        <v>8026</v>
      </c>
    </row>
    <row r="1857" spans="4:5" x14ac:dyDescent="0.2">
      <c r="D1857" t="s">
        <v>6658</v>
      </c>
      <c r="E1857" t="s">
        <v>8027</v>
      </c>
    </row>
    <row r="1858" spans="4:5" x14ac:dyDescent="0.2">
      <c r="D1858">
        <v>0</v>
      </c>
      <c r="E1858">
        <v>0</v>
      </c>
    </row>
    <row r="1859" spans="4:5" x14ac:dyDescent="0.2">
      <c r="D1859" t="s">
        <v>6659</v>
      </c>
      <c r="E1859" t="s">
        <v>8028</v>
      </c>
    </row>
    <row r="1860" spans="4:5" x14ac:dyDescent="0.2">
      <c r="D1860" t="s">
        <v>6660</v>
      </c>
      <c r="E1860" t="s">
        <v>6319</v>
      </c>
    </row>
    <row r="1861" spans="4:5" x14ac:dyDescent="0.2">
      <c r="D1861">
        <v>0</v>
      </c>
      <c r="E1861">
        <v>0</v>
      </c>
    </row>
    <row r="1862" spans="4:5" x14ac:dyDescent="0.2">
      <c r="D1862" t="s">
        <v>6661</v>
      </c>
      <c r="E1862" t="s">
        <v>8029</v>
      </c>
    </row>
    <row r="1863" spans="4:5" x14ac:dyDescent="0.2">
      <c r="D1863" t="s">
        <v>6662</v>
      </c>
      <c r="E1863" t="s">
        <v>6320</v>
      </c>
    </row>
    <row r="1864" spans="4:5" x14ac:dyDescent="0.2">
      <c r="D1864">
        <v>0</v>
      </c>
      <c r="E1864">
        <v>0</v>
      </c>
    </row>
    <row r="1865" spans="4:5" x14ac:dyDescent="0.2">
      <c r="D1865" t="s">
        <v>6663</v>
      </c>
      <c r="E1865" t="s">
        <v>8030</v>
      </c>
    </row>
    <row r="1866" spans="4:5" x14ac:dyDescent="0.2">
      <c r="D1866" t="s">
        <v>6664</v>
      </c>
      <c r="E1866" t="s">
        <v>8031</v>
      </c>
    </row>
    <row r="1867" spans="4:5" x14ac:dyDescent="0.2">
      <c r="D1867">
        <v>0</v>
      </c>
      <c r="E1867">
        <v>0</v>
      </c>
    </row>
    <row r="1868" spans="4:5" x14ac:dyDescent="0.2">
      <c r="D1868" t="s">
        <v>6665</v>
      </c>
      <c r="E1868" t="s">
        <v>8032</v>
      </c>
    </row>
    <row r="1869" spans="4:5" x14ac:dyDescent="0.2">
      <c r="D1869" t="s">
        <v>6666</v>
      </c>
      <c r="E1869" t="s">
        <v>8033</v>
      </c>
    </row>
    <row r="1870" spans="4:5" x14ac:dyDescent="0.2">
      <c r="D1870">
        <v>0</v>
      </c>
      <c r="E1870">
        <v>0</v>
      </c>
    </row>
    <row r="1871" spans="4:5" x14ac:dyDescent="0.2">
      <c r="D1871" t="s">
        <v>6667</v>
      </c>
      <c r="E1871" t="s">
        <v>8034</v>
      </c>
    </row>
    <row r="1872" spans="4:5" x14ac:dyDescent="0.2">
      <c r="D1872" t="s">
        <v>6668</v>
      </c>
      <c r="E1872" t="s">
        <v>8035</v>
      </c>
    </row>
    <row r="1873" spans="4:5" x14ac:dyDescent="0.2">
      <c r="D1873">
        <v>0</v>
      </c>
      <c r="E1873">
        <v>0</v>
      </c>
    </row>
    <row r="1874" spans="4:5" x14ac:dyDescent="0.2">
      <c r="D1874" t="s">
        <v>6669</v>
      </c>
      <c r="E1874" t="s">
        <v>8036</v>
      </c>
    </row>
    <row r="1875" spans="4:5" x14ac:dyDescent="0.2">
      <c r="D1875" t="s">
        <v>6670</v>
      </c>
      <c r="E1875" t="s">
        <v>8037</v>
      </c>
    </row>
    <row r="1876" spans="4:5" x14ac:dyDescent="0.2">
      <c r="D1876">
        <v>0</v>
      </c>
      <c r="E1876">
        <v>0</v>
      </c>
    </row>
    <row r="1877" spans="4:5" x14ac:dyDescent="0.2">
      <c r="D1877" t="s">
        <v>6671</v>
      </c>
      <c r="E1877" t="s">
        <v>8038</v>
      </c>
    </row>
    <row r="1878" spans="4:5" x14ac:dyDescent="0.2">
      <c r="D1878" t="s">
        <v>6672</v>
      </c>
      <c r="E1878" t="s">
        <v>8039</v>
      </c>
    </row>
    <row r="1879" spans="4:5" x14ac:dyDescent="0.2">
      <c r="D1879">
        <v>0</v>
      </c>
      <c r="E1879">
        <v>0</v>
      </c>
    </row>
    <row r="1880" spans="4:5" x14ac:dyDescent="0.2">
      <c r="D1880" t="s">
        <v>6673</v>
      </c>
      <c r="E1880" t="s">
        <v>8040</v>
      </c>
    </row>
    <row r="1881" spans="4:5" x14ac:dyDescent="0.2">
      <c r="D1881" t="s">
        <v>6674</v>
      </c>
      <c r="E1881" t="s">
        <v>8041</v>
      </c>
    </row>
    <row r="1882" spans="4:5" x14ac:dyDescent="0.2">
      <c r="D1882">
        <v>0</v>
      </c>
      <c r="E1882">
        <v>0</v>
      </c>
    </row>
    <row r="1883" spans="4:5" x14ac:dyDescent="0.2">
      <c r="D1883" t="s">
        <v>6675</v>
      </c>
      <c r="E1883" t="s">
        <v>8042</v>
      </c>
    </row>
    <row r="1884" spans="4:5" x14ac:dyDescent="0.2">
      <c r="D1884" t="s">
        <v>6676</v>
      </c>
      <c r="E1884" t="s">
        <v>8043</v>
      </c>
    </row>
    <row r="1885" spans="4:5" x14ac:dyDescent="0.2">
      <c r="D1885">
        <v>0</v>
      </c>
      <c r="E1885">
        <v>0</v>
      </c>
    </row>
    <row r="1886" spans="4:5" x14ac:dyDescent="0.2">
      <c r="D1886" t="s">
        <v>6677</v>
      </c>
      <c r="E1886" t="s">
        <v>8044</v>
      </c>
    </row>
    <row r="1887" spans="4:5" x14ac:dyDescent="0.2">
      <c r="D1887" t="s">
        <v>6678</v>
      </c>
      <c r="E1887" t="s">
        <v>8045</v>
      </c>
    </row>
    <row r="1888" spans="4:5" x14ac:dyDescent="0.2">
      <c r="D1888">
        <v>0</v>
      </c>
      <c r="E1888">
        <v>0</v>
      </c>
    </row>
    <row r="1889" spans="4:5" x14ac:dyDescent="0.2">
      <c r="D1889" t="s">
        <v>6679</v>
      </c>
      <c r="E1889" t="s">
        <v>8046</v>
      </c>
    </row>
    <row r="1890" spans="4:5" x14ac:dyDescent="0.2">
      <c r="D1890" t="s">
        <v>6680</v>
      </c>
      <c r="E1890" t="s">
        <v>8047</v>
      </c>
    </row>
    <row r="1891" spans="4:5" x14ac:dyDescent="0.2">
      <c r="D1891">
        <v>0</v>
      </c>
      <c r="E1891">
        <v>0</v>
      </c>
    </row>
    <row r="1892" spans="4:5" x14ac:dyDescent="0.2">
      <c r="D1892" t="s">
        <v>6681</v>
      </c>
      <c r="E1892" t="s">
        <v>8048</v>
      </c>
    </row>
    <row r="1893" spans="4:5" x14ac:dyDescent="0.2">
      <c r="D1893" t="s">
        <v>6682</v>
      </c>
      <c r="E1893" t="s">
        <v>8049</v>
      </c>
    </row>
    <row r="1894" spans="4:5" x14ac:dyDescent="0.2">
      <c r="D1894">
        <v>0</v>
      </c>
      <c r="E1894">
        <v>0</v>
      </c>
    </row>
    <row r="1895" spans="4:5" x14ac:dyDescent="0.2">
      <c r="D1895" t="s">
        <v>6683</v>
      </c>
      <c r="E1895" t="s">
        <v>8050</v>
      </c>
    </row>
    <row r="1896" spans="4:5" x14ac:dyDescent="0.2">
      <c r="D1896" t="s">
        <v>6684</v>
      </c>
      <c r="E1896" t="s">
        <v>8051</v>
      </c>
    </row>
    <row r="1897" spans="4:5" x14ac:dyDescent="0.2">
      <c r="D1897">
        <v>0</v>
      </c>
      <c r="E1897">
        <v>0</v>
      </c>
    </row>
    <row r="1898" spans="4:5" x14ac:dyDescent="0.2">
      <c r="D1898" t="s">
        <v>6685</v>
      </c>
      <c r="E1898" t="s">
        <v>8052</v>
      </c>
    </row>
    <row r="1899" spans="4:5" x14ac:dyDescent="0.2">
      <c r="D1899" t="s">
        <v>6686</v>
      </c>
      <c r="E1899" t="s">
        <v>8053</v>
      </c>
    </row>
    <row r="1900" spans="4:5" x14ac:dyDescent="0.2">
      <c r="D1900">
        <v>0</v>
      </c>
      <c r="E1900">
        <v>0</v>
      </c>
    </row>
    <row r="1901" spans="4:5" x14ac:dyDescent="0.2">
      <c r="D1901" t="s">
        <v>6687</v>
      </c>
      <c r="E1901" t="s">
        <v>8054</v>
      </c>
    </row>
    <row r="1902" spans="4:5" x14ac:dyDescent="0.2">
      <c r="D1902" t="s">
        <v>6688</v>
      </c>
      <c r="E1902" t="s">
        <v>8055</v>
      </c>
    </row>
    <row r="1903" spans="4:5" x14ac:dyDescent="0.2">
      <c r="D1903">
        <v>0</v>
      </c>
      <c r="E1903">
        <v>0</v>
      </c>
    </row>
    <row r="1904" spans="4:5" x14ac:dyDescent="0.2">
      <c r="D1904" t="s">
        <v>6689</v>
      </c>
      <c r="E1904" t="s">
        <v>8056</v>
      </c>
    </row>
    <row r="1905" spans="4:5" x14ac:dyDescent="0.2">
      <c r="D1905" t="s">
        <v>6690</v>
      </c>
      <c r="E1905" t="s">
        <v>8057</v>
      </c>
    </row>
    <row r="1906" spans="4:5" x14ac:dyDescent="0.2">
      <c r="D1906">
        <v>0</v>
      </c>
      <c r="E1906">
        <v>0</v>
      </c>
    </row>
    <row r="1907" spans="4:5" x14ac:dyDescent="0.2">
      <c r="D1907" t="s">
        <v>6691</v>
      </c>
      <c r="E1907" t="s">
        <v>8058</v>
      </c>
    </row>
    <row r="1908" spans="4:5" x14ac:dyDescent="0.2">
      <c r="D1908" t="s">
        <v>6692</v>
      </c>
      <c r="E1908" t="s">
        <v>8059</v>
      </c>
    </row>
    <row r="1909" spans="4:5" x14ac:dyDescent="0.2">
      <c r="D1909">
        <v>0</v>
      </c>
      <c r="E1909">
        <v>0</v>
      </c>
    </row>
    <row r="1910" spans="4:5" x14ac:dyDescent="0.2">
      <c r="D1910" t="s">
        <v>6693</v>
      </c>
      <c r="E1910" t="s">
        <v>8060</v>
      </c>
    </row>
    <row r="1911" spans="4:5" x14ac:dyDescent="0.2">
      <c r="D1911" t="s">
        <v>6694</v>
      </c>
      <c r="E1911" t="s">
        <v>8061</v>
      </c>
    </row>
    <row r="1912" spans="4:5" x14ac:dyDescent="0.2">
      <c r="D1912">
        <v>0</v>
      </c>
      <c r="E1912">
        <v>0</v>
      </c>
    </row>
    <row r="1913" spans="4:5" x14ac:dyDescent="0.2">
      <c r="D1913" t="s">
        <v>6695</v>
      </c>
      <c r="E1913" t="s">
        <v>8062</v>
      </c>
    </row>
    <row r="1914" spans="4:5" x14ac:dyDescent="0.2">
      <c r="D1914" t="s">
        <v>6696</v>
      </c>
      <c r="E1914" t="s">
        <v>8063</v>
      </c>
    </row>
    <row r="1915" spans="4:5" x14ac:dyDescent="0.2">
      <c r="D1915">
        <v>0</v>
      </c>
      <c r="E1915">
        <v>0</v>
      </c>
    </row>
    <row r="1916" spans="4:5" x14ac:dyDescent="0.2">
      <c r="D1916" t="s">
        <v>6697</v>
      </c>
      <c r="E1916" t="s">
        <v>8064</v>
      </c>
    </row>
    <row r="1917" spans="4:5" x14ac:dyDescent="0.2">
      <c r="D1917" t="s">
        <v>6698</v>
      </c>
      <c r="E1917" t="s">
        <v>8065</v>
      </c>
    </row>
    <row r="1918" spans="4:5" x14ac:dyDescent="0.2">
      <c r="D1918">
        <v>0</v>
      </c>
      <c r="E1918">
        <v>0</v>
      </c>
    </row>
    <row r="1919" spans="4:5" x14ac:dyDescent="0.2">
      <c r="D1919" t="s">
        <v>6699</v>
      </c>
      <c r="E1919" t="s">
        <v>8066</v>
      </c>
    </row>
    <row r="1920" spans="4:5" x14ac:dyDescent="0.2">
      <c r="D1920" t="s">
        <v>6700</v>
      </c>
      <c r="E1920" t="s">
        <v>8067</v>
      </c>
    </row>
    <row r="1921" spans="4:5" x14ac:dyDescent="0.2">
      <c r="D1921">
        <v>0</v>
      </c>
      <c r="E1921">
        <v>0</v>
      </c>
    </row>
    <row r="1922" spans="4:5" x14ac:dyDescent="0.2">
      <c r="D1922" t="s">
        <v>6701</v>
      </c>
      <c r="E1922" t="s">
        <v>8068</v>
      </c>
    </row>
    <row r="1923" spans="4:5" x14ac:dyDescent="0.2">
      <c r="D1923" t="s">
        <v>6702</v>
      </c>
      <c r="E1923" t="s">
        <v>8069</v>
      </c>
    </row>
    <row r="1924" spans="4:5" x14ac:dyDescent="0.2">
      <c r="D1924">
        <v>0</v>
      </c>
      <c r="E1924">
        <v>0</v>
      </c>
    </row>
    <row r="1925" spans="4:5" x14ac:dyDescent="0.2">
      <c r="D1925" t="s">
        <v>6703</v>
      </c>
      <c r="E1925" t="s">
        <v>8070</v>
      </c>
    </row>
    <row r="1926" spans="4:5" x14ac:dyDescent="0.2">
      <c r="D1926" t="s">
        <v>6704</v>
      </c>
      <c r="E1926" t="s">
        <v>8071</v>
      </c>
    </row>
    <row r="1927" spans="4:5" x14ac:dyDescent="0.2">
      <c r="D1927">
        <v>0</v>
      </c>
      <c r="E1927">
        <v>0</v>
      </c>
    </row>
    <row r="1928" spans="4:5" x14ac:dyDescent="0.2">
      <c r="D1928" t="s">
        <v>6705</v>
      </c>
      <c r="E1928" t="s">
        <v>8072</v>
      </c>
    </row>
    <row r="1929" spans="4:5" x14ac:dyDescent="0.2">
      <c r="D1929" t="s">
        <v>6706</v>
      </c>
      <c r="E1929" t="s">
        <v>8073</v>
      </c>
    </row>
    <row r="1930" spans="4:5" x14ac:dyDescent="0.2">
      <c r="D1930">
        <v>0</v>
      </c>
      <c r="E1930">
        <v>0</v>
      </c>
    </row>
    <row r="1931" spans="4:5" x14ac:dyDescent="0.2">
      <c r="D1931" t="s">
        <v>6707</v>
      </c>
      <c r="E1931" t="s">
        <v>8074</v>
      </c>
    </row>
    <row r="1932" spans="4:5" x14ac:dyDescent="0.2">
      <c r="D1932" t="s">
        <v>6708</v>
      </c>
      <c r="E1932" t="s">
        <v>8075</v>
      </c>
    </row>
    <row r="1933" spans="4:5" x14ac:dyDescent="0.2">
      <c r="D1933">
        <v>0</v>
      </c>
      <c r="E1933">
        <v>0</v>
      </c>
    </row>
    <row r="1934" spans="4:5" x14ac:dyDescent="0.2">
      <c r="D1934" t="s">
        <v>6709</v>
      </c>
      <c r="E1934" t="s">
        <v>8076</v>
      </c>
    </row>
    <row r="1935" spans="4:5" x14ac:dyDescent="0.2">
      <c r="D1935" t="s">
        <v>6710</v>
      </c>
      <c r="E1935" t="s">
        <v>8077</v>
      </c>
    </row>
    <row r="1936" spans="4:5" x14ac:dyDescent="0.2">
      <c r="D1936">
        <v>0</v>
      </c>
      <c r="E1936">
        <v>0</v>
      </c>
    </row>
    <row r="1937" spans="4:5" x14ac:dyDescent="0.2">
      <c r="D1937" t="s">
        <v>6711</v>
      </c>
      <c r="E1937" t="s">
        <v>8078</v>
      </c>
    </row>
    <row r="1938" spans="4:5" x14ac:dyDescent="0.2">
      <c r="D1938" t="s">
        <v>6712</v>
      </c>
      <c r="E1938" t="s">
        <v>8079</v>
      </c>
    </row>
    <row r="1939" spans="4:5" x14ac:dyDescent="0.2">
      <c r="D1939">
        <v>0</v>
      </c>
      <c r="E1939">
        <v>0</v>
      </c>
    </row>
    <row r="1940" spans="4:5" x14ac:dyDescent="0.2">
      <c r="D1940" t="s">
        <v>6713</v>
      </c>
      <c r="E1940" t="s">
        <v>8080</v>
      </c>
    </row>
    <row r="1941" spans="4:5" x14ac:dyDescent="0.2">
      <c r="D1941" t="s">
        <v>6714</v>
      </c>
      <c r="E1941" t="s">
        <v>8081</v>
      </c>
    </row>
    <row r="1942" spans="4:5" x14ac:dyDescent="0.2">
      <c r="D1942">
        <v>0</v>
      </c>
      <c r="E1942">
        <v>0</v>
      </c>
    </row>
    <row r="1943" spans="4:5" x14ac:dyDescent="0.2">
      <c r="D1943" t="s">
        <v>6715</v>
      </c>
      <c r="E1943" t="s">
        <v>8082</v>
      </c>
    </row>
    <row r="1944" spans="4:5" x14ac:dyDescent="0.2">
      <c r="D1944" t="s">
        <v>6716</v>
      </c>
      <c r="E1944" t="s">
        <v>8083</v>
      </c>
    </row>
    <row r="1945" spans="4:5" x14ac:dyDescent="0.2">
      <c r="D1945">
        <v>0</v>
      </c>
      <c r="E1945">
        <v>0</v>
      </c>
    </row>
    <row r="1946" spans="4:5" x14ac:dyDescent="0.2">
      <c r="D1946" t="s">
        <v>6717</v>
      </c>
      <c r="E1946" t="s">
        <v>8084</v>
      </c>
    </row>
    <row r="1947" spans="4:5" x14ac:dyDescent="0.2">
      <c r="D1947" t="s">
        <v>6718</v>
      </c>
      <c r="E1947" t="s">
        <v>8085</v>
      </c>
    </row>
    <row r="1948" spans="4:5" x14ac:dyDescent="0.2">
      <c r="D1948">
        <v>0</v>
      </c>
      <c r="E1948">
        <v>0</v>
      </c>
    </row>
    <row r="1949" spans="4:5" x14ac:dyDescent="0.2">
      <c r="D1949" t="s">
        <v>6719</v>
      </c>
      <c r="E1949" t="s">
        <v>8086</v>
      </c>
    </row>
    <row r="1950" spans="4:5" x14ac:dyDescent="0.2">
      <c r="D1950" t="s">
        <v>6720</v>
      </c>
      <c r="E1950" t="s">
        <v>8087</v>
      </c>
    </row>
    <row r="1951" spans="4:5" x14ac:dyDescent="0.2">
      <c r="D1951">
        <v>0</v>
      </c>
      <c r="E1951">
        <v>0</v>
      </c>
    </row>
    <row r="1952" spans="4:5" x14ac:dyDescent="0.2">
      <c r="D1952" t="s">
        <v>6721</v>
      </c>
      <c r="E1952" t="s">
        <v>8088</v>
      </c>
    </row>
    <row r="1953" spans="4:5" x14ac:dyDescent="0.2">
      <c r="D1953" t="s">
        <v>6722</v>
      </c>
      <c r="E1953" t="s">
        <v>8089</v>
      </c>
    </row>
    <row r="1954" spans="4:5" x14ac:dyDescent="0.2">
      <c r="D1954">
        <v>0</v>
      </c>
      <c r="E1954">
        <v>0</v>
      </c>
    </row>
    <row r="1955" spans="4:5" x14ac:dyDescent="0.2">
      <c r="D1955" t="s">
        <v>6723</v>
      </c>
      <c r="E1955" t="s">
        <v>8090</v>
      </c>
    </row>
    <row r="1956" spans="4:5" x14ac:dyDescent="0.2">
      <c r="D1956" t="s">
        <v>6724</v>
      </c>
      <c r="E1956" t="s">
        <v>8091</v>
      </c>
    </row>
    <row r="1957" spans="4:5" x14ac:dyDescent="0.2">
      <c r="D1957">
        <v>0</v>
      </c>
      <c r="E1957">
        <v>0</v>
      </c>
    </row>
    <row r="1958" spans="4:5" x14ac:dyDescent="0.2">
      <c r="D1958" t="s">
        <v>6725</v>
      </c>
      <c r="E1958" t="s">
        <v>8092</v>
      </c>
    </row>
    <row r="1959" spans="4:5" x14ac:dyDescent="0.2">
      <c r="D1959" t="s">
        <v>6726</v>
      </c>
      <c r="E1959" t="s">
        <v>8093</v>
      </c>
    </row>
    <row r="1960" spans="4:5" x14ac:dyDescent="0.2">
      <c r="D1960">
        <v>0</v>
      </c>
      <c r="E1960">
        <v>0</v>
      </c>
    </row>
    <row r="1961" spans="4:5" x14ac:dyDescent="0.2">
      <c r="D1961" t="s">
        <v>6727</v>
      </c>
      <c r="E1961" t="s">
        <v>8094</v>
      </c>
    </row>
    <row r="1962" spans="4:5" x14ac:dyDescent="0.2">
      <c r="D1962" t="s">
        <v>6728</v>
      </c>
      <c r="E1962" t="s">
        <v>8095</v>
      </c>
    </row>
    <row r="1963" spans="4:5" x14ac:dyDescent="0.2">
      <c r="D1963">
        <v>0</v>
      </c>
      <c r="E1963">
        <v>0</v>
      </c>
    </row>
    <row r="1964" spans="4:5" x14ac:dyDescent="0.2">
      <c r="D1964" t="s">
        <v>6729</v>
      </c>
      <c r="E1964" t="s">
        <v>8096</v>
      </c>
    </row>
    <row r="1965" spans="4:5" x14ac:dyDescent="0.2">
      <c r="D1965" t="s">
        <v>6730</v>
      </c>
      <c r="E1965" t="s">
        <v>8097</v>
      </c>
    </row>
    <row r="1966" spans="4:5" x14ac:dyDescent="0.2">
      <c r="D1966">
        <v>0</v>
      </c>
      <c r="E1966">
        <v>0</v>
      </c>
    </row>
    <row r="1967" spans="4:5" x14ac:dyDescent="0.2">
      <c r="D1967" t="s">
        <v>6731</v>
      </c>
      <c r="E1967" t="s">
        <v>8098</v>
      </c>
    </row>
    <row r="1968" spans="4:5" x14ac:dyDescent="0.2">
      <c r="D1968" t="s">
        <v>6732</v>
      </c>
      <c r="E1968" t="s">
        <v>8099</v>
      </c>
    </row>
    <row r="1969" spans="4:5" x14ac:dyDescent="0.2">
      <c r="D1969">
        <v>0</v>
      </c>
      <c r="E1969">
        <v>0</v>
      </c>
    </row>
    <row r="1970" spans="4:5" x14ac:dyDescent="0.2">
      <c r="D1970" t="s">
        <v>6733</v>
      </c>
      <c r="E1970" t="s">
        <v>8100</v>
      </c>
    </row>
    <row r="1971" spans="4:5" x14ac:dyDescent="0.2">
      <c r="D1971" t="s">
        <v>6734</v>
      </c>
      <c r="E1971" t="s">
        <v>8101</v>
      </c>
    </row>
    <row r="1972" spans="4:5" x14ac:dyDescent="0.2">
      <c r="D1972">
        <v>0</v>
      </c>
      <c r="E1972">
        <v>0</v>
      </c>
    </row>
    <row r="1973" spans="4:5" x14ac:dyDescent="0.2">
      <c r="D1973" t="s">
        <v>6735</v>
      </c>
      <c r="E1973" t="s">
        <v>8102</v>
      </c>
    </row>
    <row r="1974" spans="4:5" x14ac:dyDescent="0.2">
      <c r="D1974" t="s">
        <v>6736</v>
      </c>
      <c r="E1974" t="s">
        <v>8103</v>
      </c>
    </row>
    <row r="1975" spans="4:5" x14ac:dyDescent="0.2">
      <c r="D1975">
        <v>0</v>
      </c>
      <c r="E1975">
        <v>0</v>
      </c>
    </row>
    <row r="1976" spans="4:5" x14ac:dyDescent="0.2">
      <c r="D1976" t="s">
        <v>6737</v>
      </c>
      <c r="E1976" t="s">
        <v>8104</v>
      </c>
    </row>
    <row r="1977" spans="4:5" x14ac:dyDescent="0.2">
      <c r="D1977" t="s">
        <v>6738</v>
      </c>
      <c r="E1977" t="s">
        <v>8105</v>
      </c>
    </row>
    <row r="1978" spans="4:5" x14ac:dyDescent="0.2">
      <c r="D1978">
        <v>0</v>
      </c>
      <c r="E1978">
        <v>0</v>
      </c>
    </row>
    <row r="1979" spans="4:5" x14ac:dyDescent="0.2">
      <c r="D1979" t="s">
        <v>6739</v>
      </c>
      <c r="E1979" t="s">
        <v>8106</v>
      </c>
    </row>
    <row r="1980" spans="4:5" x14ac:dyDescent="0.2">
      <c r="D1980" t="s">
        <v>6740</v>
      </c>
      <c r="E1980" t="s">
        <v>8107</v>
      </c>
    </row>
    <row r="1981" spans="4:5" x14ac:dyDescent="0.2">
      <c r="D1981">
        <v>0</v>
      </c>
      <c r="E1981">
        <v>0</v>
      </c>
    </row>
    <row r="1982" spans="4:5" x14ac:dyDescent="0.2">
      <c r="D1982" t="s">
        <v>6741</v>
      </c>
      <c r="E1982" t="s">
        <v>8108</v>
      </c>
    </row>
    <row r="1983" spans="4:5" x14ac:dyDescent="0.2">
      <c r="D1983" t="s">
        <v>6742</v>
      </c>
      <c r="E1983" t="s">
        <v>8109</v>
      </c>
    </row>
    <row r="1984" spans="4:5" x14ac:dyDescent="0.2">
      <c r="D1984">
        <v>0</v>
      </c>
      <c r="E1984">
        <v>0</v>
      </c>
    </row>
    <row r="1985" spans="4:5" x14ac:dyDescent="0.2">
      <c r="D1985" t="s">
        <v>6743</v>
      </c>
      <c r="E1985" t="s">
        <v>8110</v>
      </c>
    </row>
    <row r="1986" spans="4:5" x14ac:dyDescent="0.2">
      <c r="D1986" t="s">
        <v>6744</v>
      </c>
      <c r="E1986" t="s">
        <v>8111</v>
      </c>
    </row>
    <row r="1987" spans="4:5" x14ac:dyDescent="0.2">
      <c r="D1987">
        <v>0</v>
      </c>
      <c r="E1987">
        <v>0</v>
      </c>
    </row>
    <row r="1988" spans="4:5" x14ac:dyDescent="0.2">
      <c r="D1988" t="s">
        <v>6745</v>
      </c>
      <c r="E1988" t="s">
        <v>8112</v>
      </c>
    </row>
    <row r="1989" spans="4:5" x14ac:dyDescent="0.2">
      <c r="D1989" t="s">
        <v>6746</v>
      </c>
      <c r="E1989" t="s">
        <v>8113</v>
      </c>
    </row>
    <row r="1990" spans="4:5" x14ac:dyDescent="0.2">
      <c r="D1990">
        <v>0</v>
      </c>
      <c r="E1990">
        <v>0</v>
      </c>
    </row>
    <row r="1991" spans="4:5" x14ac:dyDescent="0.2">
      <c r="D1991" t="s">
        <v>6747</v>
      </c>
      <c r="E1991" t="s">
        <v>8114</v>
      </c>
    </row>
    <row r="1992" spans="4:5" x14ac:dyDescent="0.2">
      <c r="D1992" t="s">
        <v>6748</v>
      </c>
      <c r="E1992" t="s">
        <v>8115</v>
      </c>
    </row>
    <row r="1993" spans="4:5" x14ac:dyDescent="0.2">
      <c r="D1993">
        <v>0</v>
      </c>
      <c r="E1993">
        <v>0</v>
      </c>
    </row>
    <row r="1994" spans="4:5" x14ac:dyDescent="0.2">
      <c r="D1994" t="s">
        <v>6749</v>
      </c>
      <c r="E1994" t="s">
        <v>8116</v>
      </c>
    </row>
    <row r="1995" spans="4:5" x14ac:dyDescent="0.2">
      <c r="D1995" t="s">
        <v>6750</v>
      </c>
      <c r="E1995" t="s">
        <v>8117</v>
      </c>
    </row>
    <row r="1996" spans="4:5" x14ac:dyDescent="0.2">
      <c r="D1996">
        <v>0</v>
      </c>
      <c r="E1996">
        <v>0</v>
      </c>
    </row>
    <row r="1997" spans="4:5" x14ac:dyDescent="0.2">
      <c r="D1997" t="s">
        <v>6751</v>
      </c>
      <c r="E1997" t="s">
        <v>8118</v>
      </c>
    </row>
    <row r="1998" spans="4:5" x14ac:dyDescent="0.2">
      <c r="D1998" t="s">
        <v>6752</v>
      </c>
      <c r="E1998" t="s">
        <v>6456</v>
      </c>
    </row>
    <row r="1999" spans="4:5" x14ac:dyDescent="0.2">
      <c r="D1999">
        <v>0</v>
      </c>
      <c r="E1999">
        <v>0</v>
      </c>
    </row>
    <row r="2000" spans="4:5" x14ac:dyDescent="0.2">
      <c r="D2000" t="s">
        <v>6753</v>
      </c>
      <c r="E2000" t="s">
        <v>8119</v>
      </c>
    </row>
    <row r="2001" spans="4:5" x14ac:dyDescent="0.2">
      <c r="D2001" t="s">
        <v>6754</v>
      </c>
      <c r="E2001" t="s">
        <v>8120</v>
      </c>
    </row>
    <row r="2002" spans="4:5" x14ac:dyDescent="0.2">
      <c r="D2002">
        <v>0</v>
      </c>
      <c r="E2002">
        <v>0</v>
      </c>
    </row>
    <row r="2003" spans="4:5" x14ac:dyDescent="0.2">
      <c r="D2003" t="s">
        <v>6755</v>
      </c>
      <c r="E2003" t="s">
        <v>8121</v>
      </c>
    </row>
    <row r="2004" spans="4:5" x14ac:dyDescent="0.2">
      <c r="D2004" t="s">
        <v>6756</v>
      </c>
      <c r="E2004" t="s">
        <v>6462</v>
      </c>
    </row>
    <row r="2005" spans="4:5" x14ac:dyDescent="0.2">
      <c r="D2005">
        <v>0</v>
      </c>
      <c r="E2005">
        <v>0</v>
      </c>
    </row>
    <row r="2006" spans="4:5" x14ac:dyDescent="0.2">
      <c r="D2006" t="s">
        <v>6757</v>
      </c>
      <c r="E2006" t="s">
        <v>8122</v>
      </c>
    </row>
    <row r="2007" spans="4:5" x14ac:dyDescent="0.2">
      <c r="D2007" t="s">
        <v>6758</v>
      </c>
      <c r="E2007" t="s">
        <v>8123</v>
      </c>
    </row>
    <row r="2008" spans="4:5" x14ac:dyDescent="0.2">
      <c r="D2008">
        <v>0</v>
      </c>
      <c r="E2008">
        <v>0</v>
      </c>
    </row>
    <row r="2009" spans="4:5" x14ac:dyDescent="0.2">
      <c r="D2009" t="s">
        <v>6759</v>
      </c>
      <c r="E2009" t="s">
        <v>8124</v>
      </c>
    </row>
    <row r="2010" spans="4:5" x14ac:dyDescent="0.2">
      <c r="D2010" t="s">
        <v>6760</v>
      </c>
      <c r="E2010" t="s">
        <v>8125</v>
      </c>
    </row>
    <row r="2011" spans="4:5" x14ac:dyDescent="0.2">
      <c r="D2011">
        <v>0</v>
      </c>
      <c r="E2011">
        <v>0</v>
      </c>
    </row>
    <row r="2012" spans="4:5" x14ac:dyDescent="0.2">
      <c r="D2012" t="s">
        <v>6761</v>
      </c>
      <c r="E2012" t="s">
        <v>8126</v>
      </c>
    </row>
    <row r="2013" spans="4:5" x14ac:dyDescent="0.2">
      <c r="D2013" t="s">
        <v>6762</v>
      </c>
      <c r="E2013" t="s">
        <v>8127</v>
      </c>
    </row>
    <row r="2014" spans="4:5" x14ac:dyDescent="0.2">
      <c r="D2014">
        <v>0</v>
      </c>
      <c r="E2014">
        <v>0</v>
      </c>
    </row>
    <row r="2015" spans="4:5" x14ac:dyDescent="0.2">
      <c r="D2015" t="s">
        <v>6763</v>
      </c>
      <c r="E2015" t="s">
        <v>8128</v>
      </c>
    </row>
    <row r="2016" spans="4:5" x14ac:dyDescent="0.2">
      <c r="D2016" t="s">
        <v>6764</v>
      </c>
      <c r="E2016" t="s">
        <v>6468</v>
      </c>
    </row>
    <row r="2017" spans="4:5" x14ac:dyDescent="0.2">
      <c r="D2017">
        <v>0</v>
      </c>
      <c r="E2017">
        <v>0</v>
      </c>
    </row>
    <row r="2018" spans="4:5" x14ac:dyDescent="0.2">
      <c r="D2018" t="s">
        <v>6765</v>
      </c>
      <c r="E2018" t="s">
        <v>8129</v>
      </c>
    </row>
    <row r="2019" spans="4:5" x14ac:dyDescent="0.2">
      <c r="D2019" t="s">
        <v>6766</v>
      </c>
      <c r="E2019" t="s">
        <v>8130</v>
      </c>
    </row>
    <row r="2020" spans="4:5" x14ac:dyDescent="0.2">
      <c r="D2020">
        <v>0</v>
      </c>
      <c r="E2020">
        <v>0</v>
      </c>
    </row>
    <row r="2021" spans="4:5" x14ac:dyDescent="0.2">
      <c r="D2021" t="s">
        <v>6767</v>
      </c>
      <c r="E2021" t="s">
        <v>8131</v>
      </c>
    </row>
    <row r="2022" spans="4:5" x14ac:dyDescent="0.2">
      <c r="D2022" t="s">
        <v>6768</v>
      </c>
      <c r="E2022" t="s">
        <v>6472</v>
      </c>
    </row>
    <row r="2023" spans="4:5" x14ac:dyDescent="0.2">
      <c r="D2023">
        <v>0</v>
      </c>
      <c r="E2023">
        <v>0</v>
      </c>
    </row>
    <row r="2024" spans="4:5" x14ac:dyDescent="0.2">
      <c r="D2024" t="s">
        <v>6769</v>
      </c>
      <c r="E2024" t="s">
        <v>8132</v>
      </c>
    </row>
    <row r="2025" spans="4:5" x14ac:dyDescent="0.2">
      <c r="D2025" t="s">
        <v>6770</v>
      </c>
      <c r="E2025" t="s">
        <v>8133</v>
      </c>
    </row>
    <row r="2026" spans="4:5" x14ac:dyDescent="0.2">
      <c r="D2026">
        <v>0</v>
      </c>
      <c r="E2026">
        <v>0</v>
      </c>
    </row>
    <row r="2027" spans="4:5" x14ac:dyDescent="0.2">
      <c r="D2027" t="s">
        <v>6771</v>
      </c>
      <c r="E2027" t="s">
        <v>8134</v>
      </c>
    </row>
    <row r="2028" spans="4:5" x14ac:dyDescent="0.2">
      <c r="D2028" t="s">
        <v>6772</v>
      </c>
      <c r="E2028" t="s">
        <v>6488</v>
      </c>
    </row>
    <row r="2029" spans="4:5" x14ac:dyDescent="0.2">
      <c r="D2029">
        <v>0</v>
      </c>
      <c r="E2029">
        <v>0</v>
      </c>
    </row>
    <row r="2030" spans="4:5" x14ac:dyDescent="0.2">
      <c r="D2030" t="s">
        <v>6773</v>
      </c>
      <c r="E2030" t="s">
        <v>8135</v>
      </c>
    </row>
    <row r="2031" spans="4:5" x14ac:dyDescent="0.2">
      <c r="D2031" t="s">
        <v>6774</v>
      </c>
      <c r="E2031" t="s">
        <v>8136</v>
      </c>
    </row>
    <row r="2032" spans="4:5" x14ac:dyDescent="0.2">
      <c r="D2032">
        <v>0</v>
      </c>
      <c r="E2032">
        <v>0</v>
      </c>
    </row>
    <row r="2033" spans="4:5" x14ac:dyDescent="0.2">
      <c r="D2033" t="s">
        <v>6775</v>
      </c>
      <c r="E2033" t="s">
        <v>8137</v>
      </c>
    </row>
    <row r="2034" spans="4:5" x14ac:dyDescent="0.2">
      <c r="D2034" t="s">
        <v>6776</v>
      </c>
      <c r="E2034" t="s">
        <v>6496</v>
      </c>
    </row>
    <row r="2035" spans="4:5" x14ac:dyDescent="0.2">
      <c r="D2035">
        <v>0</v>
      </c>
      <c r="E2035">
        <v>0</v>
      </c>
    </row>
    <row r="2036" spans="4:5" x14ac:dyDescent="0.2">
      <c r="D2036" t="s">
        <v>6777</v>
      </c>
      <c r="E2036" t="s">
        <v>8138</v>
      </c>
    </row>
    <row r="2037" spans="4:5" x14ac:dyDescent="0.2">
      <c r="D2037" t="s">
        <v>6778</v>
      </c>
      <c r="E2037" t="s">
        <v>8139</v>
      </c>
    </row>
    <row r="2038" spans="4:5" x14ac:dyDescent="0.2">
      <c r="D2038">
        <v>0</v>
      </c>
      <c r="E2038">
        <v>0</v>
      </c>
    </row>
    <row r="2039" spans="4:5" x14ac:dyDescent="0.2">
      <c r="D2039" t="s">
        <v>6779</v>
      </c>
      <c r="E2039" t="s">
        <v>8140</v>
      </c>
    </row>
    <row r="2040" spans="4:5" x14ac:dyDescent="0.2">
      <c r="D2040" t="s">
        <v>6780</v>
      </c>
      <c r="E2040" t="s">
        <v>6508</v>
      </c>
    </row>
    <row r="2041" spans="4:5" x14ac:dyDescent="0.2">
      <c r="D2041">
        <v>0</v>
      </c>
      <c r="E2041">
        <v>0</v>
      </c>
    </row>
    <row r="2042" spans="4:5" x14ac:dyDescent="0.2">
      <c r="D2042" t="s">
        <v>6781</v>
      </c>
      <c r="E2042" t="s">
        <v>8141</v>
      </c>
    </row>
    <row r="2043" spans="4:5" x14ac:dyDescent="0.2">
      <c r="D2043" t="s">
        <v>6782</v>
      </c>
      <c r="E2043" t="s">
        <v>8142</v>
      </c>
    </row>
    <row r="2044" spans="4:5" x14ac:dyDescent="0.2">
      <c r="D2044">
        <v>0</v>
      </c>
      <c r="E2044">
        <v>0</v>
      </c>
    </row>
    <row r="2045" spans="4:5" x14ac:dyDescent="0.2">
      <c r="D2045" t="s">
        <v>6783</v>
      </c>
      <c r="E2045" t="s">
        <v>8143</v>
      </c>
    </row>
    <row r="2046" spans="4:5" x14ac:dyDescent="0.2">
      <c r="D2046" t="s">
        <v>6784</v>
      </c>
      <c r="E2046" t="s">
        <v>6524</v>
      </c>
    </row>
    <row r="2047" spans="4:5" x14ac:dyDescent="0.2">
      <c r="D2047">
        <v>0</v>
      </c>
      <c r="E2047">
        <v>0</v>
      </c>
    </row>
    <row r="2048" spans="4:5" x14ac:dyDescent="0.2">
      <c r="D2048" t="s">
        <v>6785</v>
      </c>
      <c r="E2048" t="s">
        <v>8144</v>
      </c>
    </row>
    <row r="2049" spans="4:5" x14ac:dyDescent="0.2">
      <c r="D2049" t="s">
        <v>6786</v>
      </c>
      <c r="E2049" t="s">
        <v>8145</v>
      </c>
    </row>
    <row r="2050" spans="4:5" x14ac:dyDescent="0.2">
      <c r="D2050">
        <v>0</v>
      </c>
      <c r="E2050">
        <v>0</v>
      </c>
    </row>
    <row r="2051" spans="4:5" x14ac:dyDescent="0.2">
      <c r="D2051" t="s">
        <v>6787</v>
      </c>
      <c r="E2051" t="s">
        <v>8146</v>
      </c>
    </row>
    <row r="2052" spans="4:5" x14ac:dyDescent="0.2">
      <c r="D2052" t="s">
        <v>6788</v>
      </c>
      <c r="E2052" t="s">
        <v>6540</v>
      </c>
    </row>
    <row r="2053" spans="4:5" x14ac:dyDescent="0.2">
      <c r="D2053">
        <v>0</v>
      </c>
      <c r="E2053">
        <v>0</v>
      </c>
    </row>
    <row r="2054" spans="4:5" x14ac:dyDescent="0.2">
      <c r="D2054" t="s">
        <v>6789</v>
      </c>
      <c r="E2054" t="s">
        <v>8147</v>
      </c>
    </row>
    <row r="2055" spans="4:5" x14ac:dyDescent="0.2">
      <c r="D2055" t="s">
        <v>6790</v>
      </c>
      <c r="E2055" t="s">
        <v>8148</v>
      </c>
    </row>
    <row r="2056" spans="4:5" x14ac:dyDescent="0.2">
      <c r="D2056">
        <v>0</v>
      </c>
      <c r="E2056">
        <v>0</v>
      </c>
    </row>
    <row r="2057" spans="4:5" x14ac:dyDescent="0.2">
      <c r="D2057" t="s">
        <v>6791</v>
      </c>
      <c r="E2057" t="s">
        <v>8149</v>
      </c>
    </row>
    <row r="2058" spans="4:5" x14ac:dyDescent="0.2">
      <c r="D2058" t="s">
        <v>6792</v>
      </c>
      <c r="E2058" t="s">
        <v>6556</v>
      </c>
    </row>
    <row r="2059" spans="4:5" x14ac:dyDescent="0.2">
      <c r="D2059">
        <v>0</v>
      </c>
      <c r="E2059">
        <v>0</v>
      </c>
    </row>
    <row r="2060" spans="4:5" x14ac:dyDescent="0.2">
      <c r="D2060" t="s">
        <v>6793</v>
      </c>
      <c r="E2060" t="s">
        <v>8150</v>
      </c>
    </row>
    <row r="2061" spans="4:5" x14ac:dyDescent="0.2">
      <c r="D2061" t="s">
        <v>6794</v>
      </c>
      <c r="E2061" t="s">
        <v>8151</v>
      </c>
    </row>
    <row r="2062" spans="4:5" x14ac:dyDescent="0.2">
      <c r="D2062">
        <v>0</v>
      </c>
      <c r="E2062">
        <v>0</v>
      </c>
    </row>
    <row r="2063" spans="4:5" x14ac:dyDescent="0.2">
      <c r="D2063" t="s">
        <v>6795</v>
      </c>
      <c r="E2063" t="s">
        <v>8152</v>
      </c>
    </row>
    <row r="2064" spans="4:5" x14ac:dyDescent="0.2">
      <c r="D2064" t="s">
        <v>6796</v>
      </c>
      <c r="E2064" t="s">
        <v>6572</v>
      </c>
    </row>
    <row r="2065" spans="4:5" x14ac:dyDescent="0.2">
      <c r="D2065">
        <v>0</v>
      </c>
      <c r="E2065">
        <v>0</v>
      </c>
    </row>
    <row r="2066" spans="4:5" x14ac:dyDescent="0.2">
      <c r="D2066" t="s">
        <v>6797</v>
      </c>
      <c r="E2066" t="s">
        <v>8153</v>
      </c>
    </row>
    <row r="2067" spans="4:5" x14ac:dyDescent="0.2">
      <c r="D2067" t="s">
        <v>6798</v>
      </c>
      <c r="E2067" t="s">
        <v>8154</v>
      </c>
    </row>
    <row r="2068" spans="4:5" x14ac:dyDescent="0.2">
      <c r="D2068">
        <v>0</v>
      </c>
      <c r="E2068">
        <v>0</v>
      </c>
    </row>
    <row r="2069" spans="4:5" x14ac:dyDescent="0.2">
      <c r="D2069" t="s">
        <v>6799</v>
      </c>
      <c r="E2069" t="s">
        <v>8155</v>
      </c>
    </row>
    <row r="2070" spans="4:5" x14ac:dyDescent="0.2">
      <c r="D2070" t="s">
        <v>6800</v>
      </c>
      <c r="E2070" t="s">
        <v>6628</v>
      </c>
    </row>
    <row r="2071" spans="4:5" x14ac:dyDescent="0.2">
      <c r="D2071">
        <v>0</v>
      </c>
      <c r="E2071">
        <v>0</v>
      </c>
    </row>
    <row r="2072" spans="4:5" x14ac:dyDescent="0.2">
      <c r="D2072" t="s">
        <v>6801</v>
      </c>
      <c r="E2072" t="s">
        <v>8156</v>
      </c>
    </row>
    <row r="2073" spans="4:5" x14ac:dyDescent="0.2">
      <c r="D2073" t="s">
        <v>6802</v>
      </c>
      <c r="E2073" t="s">
        <v>8157</v>
      </c>
    </row>
    <row r="2074" spans="4:5" x14ac:dyDescent="0.2">
      <c r="D2074">
        <v>0</v>
      </c>
      <c r="E2074">
        <v>0</v>
      </c>
    </row>
    <row r="2075" spans="4:5" x14ac:dyDescent="0.2">
      <c r="D2075" t="s">
        <v>6803</v>
      </c>
      <c r="E2075" t="s">
        <v>8158</v>
      </c>
    </row>
    <row r="2076" spans="4:5" x14ac:dyDescent="0.2">
      <c r="D2076" t="s">
        <v>6804</v>
      </c>
      <c r="E2076" t="s">
        <v>6632</v>
      </c>
    </row>
    <row r="2077" spans="4:5" x14ac:dyDescent="0.2">
      <c r="D2077">
        <v>0</v>
      </c>
      <c r="E2077">
        <v>0</v>
      </c>
    </row>
    <row r="2078" spans="4:5" x14ac:dyDescent="0.2">
      <c r="D2078" t="s">
        <v>6805</v>
      </c>
      <c r="E2078" t="s">
        <v>8159</v>
      </c>
    </row>
    <row r="2079" spans="4:5" x14ac:dyDescent="0.2">
      <c r="D2079" t="s">
        <v>6806</v>
      </c>
      <c r="E2079" t="s">
        <v>8160</v>
      </c>
    </row>
    <row r="2080" spans="4:5" x14ac:dyDescent="0.2">
      <c r="D2080">
        <v>0</v>
      </c>
      <c r="E2080">
        <v>0</v>
      </c>
    </row>
    <row r="2081" spans="4:5" x14ac:dyDescent="0.2">
      <c r="D2081" t="s">
        <v>6807</v>
      </c>
      <c r="E2081" t="s">
        <v>8161</v>
      </c>
    </row>
    <row r="2082" spans="4:5" x14ac:dyDescent="0.2">
      <c r="D2082" t="s">
        <v>6808</v>
      </c>
      <c r="E2082" t="s">
        <v>6648</v>
      </c>
    </row>
    <row r="2083" spans="4:5" x14ac:dyDescent="0.2">
      <c r="D2083">
        <v>0</v>
      </c>
      <c r="E2083">
        <v>0</v>
      </c>
    </row>
    <row r="2084" spans="4:5" x14ac:dyDescent="0.2">
      <c r="D2084" t="s">
        <v>6809</v>
      </c>
      <c r="E2084" t="s">
        <v>8162</v>
      </c>
    </row>
    <row r="2085" spans="4:5" x14ac:dyDescent="0.2">
      <c r="D2085" t="s">
        <v>6810</v>
      </c>
      <c r="E2085" t="s">
        <v>8163</v>
      </c>
    </row>
    <row r="2086" spans="4:5" x14ac:dyDescent="0.2">
      <c r="D2086">
        <v>0</v>
      </c>
      <c r="E2086">
        <v>0</v>
      </c>
    </row>
    <row r="2087" spans="4:5" x14ac:dyDescent="0.2">
      <c r="D2087" t="s">
        <v>6811</v>
      </c>
      <c r="E2087" t="s">
        <v>8164</v>
      </c>
    </row>
    <row r="2088" spans="4:5" x14ac:dyDescent="0.2">
      <c r="D2088" t="s">
        <v>6812</v>
      </c>
      <c r="E2088" t="s">
        <v>6664</v>
      </c>
    </row>
    <row r="2089" spans="4:5" x14ac:dyDescent="0.2">
      <c r="D2089">
        <v>0</v>
      </c>
      <c r="E2089">
        <v>0</v>
      </c>
    </row>
    <row r="2090" spans="4:5" x14ac:dyDescent="0.2">
      <c r="D2090" t="s">
        <v>6813</v>
      </c>
      <c r="E2090" t="s">
        <v>8165</v>
      </c>
    </row>
    <row r="2091" spans="4:5" x14ac:dyDescent="0.2">
      <c r="D2091" t="s">
        <v>6814</v>
      </c>
      <c r="E2091" t="s">
        <v>8166</v>
      </c>
    </row>
    <row r="2092" spans="4:5" x14ac:dyDescent="0.2">
      <c r="D2092">
        <v>0</v>
      </c>
      <c r="E2092">
        <v>0</v>
      </c>
    </row>
    <row r="2093" spans="4:5" x14ac:dyDescent="0.2">
      <c r="D2093" t="s">
        <v>6815</v>
      </c>
      <c r="E2093" t="s">
        <v>8167</v>
      </c>
    </row>
    <row r="2094" spans="4:5" x14ac:dyDescent="0.2">
      <c r="D2094" t="s">
        <v>6816</v>
      </c>
      <c r="E2094" t="s">
        <v>6680</v>
      </c>
    </row>
    <row r="2095" spans="4:5" x14ac:dyDescent="0.2">
      <c r="D2095">
        <v>0</v>
      </c>
      <c r="E2095">
        <v>0</v>
      </c>
    </row>
    <row r="2096" spans="4:5" x14ac:dyDescent="0.2">
      <c r="D2096" t="s">
        <v>6817</v>
      </c>
      <c r="E2096" t="s">
        <v>8168</v>
      </c>
    </row>
    <row r="2097" spans="4:5" x14ac:dyDescent="0.2">
      <c r="D2097" t="s">
        <v>6818</v>
      </c>
      <c r="E2097" t="s">
        <v>8169</v>
      </c>
    </row>
    <row r="2098" spans="4:5" x14ac:dyDescent="0.2">
      <c r="D2098">
        <v>0</v>
      </c>
      <c r="E2098">
        <v>0</v>
      </c>
    </row>
    <row r="2099" spans="4:5" x14ac:dyDescent="0.2">
      <c r="D2099" t="s">
        <v>6819</v>
      </c>
      <c r="E2099" t="s">
        <v>8170</v>
      </c>
    </row>
    <row r="2100" spans="4:5" x14ac:dyDescent="0.2">
      <c r="D2100" t="s">
        <v>6820</v>
      </c>
      <c r="E2100" t="s">
        <v>6696</v>
      </c>
    </row>
    <row r="2101" spans="4:5" x14ac:dyDescent="0.2">
      <c r="D2101">
        <v>0</v>
      </c>
      <c r="E2101">
        <v>0</v>
      </c>
    </row>
    <row r="2102" spans="4:5" x14ac:dyDescent="0.2">
      <c r="D2102" t="s">
        <v>6821</v>
      </c>
      <c r="E2102" t="s">
        <v>8171</v>
      </c>
    </row>
    <row r="2103" spans="4:5" x14ac:dyDescent="0.2">
      <c r="D2103" t="s">
        <v>6822</v>
      </c>
      <c r="E2103" t="s">
        <v>8172</v>
      </c>
    </row>
    <row r="2104" spans="4:5" x14ac:dyDescent="0.2">
      <c r="D2104">
        <v>0</v>
      </c>
      <c r="E2104">
        <v>0</v>
      </c>
    </row>
    <row r="2105" spans="4:5" x14ac:dyDescent="0.2">
      <c r="D2105" t="s">
        <v>6823</v>
      </c>
      <c r="E2105" t="s">
        <v>8173</v>
      </c>
    </row>
    <row r="2106" spans="4:5" x14ac:dyDescent="0.2">
      <c r="D2106" t="s">
        <v>6824</v>
      </c>
      <c r="E2106" t="s">
        <v>6744</v>
      </c>
    </row>
    <row r="2107" spans="4:5" x14ac:dyDescent="0.2">
      <c r="D2107">
        <v>0</v>
      </c>
      <c r="E2107">
        <v>0</v>
      </c>
    </row>
    <row r="2108" spans="4:5" x14ac:dyDescent="0.2">
      <c r="D2108" t="s">
        <v>6825</v>
      </c>
      <c r="E2108" t="s">
        <v>8174</v>
      </c>
    </row>
    <row r="2109" spans="4:5" x14ac:dyDescent="0.2">
      <c r="D2109" t="s">
        <v>6826</v>
      </c>
      <c r="E2109" t="s">
        <v>8175</v>
      </c>
    </row>
    <row r="2110" spans="4:5" x14ac:dyDescent="0.2">
      <c r="D2110">
        <v>0</v>
      </c>
      <c r="E2110">
        <v>0</v>
      </c>
    </row>
    <row r="2111" spans="4:5" x14ac:dyDescent="0.2">
      <c r="D2111" t="s">
        <v>6827</v>
      </c>
      <c r="E2111" t="s">
        <v>8176</v>
      </c>
    </row>
    <row r="2112" spans="4:5" x14ac:dyDescent="0.2">
      <c r="D2112" t="s">
        <v>6828</v>
      </c>
      <c r="E2112" t="s">
        <v>6760</v>
      </c>
    </row>
    <row r="2113" spans="4:5" x14ac:dyDescent="0.2">
      <c r="D2113">
        <v>0</v>
      </c>
      <c r="E2113">
        <v>0</v>
      </c>
    </row>
    <row r="2114" spans="4:5" x14ac:dyDescent="0.2">
      <c r="D2114" t="s">
        <v>6829</v>
      </c>
      <c r="E2114" t="s">
        <v>8177</v>
      </c>
    </row>
    <row r="2115" spans="4:5" x14ac:dyDescent="0.2">
      <c r="D2115" t="s">
        <v>6830</v>
      </c>
      <c r="E2115" t="s">
        <v>8178</v>
      </c>
    </row>
    <row r="2116" spans="4:5" x14ac:dyDescent="0.2">
      <c r="D2116">
        <v>0</v>
      </c>
      <c r="E2116">
        <v>0</v>
      </c>
    </row>
    <row r="2117" spans="4:5" x14ac:dyDescent="0.2">
      <c r="D2117" t="s">
        <v>6831</v>
      </c>
      <c r="E2117" t="s">
        <v>8179</v>
      </c>
    </row>
    <row r="2118" spans="4:5" x14ac:dyDescent="0.2">
      <c r="D2118" t="s">
        <v>6832</v>
      </c>
      <c r="E2118" t="s">
        <v>6776</v>
      </c>
    </row>
    <row r="2119" spans="4:5" x14ac:dyDescent="0.2">
      <c r="D2119">
        <v>0</v>
      </c>
      <c r="E2119">
        <v>0</v>
      </c>
    </row>
    <row r="2120" spans="4:5" x14ac:dyDescent="0.2">
      <c r="D2120" t="s">
        <v>6833</v>
      </c>
      <c r="E2120" t="s">
        <v>8180</v>
      </c>
    </row>
    <row r="2121" spans="4:5" x14ac:dyDescent="0.2">
      <c r="D2121" t="s">
        <v>6834</v>
      </c>
      <c r="E2121" t="s">
        <v>8181</v>
      </c>
    </row>
    <row r="2122" spans="4:5" x14ac:dyDescent="0.2">
      <c r="D2122">
        <v>0</v>
      </c>
      <c r="E2122">
        <v>0</v>
      </c>
    </row>
    <row r="2123" spans="4:5" x14ac:dyDescent="0.2">
      <c r="D2123" t="s">
        <v>6835</v>
      </c>
      <c r="E2123" t="s">
        <v>8182</v>
      </c>
    </row>
    <row r="2124" spans="4:5" x14ac:dyDescent="0.2">
      <c r="D2124" t="s">
        <v>6836</v>
      </c>
      <c r="E2124" t="s">
        <v>6824</v>
      </c>
    </row>
    <row r="2125" spans="4:5" x14ac:dyDescent="0.2">
      <c r="D2125">
        <v>0</v>
      </c>
      <c r="E2125">
        <v>0</v>
      </c>
    </row>
    <row r="2126" spans="4:5" x14ac:dyDescent="0.2">
      <c r="D2126" t="s">
        <v>6837</v>
      </c>
      <c r="E2126" t="s">
        <v>8183</v>
      </c>
    </row>
    <row r="2127" spans="4:5" x14ac:dyDescent="0.2">
      <c r="D2127" t="s">
        <v>6838</v>
      </c>
      <c r="E2127" t="s">
        <v>8184</v>
      </c>
    </row>
    <row r="2128" spans="4:5" x14ac:dyDescent="0.2">
      <c r="D2128">
        <v>0</v>
      </c>
      <c r="E2128">
        <v>0</v>
      </c>
    </row>
    <row r="2129" spans="4:5" x14ac:dyDescent="0.2">
      <c r="D2129" t="s">
        <v>6839</v>
      </c>
      <c r="E2129" t="s">
        <v>8185</v>
      </c>
    </row>
    <row r="2130" spans="4:5" x14ac:dyDescent="0.2">
      <c r="D2130" t="s">
        <v>6840</v>
      </c>
      <c r="E2130" t="s">
        <v>6840</v>
      </c>
    </row>
    <row r="2131" spans="4:5" x14ac:dyDescent="0.2">
      <c r="D2131">
        <v>0</v>
      </c>
      <c r="E2131">
        <v>0</v>
      </c>
    </row>
    <row r="2132" spans="4:5" x14ac:dyDescent="0.2">
      <c r="D2132" t="s">
        <v>6841</v>
      </c>
      <c r="E2132" t="s">
        <v>8186</v>
      </c>
    </row>
    <row r="2133" spans="4:5" x14ac:dyDescent="0.2">
      <c r="D2133" t="s">
        <v>6842</v>
      </c>
      <c r="E2133" t="s">
        <v>8187</v>
      </c>
    </row>
    <row r="2134" spans="4:5" x14ac:dyDescent="0.2">
      <c r="D2134">
        <v>0</v>
      </c>
      <c r="E2134">
        <v>0</v>
      </c>
    </row>
    <row r="2135" spans="4:5" x14ac:dyDescent="0.2">
      <c r="D2135" t="s">
        <v>6843</v>
      </c>
      <c r="E2135" t="s">
        <v>8188</v>
      </c>
    </row>
    <row r="2136" spans="4:5" x14ac:dyDescent="0.2">
      <c r="D2136" t="s">
        <v>6844</v>
      </c>
      <c r="E2136" t="s">
        <v>6856</v>
      </c>
    </row>
    <row r="2137" spans="4:5" x14ac:dyDescent="0.2">
      <c r="D2137">
        <v>0</v>
      </c>
      <c r="E2137">
        <v>0</v>
      </c>
    </row>
    <row r="2138" spans="4:5" x14ac:dyDescent="0.2">
      <c r="D2138" t="s">
        <v>6845</v>
      </c>
      <c r="E2138" t="s">
        <v>8189</v>
      </c>
    </row>
    <row r="2139" spans="4:5" x14ac:dyDescent="0.2">
      <c r="D2139" t="s">
        <v>6846</v>
      </c>
      <c r="E2139" t="s">
        <v>8190</v>
      </c>
    </row>
    <row r="2140" spans="4:5" x14ac:dyDescent="0.2">
      <c r="D2140">
        <v>0</v>
      </c>
      <c r="E2140">
        <v>0</v>
      </c>
    </row>
    <row r="2141" spans="4:5" x14ac:dyDescent="0.2">
      <c r="D2141" t="s">
        <v>6847</v>
      </c>
      <c r="E2141" t="s">
        <v>8191</v>
      </c>
    </row>
    <row r="2142" spans="4:5" x14ac:dyDescent="0.2">
      <c r="D2142" t="s">
        <v>6848</v>
      </c>
      <c r="E2142" t="s">
        <v>6872</v>
      </c>
    </row>
    <row r="2143" spans="4:5" x14ac:dyDescent="0.2">
      <c r="D2143">
        <v>0</v>
      </c>
      <c r="E2143">
        <v>0</v>
      </c>
    </row>
    <row r="2144" spans="4:5" x14ac:dyDescent="0.2">
      <c r="D2144" t="s">
        <v>6849</v>
      </c>
      <c r="E2144" t="s">
        <v>8192</v>
      </c>
    </row>
    <row r="2145" spans="4:5" x14ac:dyDescent="0.2">
      <c r="D2145" t="s">
        <v>6850</v>
      </c>
      <c r="E2145" t="s">
        <v>8193</v>
      </c>
    </row>
    <row r="2146" spans="4:5" x14ac:dyDescent="0.2">
      <c r="D2146">
        <v>0</v>
      </c>
      <c r="E2146">
        <v>0</v>
      </c>
    </row>
    <row r="2147" spans="4:5" x14ac:dyDescent="0.2">
      <c r="D2147" t="s">
        <v>6851</v>
      </c>
      <c r="E2147" t="s">
        <v>8194</v>
      </c>
    </row>
    <row r="2148" spans="4:5" x14ac:dyDescent="0.2">
      <c r="D2148" t="s">
        <v>6852</v>
      </c>
      <c r="E2148" t="s">
        <v>6888</v>
      </c>
    </row>
    <row r="2149" spans="4:5" x14ac:dyDescent="0.2">
      <c r="D2149">
        <v>0</v>
      </c>
      <c r="E2149">
        <v>0</v>
      </c>
    </row>
    <row r="2150" spans="4:5" x14ac:dyDescent="0.2">
      <c r="D2150" t="s">
        <v>6853</v>
      </c>
      <c r="E2150" t="s">
        <v>8195</v>
      </c>
    </row>
    <row r="2151" spans="4:5" x14ac:dyDescent="0.2">
      <c r="D2151" t="s">
        <v>6854</v>
      </c>
      <c r="E2151" t="s">
        <v>8196</v>
      </c>
    </row>
    <row r="2152" spans="4:5" x14ac:dyDescent="0.2">
      <c r="D2152">
        <v>0</v>
      </c>
      <c r="E2152">
        <v>0</v>
      </c>
    </row>
    <row r="2153" spans="4:5" x14ac:dyDescent="0.2">
      <c r="D2153" t="s">
        <v>6855</v>
      </c>
      <c r="E2153" t="s">
        <v>8197</v>
      </c>
    </row>
    <row r="2154" spans="4:5" x14ac:dyDescent="0.2">
      <c r="D2154" t="s">
        <v>6856</v>
      </c>
      <c r="E2154" t="s">
        <v>6906</v>
      </c>
    </row>
    <row r="2155" spans="4:5" x14ac:dyDescent="0.2">
      <c r="D2155">
        <v>0</v>
      </c>
      <c r="E2155">
        <v>0</v>
      </c>
    </row>
    <row r="2156" spans="4:5" x14ac:dyDescent="0.2">
      <c r="D2156" t="s">
        <v>6857</v>
      </c>
      <c r="E2156" t="s">
        <v>8198</v>
      </c>
    </row>
    <row r="2157" spans="4:5" x14ac:dyDescent="0.2">
      <c r="D2157" t="s">
        <v>6858</v>
      </c>
      <c r="E2157" t="s">
        <v>8199</v>
      </c>
    </row>
    <row r="2158" spans="4:5" x14ac:dyDescent="0.2">
      <c r="D2158">
        <v>0</v>
      </c>
      <c r="E2158">
        <v>0</v>
      </c>
    </row>
    <row r="2159" spans="4:5" x14ac:dyDescent="0.2">
      <c r="D2159" t="s">
        <v>6859</v>
      </c>
      <c r="E2159" t="s">
        <v>8200</v>
      </c>
    </row>
    <row r="2160" spans="4:5" x14ac:dyDescent="0.2">
      <c r="D2160" t="s">
        <v>6860</v>
      </c>
      <c r="E2160" t="s">
        <v>8201</v>
      </c>
    </row>
    <row r="2161" spans="4:5" x14ac:dyDescent="0.2">
      <c r="D2161">
        <v>0</v>
      </c>
      <c r="E2161">
        <v>0</v>
      </c>
    </row>
    <row r="2162" spans="4:5" x14ac:dyDescent="0.2">
      <c r="D2162" t="s">
        <v>6861</v>
      </c>
      <c r="E2162" t="s">
        <v>8202</v>
      </c>
    </row>
    <row r="2163" spans="4:5" x14ac:dyDescent="0.2">
      <c r="D2163" t="s">
        <v>6862</v>
      </c>
      <c r="E2163" t="s">
        <v>8203</v>
      </c>
    </row>
    <row r="2164" spans="4:5" x14ac:dyDescent="0.2">
      <c r="D2164">
        <v>0</v>
      </c>
      <c r="E2164">
        <v>0</v>
      </c>
    </row>
    <row r="2165" spans="4:5" x14ac:dyDescent="0.2">
      <c r="D2165" t="s">
        <v>6863</v>
      </c>
      <c r="E2165" t="s">
        <v>8204</v>
      </c>
    </row>
    <row r="2166" spans="4:5" x14ac:dyDescent="0.2">
      <c r="D2166" t="s">
        <v>6864</v>
      </c>
      <c r="E2166" t="s">
        <v>6934</v>
      </c>
    </row>
    <row r="2167" spans="4:5" x14ac:dyDescent="0.2">
      <c r="D2167">
        <v>0</v>
      </c>
      <c r="E2167">
        <v>0</v>
      </c>
    </row>
    <row r="2168" spans="4:5" x14ac:dyDescent="0.2">
      <c r="D2168" t="s">
        <v>6865</v>
      </c>
      <c r="E2168" t="s">
        <v>8205</v>
      </c>
    </row>
    <row r="2169" spans="4:5" x14ac:dyDescent="0.2">
      <c r="D2169" t="s">
        <v>6866</v>
      </c>
      <c r="E2169" t="s">
        <v>8206</v>
      </c>
    </row>
    <row r="2170" spans="4:5" x14ac:dyDescent="0.2">
      <c r="D2170">
        <v>0</v>
      </c>
      <c r="E2170">
        <v>0</v>
      </c>
    </row>
    <row r="2171" spans="4:5" x14ac:dyDescent="0.2">
      <c r="D2171" t="s">
        <v>6867</v>
      </c>
      <c r="E2171" t="s">
        <v>8207</v>
      </c>
    </row>
    <row r="2172" spans="4:5" x14ac:dyDescent="0.2">
      <c r="D2172" t="s">
        <v>6868</v>
      </c>
      <c r="E2172" t="s">
        <v>6942</v>
      </c>
    </row>
    <row r="2173" spans="4:5" x14ac:dyDescent="0.2">
      <c r="D2173">
        <v>0</v>
      </c>
      <c r="E2173">
        <v>0</v>
      </c>
    </row>
    <row r="2174" spans="4:5" x14ac:dyDescent="0.2">
      <c r="D2174" t="s">
        <v>6869</v>
      </c>
      <c r="E2174" t="s">
        <v>8208</v>
      </c>
    </row>
    <row r="2175" spans="4:5" x14ac:dyDescent="0.2">
      <c r="D2175" t="s">
        <v>6870</v>
      </c>
      <c r="E2175" t="s">
        <v>8209</v>
      </c>
    </row>
    <row r="2176" spans="4:5" x14ac:dyDescent="0.2">
      <c r="D2176">
        <v>0</v>
      </c>
      <c r="E2176">
        <v>0</v>
      </c>
    </row>
    <row r="2177" spans="4:5" x14ac:dyDescent="0.2">
      <c r="D2177" t="s">
        <v>6871</v>
      </c>
      <c r="E2177" t="s">
        <v>8210</v>
      </c>
    </row>
    <row r="2178" spans="4:5" x14ac:dyDescent="0.2">
      <c r="D2178" t="s">
        <v>6872</v>
      </c>
      <c r="E2178" t="s">
        <v>6950</v>
      </c>
    </row>
    <row r="2179" spans="4:5" x14ac:dyDescent="0.2">
      <c r="D2179">
        <v>0</v>
      </c>
      <c r="E2179">
        <v>0</v>
      </c>
    </row>
    <row r="2180" spans="4:5" x14ac:dyDescent="0.2">
      <c r="D2180" t="s">
        <v>6873</v>
      </c>
      <c r="E2180" t="s">
        <v>8211</v>
      </c>
    </row>
    <row r="2181" spans="4:5" x14ac:dyDescent="0.2">
      <c r="D2181" t="s">
        <v>6874</v>
      </c>
      <c r="E2181" t="s">
        <v>8212</v>
      </c>
    </row>
    <row r="2182" spans="4:5" x14ac:dyDescent="0.2">
      <c r="D2182">
        <v>0</v>
      </c>
      <c r="E2182">
        <v>0</v>
      </c>
    </row>
    <row r="2183" spans="4:5" x14ac:dyDescent="0.2">
      <c r="D2183" t="s">
        <v>6875</v>
      </c>
      <c r="E2183" t="s">
        <v>8213</v>
      </c>
    </row>
    <row r="2184" spans="4:5" x14ac:dyDescent="0.2">
      <c r="D2184" t="s">
        <v>6876</v>
      </c>
      <c r="E2184" t="s">
        <v>6958</v>
      </c>
    </row>
    <row r="2185" spans="4:5" x14ac:dyDescent="0.2">
      <c r="D2185">
        <v>0</v>
      </c>
      <c r="E2185">
        <v>0</v>
      </c>
    </row>
    <row r="2186" spans="4:5" x14ac:dyDescent="0.2">
      <c r="D2186" t="s">
        <v>6877</v>
      </c>
      <c r="E2186" t="s">
        <v>8214</v>
      </c>
    </row>
    <row r="2187" spans="4:5" x14ac:dyDescent="0.2">
      <c r="D2187" t="s">
        <v>6878</v>
      </c>
      <c r="E2187" t="s">
        <v>8215</v>
      </c>
    </row>
    <row r="2188" spans="4:5" x14ac:dyDescent="0.2">
      <c r="D2188">
        <v>0</v>
      </c>
      <c r="E2188">
        <v>0</v>
      </c>
    </row>
    <row r="2189" spans="4:5" x14ac:dyDescent="0.2">
      <c r="D2189" t="s">
        <v>6879</v>
      </c>
      <c r="E2189" t="s">
        <v>8216</v>
      </c>
    </row>
    <row r="2190" spans="4:5" x14ac:dyDescent="0.2">
      <c r="D2190" t="s">
        <v>6880</v>
      </c>
      <c r="E2190" t="s">
        <v>6966</v>
      </c>
    </row>
    <row r="2191" spans="4:5" x14ac:dyDescent="0.2">
      <c r="D2191">
        <v>0</v>
      </c>
      <c r="E2191">
        <v>0</v>
      </c>
    </row>
    <row r="2192" spans="4:5" x14ac:dyDescent="0.2">
      <c r="D2192" t="s">
        <v>6881</v>
      </c>
      <c r="E2192" t="s">
        <v>8217</v>
      </c>
    </row>
    <row r="2193" spans="4:5" x14ac:dyDescent="0.2">
      <c r="D2193" t="s">
        <v>6882</v>
      </c>
      <c r="E2193" t="s">
        <v>8218</v>
      </c>
    </row>
    <row r="2194" spans="4:5" x14ac:dyDescent="0.2">
      <c r="D2194">
        <v>0</v>
      </c>
      <c r="E2194">
        <v>0</v>
      </c>
    </row>
    <row r="2195" spans="4:5" x14ac:dyDescent="0.2">
      <c r="D2195" t="s">
        <v>6883</v>
      </c>
      <c r="E2195" t="s">
        <v>8219</v>
      </c>
    </row>
    <row r="2196" spans="4:5" x14ac:dyDescent="0.2">
      <c r="D2196" t="s">
        <v>6884</v>
      </c>
      <c r="E2196" t="s">
        <v>6974</v>
      </c>
    </row>
    <row r="2197" spans="4:5" x14ac:dyDescent="0.2">
      <c r="D2197">
        <v>0</v>
      </c>
      <c r="E2197">
        <v>0</v>
      </c>
    </row>
    <row r="2198" spans="4:5" x14ac:dyDescent="0.2">
      <c r="D2198" t="s">
        <v>6885</v>
      </c>
      <c r="E2198" t="s">
        <v>8220</v>
      </c>
    </row>
    <row r="2199" spans="4:5" x14ac:dyDescent="0.2">
      <c r="D2199" t="s">
        <v>6886</v>
      </c>
      <c r="E2199" t="s">
        <v>8221</v>
      </c>
    </row>
    <row r="2200" spans="4:5" x14ac:dyDescent="0.2">
      <c r="D2200">
        <v>0</v>
      </c>
      <c r="E2200">
        <v>0</v>
      </c>
    </row>
    <row r="2201" spans="4:5" x14ac:dyDescent="0.2">
      <c r="D2201" t="s">
        <v>6887</v>
      </c>
      <c r="E2201" t="s">
        <v>8222</v>
      </c>
    </row>
    <row r="2202" spans="4:5" x14ac:dyDescent="0.2">
      <c r="D2202" t="s">
        <v>6888</v>
      </c>
      <c r="E2202" t="s">
        <v>6982</v>
      </c>
    </row>
    <row r="2203" spans="4:5" x14ac:dyDescent="0.2">
      <c r="D2203">
        <v>0</v>
      </c>
      <c r="E2203">
        <v>0</v>
      </c>
    </row>
    <row r="2204" spans="4:5" x14ac:dyDescent="0.2">
      <c r="D2204" t="s">
        <v>6889</v>
      </c>
      <c r="E2204" t="s">
        <v>8223</v>
      </c>
    </row>
    <row r="2205" spans="4:5" x14ac:dyDescent="0.2">
      <c r="D2205" t="s">
        <v>6890</v>
      </c>
      <c r="E2205" t="s">
        <v>8224</v>
      </c>
    </row>
    <row r="2206" spans="4:5" x14ac:dyDescent="0.2">
      <c r="D2206">
        <v>0</v>
      </c>
      <c r="E2206">
        <v>0</v>
      </c>
    </row>
    <row r="2207" spans="4:5" x14ac:dyDescent="0.2">
      <c r="D2207" t="s">
        <v>6891</v>
      </c>
      <c r="E2207" t="s">
        <v>8225</v>
      </c>
    </row>
    <row r="2208" spans="4:5" x14ac:dyDescent="0.2">
      <c r="D2208" t="s">
        <v>6892</v>
      </c>
      <c r="E2208" t="s">
        <v>8226</v>
      </c>
    </row>
    <row r="2209" spans="4:5" x14ac:dyDescent="0.2">
      <c r="D2209">
        <v>0</v>
      </c>
      <c r="E2209">
        <v>0</v>
      </c>
    </row>
    <row r="2210" spans="4:5" x14ac:dyDescent="0.2">
      <c r="D2210" t="s">
        <v>6893</v>
      </c>
      <c r="E2210" t="s">
        <v>8227</v>
      </c>
    </row>
    <row r="2211" spans="4:5" x14ac:dyDescent="0.2">
      <c r="D2211" t="s">
        <v>6894</v>
      </c>
      <c r="E2211" t="s">
        <v>8228</v>
      </c>
    </row>
    <row r="2212" spans="4:5" x14ac:dyDescent="0.2">
      <c r="D2212">
        <v>0</v>
      </c>
      <c r="E2212">
        <v>0</v>
      </c>
    </row>
    <row r="2213" spans="4:5" x14ac:dyDescent="0.2">
      <c r="D2213" t="s">
        <v>6895</v>
      </c>
      <c r="E2213" t="s">
        <v>8229</v>
      </c>
    </row>
    <row r="2214" spans="4:5" x14ac:dyDescent="0.2">
      <c r="D2214" t="s">
        <v>6896</v>
      </c>
      <c r="E2214" t="s">
        <v>8230</v>
      </c>
    </row>
    <row r="2215" spans="4:5" x14ac:dyDescent="0.2">
      <c r="D2215">
        <v>0</v>
      </c>
      <c r="E2215">
        <v>0</v>
      </c>
    </row>
    <row r="2216" spans="4:5" x14ac:dyDescent="0.2">
      <c r="D2216" t="s">
        <v>6897</v>
      </c>
      <c r="E2216" t="s">
        <v>8231</v>
      </c>
    </row>
    <row r="2217" spans="4:5" x14ac:dyDescent="0.2">
      <c r="D2217" t="s">
        <v>6898</v>
      </c>
      <c r="E2217" t="s">
        <v>8232</v>
      </c>
    </row>
    <row r="2218" spans="4:5" x14ac:dyDescent="0.2">
      <c r="D2218">
        <v>0</v>
      </c>
      <c r="E2218">
        <v>0</v>
      </c>
    </row>
    <row r="2219" spans="4:5" x14ac:dyDescent="0.2">
      <c r="D2219" t="s">
        <v>6899</v>
      </c>
      <c r="E2219" t="s">
        <v>8233</v>
      </c>
    </row>
    <row r="2220" spans="4:5" x14ac:dyDescent="0.2">
      <c r="D2220" t="s">
        <v>6900</v>
      </c>
      <c r="E2220" t="s">
        <v>8234</v>
      </c>
    </row>
    <row r="2221" spans="4:5" x14ac:dyDescent="0.2">
      <c r="D2221">
        <v>0</v>
      </c>
      <c r="E2221">
        <v>0</v>
      </c>
    </row>
    <row r="2222" spans="4:5" x14ac:dyDescent="0.2">
      <c r="D2222" t="s">
        <v>6901</v>
      </c>
      <c r="E2222" t="s">
        <v>8235</v>
      </c>
    </row>
    <row r="2223" spans="4:5" x14ac:dyDescent="0.2">
      <c r="D2223" t="s">
        <v>6902</v>
      </c>
      <c r="E2223" t="s">
        <v>8236</v>
      </c>
    </row>
    <row r="2224" spans="4:5" x14ac:dyDescent="0.2">
      <c r="D2224">
        <v>0</v>
      </c>
      <c r="E2224">
        <v>0</v>
      </c>
    </row>
    <row r="2225" spans="4:5" x14ac:dyDescent="0.2">
      <c r="D2225" t="s">
        <v>6903</v>
      </c>
      <c r="E2225" t="s">
        <v>8237</v>
      </c>
    </row>
    <row r="2226" spans="4:5" x14ac:dyDescent="0.2">
      <c r="D2226" t="s">
        <v>6904</v>
      </c>
      <c r="E2226" t="s">
        <v>8238</v>
      </c>
    </row>
    <row r="2227" spans="4:5" x14ac:dyDescent="0.2">
      <c r="D2227">
        <v>0</v>
      </c>
      <c r="E2227">
        <v>0</v>
      </c>
    </row>
    <row r="2228" spans="4:5" x14ac:dyDescent="0.2">
      <c r="D2228" t="s">
        <v>6905</v>
      </c>
      <c r="E2228" t="s">
        <v>8239</v>
      </c>
    </row>
    <row r="2229" spans="4:5" x14ac:dyDescent="0.2">
      <c r="D2229" t="s">
        <v>6906</v>
      </c>
      <c r="E2229" t="s">
        <v>8240</v>
      </c>
    </row>
    <row r="2230" spans="4:5" x14ac:dyDescent="0.2">
      <c r="D2230">
        <v>0</v>
      </c>
      <c r="E2230">
        <v>0</v>
      </c>
    </row>
    <row r="2231" spans="4:5" x14ac:dyDescent="0.2">
      <c r="D2231" t="s">
        <v>6907</v>
      </c>
      <c r="E2231" t="s">
        <v>8241</v>
      </c>
    </row>
    <row r="2232" spans="4:5" x14ac:dyDescent="0.2">
      <c r="D2232" t="s">
        <v>6908</v>
      </c>
      <c r="E2232" t="s">
        <v>8242</v>
      </c>
    </row>
    <row r="2233" spans="4:5" x14ac:dyDescent="0.2">
      <c r="D2233">
        <v>0</v>
      </c>
      <c r="E2233">
        <v>0</v>
      </c>
    </row>
    <row r="2234" spans="4:5" x14ac:dyDescent="0.2">
      <c r="D2234" t="s">
        <v>6909</v>
      </c>
      <c r="E2234" t="s">
        <v>8243</v>
      </c>
    </row>
    <row r="2235" spans="4:5" x14ac:dyDescent="0.2">
      <c r="D2235" t="s">
        <v>6910</v>
      </c>
      <c r="E2235" t="s">
        <v>8244</v>
      </c>
    </row>
    <row r="2236" spans="4:5" x14ac:dyDescent="0.2">
      <c r="D2236">
        <v>0</v>
      </c>
      <c r="E2236">
        <v>0</v>
      </c>
    </row>
    <row r="2237" spans="4:5" x14ac:dyDescent="0.2">
      <c r="D2237" t="s">
        <v>6911</v>
      </c>
      <c r="E2237" t="s">
        <v>8245</v>
      </c>
    </row>
    <row r="2238" spans="4:5" x14ac:dyDescent="0.2">
      <c r="D2238" t="s">
        <v>6912</v>
      </c>
      <c r="E2238" t="s">
        <v>8246</v>
      </c>
    </row>
    <row r="2239" spans="4:5" x14ac:dyDescent="0.2">
      <c r="D2239">
        <v>0</v>
      </c>
      <c r="E2239">
        <v>0</v>
      </c>
    </row>
    <row r="2240" spans="4:5" x14ac:dyDescent="0.2">
      <c r="D2240" t="s">
        <v>6913</v>
      </c>
      <c r="E2240" t="s">
        <v>8247</v>
      </c>
    </row>
    <row r="2241" spans="4:5" x14ac:dyDescent="0.2">
      <c r="D2241" t="s">
        <v>6914</v>
      </c>
      <c r="E2241" t="s">
        <v>8248</v>
      </c>
    </row>
    <row r="2242" spans="4:5" x14ac:dyDescent="0.2">
      <c r="D2242">
        <v>0</v>
      </c>
      <c r="E2242">
        <v>0</v>
      </c>
    </row>
    <row r="2243" spans="4:5" x14ac:dyDescent="0.2">
      <c r="D2243" t="s">
        <v>6915</v>
      </c>
      <c r="E2243" t="s">
        <v>8249</v>
      </c>
    </row>
    <row r="2244" spans="4:5" x14ac:dyDescent="0.2">
      <c r="D2244" t="s">
        <v>6916</v>
      </c>
      <c r="E2244" t="s">
        <v>8250</v>
      </c>
    </row>
    <row r="2245" spans="4:5" x14ac:dyDescent="0.2">
      <c r="D2245">
        <v>0</v>
      </c>
      <c r="E2245">
        <v>0</v>
      </c>
    </row>
    <row r="2246" spans="4:5" x14ac:dyDescent="0.2">
      <c r="D2246" t="s">
        <v>6917</v>
      </c>
      <c r="E2246" t="s">
        <v>8251</v>
      </c>
    </row>
    <row r="2247" spans="4:5" x14ac:dyDescent="0.2">
      <c r="D2247" t="s">
        <v>6918</v>
      </c>
      <c r="E2247" t="s">
        <v>8252</v>
      </c>
    </row>
    <row r="2248" spans="4:5" x14ac:dyDescent="0.2">
      <c r="D2248">
        <v>0</v>
      </c>
      <c r="E2248">
        <v>0</v>
      </c>
    </row>
    <row r="2249" spans="4:5" x14ac:dyDescent="0.2">
      <c r="D2249" t="s">
        <v>6919</v>
      </c>
      <c r="E2249" t="s">
        <v>8253</v>
      </c>
    </row>
    <row r="2250" spans="4:5" x14ac:dyDescent="0.2">
      <c r="D2250" t="s">
        <v>6920</v>
      </c>
      <c r="E2250" t="s">
        <v>8254</v>
      </c>
    </row>
    <row r="2251" spans="4:5" x14ac:dyDescent="0.2">
      <c r="D2251">
        <v>0</v>
      </c>
      <c r="E2251">
        <v>0</v>
      </c>
    </row>
    <row r="2252" spans="4:5" x14ac:dyDescent="0.2">
      <c r="D2252" t="s">
        <v>6921</v>
      </c>
      <c r="E2252" t="s">
        <v>8255</v>
      </c>
    </row>
    <row r="2253" spans="4:5" x14ac:dyDescent="0.2">
      <c r="D2253" t="s">
        <v>6922</v>
      </c>
      <c r="E2253" t="s">
        <v>8256</v>
      </c>
    </row>
    <row r="2254" spans="4:5" x14ac:dyDescent="0.2">
      <c r="D2254">
        <v>0</v>
      </c>
      <c r="E2254">
        <v>0</v>
      </c>
    </row>
    <row r="2255" spans="4:5" x14ac:dyDescent="0.2">
      <c r="D2255" t="s">
        <v>6923</v>
      </c>
      <c r="E2255" t="s">
        <v>8257</v>
      </c>
    </row>
    <row r="2256" spans="4:5" x14ac:dyDescent="0.2">
      <c r="D2256" t="s">
        <v>6924</v>
      </c>
      <c r="E2256" t="s">
        <v>8258</v>
      </c>
    </row>
    <row r="2257" spans="4:5" x14ac:dyDescent="0.2">
      <c r="D2257">
        <v>0</v>
      </c>
      <c r="E2257">
        <v>0</v>
      </c>
    </row>
    <row r="2258" spans="4:5" x14ac:dyDescent="0.2">
      <c r="D2258" t="s">
        <v>6925</v>
      </c>
      <c r="E2258" t="s">
        <v>8259</v>
      </c>
    </row>
    <row r="2259" spans="4:5" x14ac:dyDescent="0.2">
      <c r="D2259" t="s">
        <v>6926</v>
      </c>
      <c r="E2259" t="s">
        <v>8260</v>
      </c>
    </row>
    <row r="2260" spans="4:5" x14ac:dyDescent="0.2">
      <c r="D2260">
        <v>0</v>
      </c>
      <c r="E2260">
        <v>0</v>
      </c>
    </row>
    <row r="2261" spans="4:5" x14ac:dyDescent="0.2">
      <c r="D2261" t="s">
        <v>6927</v>
      </c>
      <c r="E2261" t="s">
        <v>8261</v>
      </c>
    </row>
    <row r="2262" spans="4:5" x14ac:dyDescent="0.2">
      <c r="D2262" t="s">
        <v>6928</v>
      </c>
      <c r="E2262" t="s">
        <v>8262</v>
      </c>
    </row>
    <row r="2263" spans="4:5" x14ac:dyDescent="0.2">
      <c r="D2263">
        <v>0</v>
      </c>
      <c r="E2263">
        <v>0</v>
      </c>
    </row>
    <row r="2264" spans="4:5" x14ac:dyDescent="0.2">
      <c r="D2264" t="s">
        <v>6929</v>
      </c>
      <c r="E2264" t="s">
        <v>8263</v>
      </c>
    </row>
    <row r="2265" spans="4:5" x14ac:dyDescent="0.2">
      <c r="D2265" t="s">
        <v>6930</v>
      </c>
      <c r="E2265" t="s">
        <v>8264</v>
      </c>
    </row>
    <row r="2266" spans="4:5" x14ac:dyDescent="0.2">
      <c r="D2266">
        <v>0</v>
      </c>
      <c r="E2266">
        <v>0</v>
      </c>
    </row>
    <row r="2267" spans="4:5" x14ac:dyDescent="0.2">
      <c r="D2267" t="s">
        <v>6931</v>
      </c>
      <c r="E2267" t="s">
        <v>8265</v>
      </c>
    </row>
    <row r="2268" spans="4:5" x14ac:dyDescent="0.2">
      <c r="D2268" t="s">
        <v>6932</v>
      </c>
      <c r="E2268" t="s">
        <v>8266</v>
      </c>
    </row>
    <row r="2269" spans="4:5" x14ac:dyDescent="0.2">
      <c r="D2269">
        <v>0</v>
      </c>
      <c r="E2269">
        <v>0</v>
      </c>
    </row>
    <row r="2270" spans="4:5" x14ac:dyDescent="0.2">
      <c r="D2270" t="s">
        <v>6933</v>
      </c>
      <c r="E2270" t="s">
        <v>8267</v>
      </c>
    </row>
    <row r="2271" spans="4:5" x14ac:dyDescent="0.2">
      <c r="D2271" t="s">
        <v>6934</v>
      </c>
      <c r="E2271" t="s">
        <v>8268</v>
      </c>
    </row>
    <row r="2272" spans="4:5" x14ac:dyDescent="0.2">
      <c r="D2272">
        <v>0</v>
      </c>
      <c r="E2272">
        <v>0</v>
      </c>
    </row>
    <row r="2273" spans="4:5" x14ac:dyDescent="0.2">
      <c r="D2273" t="s">
        <v>6935</v>
      </c>
      <c r="E2273" t="s">
        <v>8269</v>
      </c>
    </row>
    <row r="2274" spans="4:5" x14ac:dyDescent="0.2">
      <c r="D2274" t="s">
        <v>6936</v>
      </c>
      <c r="E2274" t="s">
        <v>8270</v>
      </c>
    </row>
    <row r="2275" spans="4:5" x14ac:dyDescent="0.2">
      <c r="D2275">
        <v>0</v>
      </c>
      <c r="E2275">
        <v>0</v>
      </c>
    </row>
    <row r="2276" spans="4:5" x14ac:dyDescent="0.2">
      <c r="D2276" t="s">
        <v>6937</v>
      </c>
      <c r="E2276" t="s">
        <v>8271</v>
      </c>
    </row>
    <row r="2277" spans="4:5" x14ac:dyDescent="0.2">
      <c r="D2277" t="s">
        <v>6938</v>
      </c>
      <c r="E2277" t="s">
        <v>8272</v>
      </c>
    </row>
    <row r="2278" spans="4:5" x14ac:dyDescent="0.2">
      <c r="D2278">
        <v>0</v>
      </c>
      <c r="E2278">
        <v>0</v>
      </c>
    </row>
    <row r="2279" spans="4:5" x14ac:dyDescent="0.2">
      <c r="D2279" t="s">
        <v>6939</v>
      </c>
      <c r="E2279" t="s">
        <v>8273</v>
      </c>
    </row>
    <row r="2280" spans="4:5" x14ac:dyDescent="0.2">
      <c r="D2280" t="s">
        <v>6940</v>
      </c>
      <c r="E2280" t="s">
        <v>8274</v>
      </c>
    </row>
    <row r="2281" spans="4:5" x14ac:dyDescent="0.2">
      <c r="D2281">
        <v>0</v>
      </c>
      <c r="E2281">
        <v>0</v>
      </c>
    </row>
    <row r="2282" spans="4:5" x14ac:dyDescent="0.2">
      <c r="D2282" t="s">
        <v>6941</v>
      </c>
      <c r="E2282" t="s">
        <v>8275</v>
      </c>
    </row>
    <row r="2283" spans="4:5" x14ac:dyDescent="0.2">
      <c r="D2283" t="s">
        <v>6942</v>
      </c>
      <c r="E2283" t="s">
        <v>8276</v>
      </c>
    </row>
    <row r="2284" spans="4:5" x14ac:dyDescent="0.2">
      <c r="D2284">
        <v>0</v>
      </c>
      <c r="E2284">
        <v>0</v>
      </c>
    </row>
    <row r="2285" spans="4:5" x14ac:dyDescent="0.2">
      <c r="D2285" t="s">
        <v>6943</v>
      </c>
      <c r="E2285" t="s">
        <v>8277</v>
      </c>
    </row>
    <row r="2286" spans="4:5" x14ac:dyDescent="0.2">
      <c r="D2286" t="s">
        <v>6944</v>
      </c>
      <c r="E2286" t="s">
        <v>8278</v>
      </c>
    </row>
    <row r="2287" spans="4:5" x14ac:dyDescent="0.2">
      <c r="D2287">
        <v>0</v>
      </c>
      <c r="E2287">
        <v>0</v>
      </c>
    </row>
    <row r="2288" spans="4:5" x14ac:dyDescent="0.2">
      <c r="D2288" t="s">
        <v>6945</v>
      </c>
      <c r="E2288" t="s">
        <v>8279</v>
      </c>
    </row>
    <row r="2289" spans="4:5" x14ac:dyDescent="0.2">
      <c r="D2289" t="s">
        <v>6946</v>
      </c>
      <c r="E2289" t="s">
        <v>8280</v>
      </c>
    </row>
    <row r="2290" spans="4:5" x14ac:dyDescent="0.2">
      <c r="D2290">
        <v>0</v>
      </c>
      <c r="E2290">
        <v>0</v>
      </c>
    </row>
    <row r="2291" spans="4:5" x14ac:dyDescent="0.2">
      <c r="D2291" t="s">
        <v>6947</v>
      </c>
      <c r="E2291" t="s">
        <v>8281</v>
      </c>
    </row>
    <row r="2292" spans="4:5" x14ac:dyDescent="0.2">
      <c r="D2292" t="s">
        <v>6948</v>
      </c>
      <c r="E2292" t="s">
        <v>8282</v>
      </c>
    </row>
    <row r="2293" spans="4:5" x14ac:dyDescent="0.2">
      <c r="D2293">
        <v>0</v>
      </c>
      <c r="E2293">
        <v>0</v>
      </c>
    </row>
    <row r="2294" spans="4:5" x14ac:dyDescent="0.2">
      <c r="D2294" t="s">
        <v>6949</v>
      </c>
      <c r="E2294" t="s">
        <v>8283</v>
      </c>
    </row>
    <row r="2295" spans="4:5" x14ac:dyDescent="0.2">
      <c r="D2295" t="s">
        <v>6950</v>
      </c>
      <c r="E2295" t="s">
        <v>8284</v>
      </c>
    </row>
    <row r="2296" spans="4:5" x14ac:dyDescent="0.2">
      <c r="D2296">
        <v>0</v>
      </c>
      <c r="E2296">
        <v>0</v>
      </c>
    </row>
    <row r="2297" spans="4:5" x14ac:dyDescent="0.2">
      <c r="D2297" t="s">
        <v>6951</v>
      </c>
      <c r="E2297" t="s">
        <v>8285</v>
      </c>
    </row>
    <row r="2298" spans="4:5" x14ac:dyDescent="0.2">
      <c r="D2298" t="s">
        <v>6952</v>
      </c>
      <c r="E2298" t="s">
        <v>8286</v>
      </c>
    </row>
    <row r="2299" spans="4:5" x14ac:dyDescent="0.2">
      <c r="D2299">
        <v>0</v>
      </c>
      <c r="E2299">
        <v>0</v>
      </c>
    </row>
    <row r="2300" spans="4:5" x14ac:dyDescent="0.2">
      <c r="D2300" t="s">
        <v>6953</v>
      </c>
      <c r="E2300" t="s">
        <v>8287</v>
      </c>
    </row>
    <row r="2301" spans="4:5" x14ac:dyDescent="0.2">
      <c r="D2301" t="s">
        <v>6954</v>
      </c>
      <c r="E2301" t="s">
        <v>8288</v>
      </c>
    </row>
    <row r="2302" spans="4:5" x14ac:dyDescent="0.2">
      <c r="D2302">
        <v>0</v>
      </c>
      <c r="E2302">
        <v>0</v>
      </c>
    </row>
    <row r="2303" spans="4:5" x14ac:dyDescent="0.2">
      <c r="D2303" t="s">
        <v>6955</v>
      </c>
      <c r="E2303" t="s">
        <v>8289</v>
      </c>
    </row>
    <row r="2304" spans="4:5" x14ac:dyDescent="0.2">
      <c r="D2304" t="s">
        <v>6956</v>
      </c>
      <c r="E2304" t="s">
        <v>8290</v>
      </c>
    </row>
    <row r="2305" spans="4:5" x14ac:dyDescent="0.2">
      <c r="D2305">
        <v>0</v>
      </c>
      <c r="E2305">
        <v>0</v>
      </c>
    </row>
    <row r="2306" spans="4:5" x14ac:dyDescent="0.2">
      <c r="D2306" t="s">
        <v>6957</v>
      </c>
      <c r="E2306" t="s">
        <v>8291</v>
      </c>
    </row>
    <row r="2307" spans="4:5" x14ac:dyDescent="0.2">
      <c r="D2307" t="s">
        <v>6958</v>
      </c>
      <c r="E2307" t="s">
        <v>8292</v>
      </c>
    </row>
    <row r="2308" spans="4:5" x14ac:dyDescent="0.2">
      <c r="D2308">
        <v>0</v>
      </c>
      <c r="E2308">
        <v>0</v>
      </c>
    </row>
    <row r="2309" spans="4:5" x14ac:dyDescent="0.2">
      <c r="D2309" t="s">
        <v>6959</v>
      </c>
      <c r="E2309" t="s">
        <v>8293</v>
      </c>
    </row>
    <row r="2310" spans="4:5" x14ac:dyDescent="0.2">
      <c r="D2310" t="s">
        <v>6960</v>
      </c>
      <c r="E2310" t="s">
        <v>8294</v>
      </c>
    </row>
    <row r="2311" spans="4:5" x14ac:dyDescent="0.2">
      <c r="D2311">
        <v>0</v>
      </c>
      <c r="E2311">
        <v>0</v>
      </c>
    </row>
    <row r="2312" spans="4:5" x14ac:dyDescent="0.2">
      <c r="D2312" t="s">
        <v>6961</v>
      </c>
      <c r="E2312" t="s">
        <v>8295</v>
      </c>
    </row>
    <row r="2313" spans="4:5" x14ac:dyDescent="0.2">
      <c r="D2313" t="s">
        <v>6962</v>
      </c>
      <c r="E2313" t="s">
        <v>8296</v>
      </c>
    </row>
    <row r="2314" spans="4:5" x14ac:dyDescent="0.2">
      <c r="D2314">
        <v>0</v>
      </c>
      <c r="E2314">
        <v>0</v>
      </c>
    </row>
    <row r="2315" spans="4:5" x14ac:dyDescent="0.2">
      <c r="D2315" t="s">
        <v>6963</v>
      </c>
      <c r="E2315" t="s">
        <v>8297</v>
      </c>
    </row>
    <row r="2316" spans="4:5" x14ac:dyDescent="0.2">
      <c r="D2316" t="s">
        <v>6964</v>
      </c>
      <c r="E2316" t="s">
        <v>8298</v>
      </c>
    </row>
    <row r="2317" spans="4:5" x14ac:dyDescent="0.2">
      <c r="D2317">
        <v>0</v>
      </c>
      <c r="E2317">
        <v>0</v>
      </c>
    </row>
    <row r="2318" spans="4:5" x14ac:dyDescent="0.2">
      <c r="D2318" t="s">
        <v>6965</v>
      </c>
      <c r="E2318" t="s">
        <v>8299</v>
      </c>
    </row>
    <row r="2319" spans="4:5" x14ac:dyDescent="0.2">
      <c r="D2319" t="s">
        <v>6966</v>
      </c>
      <c r="E2319" t="s">
        <v>8300</v>
      </c>
    </row>
    <row r="2320" spans="4:5" x14ac:dyDescent="0.2">
      <c r="D2320">
        <v>0</v>
      </c>
      <c r="E2320">
        <v>0</v>
      </c>
    </row>
    <row r="2321" spans="4:5" x14ac:dyDescent="0.2">
      <c r="D2321" t="s">
        <v>6967</v>
      </c>
      <c r="E2321" t="s">
        <v>8301</v>
      </c>
    </row>
    <row r="2322" spans="4:5" x14ac:dyDescent="0.2">
      <c r="D2322" t="s">
        <v>6968</v>
      </c>
      <c r="E2322" t="s">
        <v>8302</v>
      </c>
    </row>
    <row r="2323" spans="4:5" x14ac:dyDescent="0.2">
      <c r="D2323">
        <v>0</v>
      </c>
      <c r="E2323">
        <v>0</v>
      </c>
    </row>
    <row r="2324" spans="4:5" x14ac:dyDescent="0.2">
      <c r="D2324" t="s">
        <v>6969</v>
      </c>
      <c r="E2324" t="s">
        <v>8303</v>
      </c>
    </row>
    <row r="2325" spans="4:5" x14ac:dyDescent="0.2">
      <c r="D2325" t="s">
        <v>6970</v>
      </c>
      <c r="E2325" t="s">
        <v>8304</v>
      </c>
    </row>
    <row r="2326" spans="4:5" x14ac:dyDescent="0.2">
      <c r="D2326">
        <v>0</v>
      </c>
      <c r="E2326">
        <v>0</v>
      </c>
    </row>
    <row r="2327" spans="4:5" x14ac:dyDescent="0.2">
      <c r="D2327" t="s">
        <v>6971</v>
      </c>
      <c r="E2327" t="s">
        <v>8305</v>
      </c>
    </row>
    <row r="2328" spans="4:5" x14ac:dyDescent="0.2">
      <c r="D2328" t="s">
        <v>6972</v>
      </c>
      <c r="E2328" t="s">
        <v>8306</v>
      </c>
    </row>
    <row r="2329" spans="4:5" x14ac:dyDescent="0.2">
      <c r="D2329">
        <v>219322</v>
      </c>
      <c r="E2329">
        <v>0</v>
      </c>
    </row>
    <row r="2330" spans="4:5" x14ac:dyDescent="0.2">
      <c r="D2330" t="s">
        <v>6973</v>
      </c>
      <c r="E2330" t="s">
        <v>8307</v>
      </c>
    </row>
    <row r="2331" spans="4:5" x14ac:dyDescent="0.2">
      <c r="D2331" t="s">
        <v>6974</v>
      </c>
      <c r="E2331" t="s">
        <v>8308</v>
      </c>
    </row>
    <row r="2332" spans="4:5" x14ac:dyDescent="0.2">
      <c r="D2332">
        <v>0</v>
      </c>
      <c r="E2332">
        <v>0</v>
      </c>
    </row>
    <row r="2333" spans="4:5" x14ac:dyDescent="0.2">
      <c r="D2333" t="s">
        <v>6975</v>
      </c>
      <c r="E2333" t="s">
        <v>8309</v>
      </c>
    </row>
    <row r="2334" spans="4:5" x14ac:dyDescent="0.2">
      <c r="D2334" t="s">
        <v>6976</v>
      </c>
      <c r="E2334" t="s">
        <v>8310</v>
      </c>
    </row>
    <row r="2335" spans="4:5" x14ac:dyDescent="0.2">
      <c r="D2335">
        <v>0</v>
      </c>
      <c r="E2335">
        <v>0</v>
      </c>
    </row>
    <row r="2336" spans="4:5" x14ac:dyDescent="0.2">
      <c r="D2336" t="s">
        <v>6977</v>
      </c>
      <c r="E2336" t="s">
        <v>8311</v>
      </c>
    </row>
    <row r="2337" spans="4:5" x14ac:dyDescent="0.2">
      <c r="D2337" t="s">
        <v>6978</v>
      </c>
      <c r="E2337" t="s">
        <v>8312</v>
      </c>
    </row>
    <row r="2338" spans="4:5" x14ac:dyDescent="0.2">
      <c r="D2338">
        <v>0</v>
      </c>
      <c r="E2338">
        <v>0</v>
      </c>
    </row>
    <row r="2339" spans="4:5" x14ac:dyDescent="0.2">
      <c r="D2339" t="s">
        <v>6979</v>
      </c>
      <c r="E2339" t="s">
        <v>8313</v>
      </c>
    </row>
    <row r="2340" spans="4:5" x14ac:dyDescent="0.2">
      <c r="D2340" t="s">
        <v>6980</v>
      </c>
      <c r="E2340" t="s">
        <v>8314</v>
      </c>
    </row>
    <row r="2341" spans="4:5" x14ac:dyDescent="0.2">
      <c r="D2341">
        <v>85119</v>
      </c>
      <c r="E2341">
        <v>0</v>
      </c>
    </row>
    <row r="2342" spans="4:5" x14ac:dyDescent="0.2">
      <c r="D2342" t="s">
        <v>6981</v>
      </c>
      <c r="E2342" t="s">
        <v>8315</v>
      </c>
    </row>
    <row r="2343" spans="4:5" x14ac:dyDescent="0.2">
      <c r="D2343" t="s">
        <v>6982</v>
      </c>
      <c r="E2343" t="s">
        <v>8316</v>
      </c>
    </row>
    <row r="2344" spans="4:5" x14ac:dyDescent="0.2">
      <c r="D2344">
        <v>0</v>
      </c>
      <c r="E2344">
        <v>0</v>
      </c>
    </row>
    <row r="2345" spans="4:5" x14ac:dyDescent="0.2">
      <c r="D2345" t="s">
        <v>6983</v>
      </c>
      <c r="E2345" t="s">
        <v>8317</v>
      </c>
    </row>
    <row r="2346" spans="4:5" x14ac:dyDescent="0.2">
      <c r="D2346" t="s">
        <v>6984</v>
      </c>
      <c r="E2346" t="s">
        <v>8318</v>
      </c>
    </row>
    <row r="2347" spans="4:5" x14ac:dyDescent="0.2">
      <c r="D2347">
        <v>0</v>
      </c>
      <c r="E2347">
        <v>0</v>
      </c>
    </row>
    <row r="2348" spans="4:5" x14ac:dyDescent="0.2">
      <c r="D2348" t="s">
        <v>6985</v>
      </c>
      <c r="E2348" t="s">
        <v>8319</v>
      </c>
    </row>
    <row r="2349" spans="4:5" x14ac:dyDescent="0.2">
      <c r="D2349" t="s">
        <v>6986</v>
      </c>
      <c r="E2349" t="s">
        <v>8320</v>
      </c>
    </row>
    <row r="2350" spans="4:5" x14ac:dyDescent="0.2">
      <c r="D2350">
        <v>0</v>
      </c>
      <c r="E2350">
        <v>0</v>
      </c>
    </row>
    <row r="2351" spans="4:5" x14ac:dyDescent="0.2">
      <c r="D2351" t="s">
        <v>6987</v>
      </c>
      <c r="E2351" t="s">
        <v>8321</v>
      </c>
    </row>
    <row r="2352" spans="4:5" x14ac:dyDescent="0.2">
      <c r="D2352" t="s">
        <v>6988</v>
      </c>
      <c r="E2352" t="s">
        <v>8322</v>
      </c>
    </row>
    <row r="2353" spans="4:5" x14ac:dyDescent="0.2">
      <c r="D2353">
        <v>0</v>
      </c>
      <c r="E2353">
        <v>0</v>
      </c>
    </row>
    <row r="2354" spans="4:5" x14ac:dyDescent="0.2">
      <c r="D2354" t="s">
        <v>6989</v>
      </c>
      <c r="E2354" t="s">
        <v>8323</v>
      </c>
    </row>
    <row r="2355" spans="4:5" x14ac:dyDescent="0.2">
      <c r="D2355" t="s">
        <v>6990</v>
      </c>
      <c r="E2355" t="s">
        <v>8324</v>
      </c>
    </row>
    <row r="2356" spans="4:5" x14ac:dyDescent="0.2">
      <c r="D2356">
        <v>0</v>
      </c>
      <c r="E2356">
        <v>0</v>
      </c>
    </row>
    <row r="2357" spans="4:5" x14ac:dyDescent="0.2">
      <c r="D2357" t="s">
        <v>6991</v>
      </c>
      <c r="E2357" t="s">
        <v>8325</v>
      </c>
    </row>
    <row r="2358" spans="4:5" x14ac:dyDescent="0.2">
      <c r="D2358" t="s">
        <v>6992</v>
      </c>
      <c r="E2358" t="s">
        <v>8326</v>
      </c>
    </row>
    <row r="2359" spans="4:5" x14ac:dyDescent="0.2">
      <c r="D2359">
        <v>0</v>
      </c>
      <c r="E2359">
        <v>0</v>
      </c>
    </row>
    <row r="2360" spans="4:5" x14ac:dyDescent="0.2">
      <c r="D2360" t="s">
        <v>6993</v>
      </c>
      <c r="E2360" t="s">
        <v>8327</v>
      </c>
    </row>
    <row r="2361" spans="4:5" x14ac:dyDescent="0.2">
      <c r="D2361" t="s">
        <v>6994</v>
      </c>
      <c r="E2361" t="s">
        <v>8328</v>
      </c>
    </row>
    <row r="2362" spans="4:5" x14ac:dyDescent="0.2">
      <c r="D2362">
        <v>0</v>
      </c>
      <c r="E2362">
        <v>0</v>
      </c>
    </row>
    <row r="2363" spans="4:5" x14ac:dyDescent="0.2">
      <c r="D2363" t="s">
        <v>6995</v>
      </c>
      <c r="E2363" t="s">
        <v>8329</v>
      </c>
    </row>
    <row r="2364" spans="4:5" x14ac:dyDescent="0.2">
      <c r="D2364" t="s">
        <v>6996</v>
      </c>
      <c r="E2364" t="s">
        <v>8330</v>
      </c>
    </row>
    <row r="2365" spans="4:5" x14ac:dyDescent="0.2">
      <c r="D2365">
        <v>0</v>
      </c>
      <c r="E2365">
        <v>0</v>
      </c>
    </row>
    <row r="2366" spans="4:5" x14ac:dyDescent="0.2">
      <c r="D2366" t="s">
        <v>6997</v>
      </c>
      <c r="E2366" t="s">
        <v>8331</v>
      </c>
    </row>
    <row r="2367" spans="4:5" x14ac:dyDescent="0.2">
      <c r="D2367" t="s">
        <v>6998</v>
      </c>
      <c r="E2367" t="s">
        <v>8332</v>
      </c>
    </row>
    <row r="2368" spans="4:5" x14ac:dyDescent="0.2">
      <c r="D2368">
        <v>0</v>
      </c>
      <c r="E2368">
        <v>0</v>
      </c>
    </row>
    <row r="2369" spans="4:5" x14ac:dyDescent="0.2">
      <c r="D2369" t="s">
        <v>6999</v>
      </c>
      <c r="E2369" t="s">
        <v>8333</v>
      </c>
    </row>
    <row r="2370" spans="4:5" x14ac:dyDescent="0.2">
      <c r="E2370" t="s">
        <v>8334</v>
      </c>
    </row>
    <row r="2371" spans="4:5" x14ac:dyDescent="0.2">
      <c r="E2371">
        <v>0</v>
      </c>
    </row>
    <row r="2372" spans="4:5" x14ac:dyDescent="0.2">
      <c r="E2372" t="s">
        <v>8335</v>
      </c>
    </row>
    <row r="2373" spans="4:5" x14ac:dyDescent="0.2">
      <c r="E2373" t="s">
        <v>8336</v>
      </c>
    </row>
    <row r="2374" spans="4:5" x14ac:dyDescent="0.2">
      <c r="E2374">
        <v>0</v>
      </c>
    </row>
    <row r="2375" spans="4:5" x14ac:dyDescent="0.2">
      <c r="E2375" t="s">
        <v>8337</v>
      </c>
    </row>
    <row r="2376" spans="4:5" x14ac:dyDescent="0.2">
      <c r="E2376" t="s">
        <v>8338</v>
      </c>
    </row>
    <row r="2377" spans="4:5" x14ac:dyDescent="0.2">
      <c r="E2377">
        <v>0</v>
      </c>
    </row>
    <row r="2378" spans="4:5" x14ac:dyDescent="0.2">
      <c r="E2378" t="s">
        <v>8339</v>
      </c>
    </row>
    <row r="2379" spans="4:5" x14ac:dyDescent="0.2">
      <c r="E2379" t="s">
        <v>8340</v>
      </c>
    </row>
    <row r="2380" spans="4:5" x14ac:dyDescent="0.2">
      <c r="E2380">
        <v>0</v>
      </c>
    </row>
    <row r="2381" spans="4:5" x14ac:dyDescent="0.2">
      <c r="E2381" t="s">
        <v>8341</v>
      </c>
    </row>
    <row r="2382" spans="4:5" x14ac:dyDescent="0.2">
      <c r="E2382" t="s">
        <v>8342</v>
      </c>
    </row>
    <row r="2383" spans="4:5" x14ac:dyDescent="0.2">
      <c r="E2383">
        <v>0</v>
      </c>
    </row>
    <row r="2384" spans="4:5" x14ac:dyDescent="0.2">
      <c r="E2384" t="s">
        <v>8343</v>
      </c>
    </row>
    <row r="2385" spans="5:5" x14ac:dyDescent="0.2">
      <c r="E2385" t="s">
        <v>8344</v>
      </c>
    </row>
    <row r="2386" spans="5:5" x14ac:dyDescent="0.2">
      <c r="E2386">
        <v>0</v>
      </c>
    </row>
    <row r="2387" spans="5:5" x14ac:dyDescent="0.2">
      <c r="E2387" t="s">
        <v>8345</v>
      </c>
    </row>
    <row r="2388" spans="5:5" x14ac:dyDescent="0.2">
      <c r="E2388" t="s">
        <v>8346</v>
      </c>
    </row>
    <row r="2389" spans="5:5" x14ac:dyDescent="0.2">
      <c r="E2389">
        <v>0</v>
      </c>
    </row>
    <row r="2390" spans="5:5" x14ac:dyDescent="0.2">
      <c r="E2390" t="s">
        <v>8347</v>
      </c>
    </row>
    <row r="2391" spans="5:5" x14ac:dyDescent="0.2">
      <c r="E2391" t="s">
        <v>8348</v>
      </c>
    </row>
    <row r="2392" spans="5:5" x14ac:dyDescent="0.2">
      <c r="E2392">
        <v>0</v>
      </c>
    </row>
    <row r="2393" spans="5:5" x14ac:dyDescent="0.2">
      <c r="E2393" t="s">
        <v>8349</v>
      </c>
    </row>
    <row r="2394" spans="5:5" x14ac:dyDescent="0.2">
      <c r="E2394" t="s">
        <v>8350</v>
      </c>
    </row>
    <row r="2395" spans="5:5" x14ac:dyDescent="0.2">
      <c r="E2395">
        <v>0</v>
      </c>
    </row>
    <row r="2396" spans="5:5" x14ac:dyDescent="0.2">
      <c r="E2396" t="s">
        <v>8351</v>
      </c>
    </row>
    <row r="2397" spans="5:5" x14ac:dyDescent="0.2">
      <c r="E2397" t="s">
        <v>8352</v>
      </c>
    </row>
    <row r="2398" spans="5:5" x14ac:dyDescent="0.2">
      <c r="E2398">
        <v>0</v>
      </c>
    </row>
    <row r="2399" spans="5:5" x14ac:dyDescent="0.2">
      <c r="E2399" t="s">
        <v>8353</v>
      </c>
    </row>
    <row r="2400" spans="5:5" x14ac:dyDescent="0.2">
      <c r="E2400" t="s">
        <v>8354</v>
      </c>
    </row>
    <row r="2401" spans="5:5" x14ac:dyDescent="0.2">
      <c r="E2401">
        <v>0</v>
      </c>
    </row>
    <row r="2402" spans="5:5" x14ac:dyDescent="0.2">
      <c r="E2402" t="s">
        <v>8355</v>
      </c>
    </row>
    <row r="2403" spans="5:5" x14ac:dyDescent="0.2">
      <c r="E2403" t="s">
        <v>8356</v>
      </c>
    </row>
    <row r="2404" spans="5:5" x14ac:dyDescent="0.2">
      <c r="E2404">
        <v>0</v>
      </c>
    </row>
    <row r="2405" spans="5:5" x14ac:dyDescent="0.2">
      <c r="E2405" t="s">
        <v>8357</v>
      </c>
    </row>
    <row r="2406" spans="5:5" x14ac:dyDescent="0.2">
      <c r="E2406" t="s">
        <v>8358</v>
      </c>
    </row>
    <row r="2407" spans="5:5" x14ac:dyDescent="0.2">
      <c r="E2407">
        <v>0</v>
      </c>
    </row>
    <row r="2408" spans="5:5" x14ac:dyDescent="0.2">
      <c r="E2408" t="s">
        <v>8359</v>
      </c>
    </row>
    <row r="2409" spans="5:5" x14ac:dyDescent="0.2">
      <c r="E2409" t="s">
        <v>8360</v>
      </c>
    </row>
    <row r="2410" spans="5:5" x14ac:dyDescent="0.2">
      <c r="E2410">
        <v>0</v>
      </c>
    </row>
    <row r="2411" spans="5:5" x14ac:dyDescent="0.2">
      <c r="E2411" t="s">
        <v>8361</v>
      </c>
    </row>
    <row r="2412" spans="5:5" x14ac:dyDescent="0.2">
      <c r="E2412" t="s">
        <v>8362</v>
      </c>
    </row>
    <row r="2413" spans="5:5" x14ac:dyDescent="0.2">
      <c r="E2413">
        <v>0</v>
      </c>
    </row>
    <row r="2414" spans="5:5" x14ac:dyDescent="0.2">
      <c r="E2414" t="s">
        <v>8363</v>
      </c>
    </row>
    <row r="2415" spans="5:5" x14ac:dyDescent="0.2">
      <c r="E2415" t="s">
        <v>8364</v>
      </c>
    </row>
    <row r="2416" spans="5:5" x14ac:dyDescent="0.2">
      <c r="E2416">
        <v>0</v>
      </c>
    </row>
    <row r="2417" spans="5:5" x14ac:dyDescent="0.2">
      <c r="E2417" t="s">
        <v>8365</v>
      </c>
    </row>
    <row r="2418" spans="5:5" x14ac:dyDescent="0.2">
      <c r="E2418" t="s">
        <v>8366</v>
      </c>
    </row>
    <row r="2419" spans="5:5" x14ac:dyDescent="0.2">
      <c r="E2419">
        <v>0</v>
      </c>
    </row>
    <row r="2420" spans="5:5" x14ac:dyDescent="0.2">
      <c r="E2420" t="s">
        <v>8367</v>
      </c>
    </row>
    <row r="2421" spans="5:5" x14ac:dyDescent="0.2">
      <c r="E2421" t="s">
        <v>8368</v>
      </c>
    </row>
    <row r="2422" spans="5:5" x14ac:dyDescent="0.2">
      <c r="E2422">
        <v>0</v>
      </c>
    </row>
    <row r="2423" spans="5:5" x14ac:dyDescent="0.2">
      <c r="E2423" t="s">
        <v>8369</v>
      </c>
    </row>
    <row r="2424" spans="5:5" x14ac:dyDescent="0.2">
      <c r="E2424" t="s">
        <v>8370</v>
      </c>
    </row>
    <row r="2425" spans="5:5" x14ac:dyDescent="0.2">
      <c r="E2425">
        <v>0</v>
      </c>
    </row>
    <row r="2426" spans="5:5" x14ac:dyDescent="0.2">
      <c r="E2426" t="s">
        <v>8371</v>
      </c>
    </row>
    <row r="2427" spans="5:5" x14ac:dyDescent="0.2">
      <c r="E2427" t="s">
        <v>8372</v>
      </c>
    </row>
    <row r="2428" spans="5:5" x14ac:dyDescent="0.2">
      <c r="E2428">
        <v>0</v>
      </c>
    </row>
    <row r="2429" spans="5:5" x14ac:dyDescent="0.2">
      <c r="E2429" t="s">
        <v>8373</v>
      </c>
    </row>
    <row r="2430" spans="5:5" x14ac:dyDescent="0.2">
      <c r="E2430" t="s">
        <v>8374</v>
      </c>
    </row>
    <row r="2431" spans="5:5" x14ac:dyDescent="0.2">
      <c r="E2431">
        <v>0</v>
      </c>
    </row>
    <row r="2432" spans="5:5" x14ac:dyDescent="0.2">
      <c r="E2432" t="s">
        <v>8375</v>
      </c>
    </row>
    <row r="2433" spans="5:5" x14ac:dyDescent="0.2">
      <c r="E2433" t="s">
        <v>8376</v>
      </c>
    </row>
    <row r="2434" spans="5:5" x14ac:dyDescent="0.2">
      <c r="E2434">
        <v>0</v>
      </c>
    </row>
    <row r="2435" spans="5:5" x14ac:dyDescent="0.2">
      <c r="E2435" t="s">
        <v>8377</v>
      </c>
    </row>
    <row r="2436" spans="5:5" x14ac:dyDescent="0.2">
      <c r="E2436" t="s">
        <v>8378</v>
      </c>
    </row>
    <row r="2437" spans="5:5" x14ac:dyDescent="0.2">
      <c r="E2437">
        <v>0</v>
      </c>
    </row>
    <row r="2438" spans="5:5" x14ac:dyDescent="0.2">
      <c r="E2438" t="s">
        <v>8379</v>
      </c>
    </row>
    <row r="2439" spans="5:5" x14ac:dyDescent="0.2">
      <c r="E2439" t="s">
        <v>8380</v>
      </c>
    </row>
    <row r="2440" spans="5:5" x14ac:dyDescent="0.2">
      <c r="E2440">
        <v>0</v>
      </c>
    </row>
    <row r="2441" spans="5:5" x14ac:dyDescent="0.2">
      <c r="E2441" t="s">
        <v>8381</v>
      </c>
    </row>
    <row r="2442" spans="5:5" x14ac:dyDescent="0.2">
      <c r="E2442" t="s">
        <v>8382</v>
      </c>
    </row>
    <row r="2443" spans="5:5" x14ac:dyDescent="0.2">
      <c r="E2443">
        <v>0</v>
      </c>
    </row>
    <row r="2444" spans="5:5" x14ac:dyDescent="0.2">
      <c r="E2444" t="s">
        <v>8383</v>
      </c>
    </row>
    <row r="2445" spans="5:5" x14ac:dyDescent="0.2">
      <c r="E2445" t="s">
        <v>8384</v>
      </c>
    </row>
    <row r="2446" spans="5:5" x14ac:dyDescent="0.2">
      <c r="E2446">
        <v>0</v>
      </c>
    </row>
    <row r="2447" spans="5:5" x14ac:dyDescent="0.2">
      <c r="E2447" t="s">
        <v>8385</v>
      </c>
    </row>
    <row r="2448" spans="5:5" x14ac:dyDescent="0.2">
      <c r="E2448" t="s">
        <v>8386</v>
      </c>
    </row>
    <row r="2449" spans="5:5" x14ac:dyDescent="0.2">
      <c r="E2449">
        <v>0</v>
      </c>
    </row>
    <row r="2450" spans="5:5" x14ac:dyDescent="0.2">
      <c r="E2450" t="s">
        <v>8387</v>
      </c>
    </row>
    <row r="2451" spans="5:5" x14ac:dyDescent="0.2">
      <c r="E2451" t="s">
        <v>8388</v>
      </c>
    </row>
    <row r="2452" spans="5:5" x14ac:dyDescent="0.2">
      <c r="E2452">
        <v>0</v>
      </c>
    </row>
    <row r="2453" spans="5:5" x14ac:dyDescent="0.2">
      <c r="E2453" t="s">
        <v>8389</v>
      </c>
    </row>
    <row r="2454" spans="5:5" x14ac:dyDescent="0.2">
      <c r="E2454" t="s">
        <v>8390</v>
      </c>
    </row>
    <row r="2455" spans="5:5" x14ac:dyDescent="0.2">
      <c r="E2455">
        <v>0</v>
      </c>
    </row>
    <row r="2456" spans="5:5" x14ac:dyDescent="0.2">
      <c r="E2456" t="s">
        <v>8391</v>
      </c>
    </row>
    <row r="2457" spans="5:5" x14ac:dyDescent="0.2">
      <c r="E2457" t="s">
        <v>8392</v>
      </c>
    </row>
    <row r="2458" spans="5:5" x14ac:dyDescent="0.2">
      <c r="E2458">
        <v>0</v>
      </c>
    </row>
    <row r="2459" spans="5:5" x14ac:dyDescent="0.2">
      <c r="E2459" t="s">
        <v>8393</v>
      </c>
    </row>
    <row r="2460" spans="5:5" x14ac:dyDescent="0.2">
      <c r="E2460" t="s">
        <v>8394</v>
      </c>
    </row>
    <row r="2461" spans="5:5" x14ac:dyDescent="0.2">
      <c r="E2461">
        <v>0</v>
      </c>
    </row>
    <row r="2462" spans="5:5" x14ac:dyDescent="0.2">
      <c r="E2462" t="s">
        <v>8395</v>
      </c>
    </row>
    <row r="2463" spans="5:5" x14ac:dyDescent="0.2">
      <c r="E2463" t="s">
        <v>8396</v>
      </c>
    </row>
    <row r="2464" spans="5:5" x14ac:dyDescent="0.2">
      <c r="E2464">
        <v>0</v>
      </c>
    </row>
    <row r="2465" spans="5:5" x14ac:dyDescent="0.2">
      <c r="E2465" t="s">
        <v>8397</v>
      </c>
    </row>
    <row r="2466" spans="5:5" x14ac:dyDescent="0.2">
      <c r="E2466" t="s">
        <v>8398</v>
      </c>
    </row>
    <row r="2467" spans="5:5" x14ac:dyDescent="0.2">
      <c r="E2467">
        <v>0</v>
      </c>
    </row>
    <row r="2468" spans="5:5" x14ac:dyDescent="0.2">
      <c r="E2468" t="s">
        <v>8399</v>
      </c>
    </row>
    <row r="2469" spans="5:5" x14ac:dyDescent="0.2">
      <c r="E2469" t="s">
        <v>8400</v>
      </c>
    </row>
    <row r="2470" spans="5:5" x14ac:dyDescent="0.2">
      <c r="E2470">
        <v>0</v>
      </c>
    </row>
    <row r="2471" spans="5:5" x14ac:dyDescent="0.2">
      <c r="E2471" t="s">
        <v>8401</v>
      </c>
    </row>
    <row r="2472" spans="5:5" x14ac:dyDescent="0.2">
      <c r="E2472" t="s">
        <v>8402</v>
      </c>
    </row>
    <row r="2473" spans="5:5" x14ac:dyDescent="0.2">
      <c r="E2473">
        <v>0</v>
      </c>
    </row>
    <row r="2474" spans="5:5" x14ac:dyDescent="0.2">
      <c r="E2474" t="s">
        <v>8403</v>
      </c>
    </row>
    <row r="2475" spans="5:5" x14ac:dyDescent="0.2">
      <c r="E2475" t="s">
        <v>8404</v>
      </c>
    </row>
    <row r="2476" spans="5:5" x14ac:dyDescent="0.2">
      <c r="E2476">
        <v>0</v>
      </c>
    </row>
    <row r="2477" spans="5:5" x14ac:dyDescent="0.2">
      <c r="E2477" t="s">
        <v>8405</v>
      </c>
    </row>
    <row r="2478" spans="5:5" x14ac:dyDescent="0.2">
      <c r="E2478" t="s">
        <v>8406</v>
      </c>
    </row>
    <row r="2479" spans="5:5" x14ac:dyDescent="0.2">
      <c r="E2479">
        <v>0</v>
      </c>
    </row>
    <row r="2480" spans="5:5" x14ac:dyDescent="0.2">
      <c r="E2480" t="s">
        <v>8407</v>
      </c>
    </row>
    <row r="2481" spans="5:5" x14ac:dyDescent="0.2">
      <c r="E2481" t="s">
        <v>8408</v>
      </c>
    </row>
    <row r="2482" spans="5:5" x14ac:dyDescent="0.2">
      <c r="E2482">
        <v>0</v>
      </c>
    </row>
    <row r="2483" spans="5:5" x14ac:dyDescent="0.2">
      <c r="E2483" t="s">
        <v>8409</v>
      </c>
    </row>
    <row r="2484" spans="5:5" x14ac:dyDescent="0.2">
      <c r="E2484" t="s">
        <v>8410</v>
      </c>
    </row>
    <row r="2485" spans="5:5" x14ac:dyDescent="0.2">
      <c r="E2485">
        <v>0</v>
      </c>
    </row>
    <row r="2486" spans="5:5" x14ac:dyDescent="0.2">
      <c r="E2486" t="s">
        <v>8411</v>
      </c>
    </row>
    <row r="2487" spans="5:5" x14ac:dyDescent="0.2">
      <c r="E2487" t="s">
        <v>8412</v>
      </c>
    </row>
    <row r="2488" spans="5:5" x14ac:dyDescent="0.2">
      <c r="E2488">
        <v>0</v>
      </c>
    </row>
    <row r="2489" spans="5:5" x14ac:dyDescent="0.2">
      <c r="E2489" t="s">
        <v>8413</v>
      </c>
    </row>
    <row r="2490" spans="5:5" x14ac:dyDescent="0.2">
      <c r="E2490" t="s">
        <v>8414</v>
      </c>
    </row>
    <row r="2491" spans="5:5" x14ac:dyDescent="0.2">
      <c r="E2491">
        <v>0</v>
      </c>
    </row>
    <row r="2492" spans="5:5" x14ac:dyDescent="0.2">
      <c r="E2492" t="s">
        <v>8415</v>
      </c>
    </row>
    <row r="2493" spans="5:5" x14ac:dyDescent="0.2">
      <c r="E2493" t="s">
        <v>8416</v>
      </c>
    </row>
    <row r="2494" spans="5:5" x14ac:dyDescent="0.2">
      <c r="E2494">
        <v>0</v>
      </c>
    </row>
    <row r="2495" spans="5:5" x14ac:dyDescent="0.2">
      <c r="E2495" t="s">
        <v>8417</v>
      </c>
    </row>
    <row r="2496" spans="5:5" x14ac:dyDescent="0.2">
      <c r="E2496" t="s">
        <v>8418</v>
      </c>
    </row>
    <row r="2497" spans="5:5" x14ac:dyDescent="0.2">
      <c r="E2497">
        <v>0</v>
      </c>
    </row>
    <row r="2498" spans="5:5" x14ac:dyDescent="0.2">
      <c r="E2498" t="s">
        <v>8419</v>
      </c>
    </row>
    <row r="2499" spans="5:5" x14ac:dyDescent="0.2">
      <c r="E2499" t="s">
        <v>8420</v>
      </c>
    </row>
    <row r="2500" spans="5:5" x14ac:dyDescent="0.2">
      <c r="E2500">
        <v>0</v>
      </c>
    </row>
    <row r="2501" spans="5:5" x14ac:dyDescent="0.2">
      <c r="E2501" t="s">
        <v>8421</v>
      </c>
    </row>
    <row r="2502" spans="5:5" x14ac:dyDescent="0.2">
      <c r="E2502" t="s">
        <v>8422</v>
      </c>
    </row>
    <row r="2503" spans="5:5" x14ac:dyDescent="0.2">
      <c r="E2503">
        <v>0</v>
      </c>
    </row>
    <row r="2504" spans="5:5" x14ac:dyDescent="0.2">
      <c r="E2504" t="s">
        <v>8423</v>
      </c>
    </row>
    <row r="2505" spans="5:5" x14ac:dyDescent="0.2">
      <c r="E2505" t="s">
        <v>8424</v>
      </c>
    </row>
    <row r="2506" spans="5:5" x14ac:dyDescent="0.2">
      <c r="E2506">
        <v>0</v>
      </c>
    </row>
    <row r="2507" spans="5:5" x14ac:dyDescent="0.2">
      <c r="E2507" t="s">
        <v>8425</v>
      </c>
    </row>
    <row r="2508" spans="5:5" x14ac:dyDescent="0.2">
      <c r="E2508" t="s">
        <v>8426</v>
      </c>
    </row>
    <row r="2509" spans="5:5" x14ac:dyDescent="0.2">
      <c r="E2509">
        <v>0</v>
      </c>
    </row>
    <row r="2510" spans="5:5" x14ac:dyDescent="0.2">
      <c r="E2510" t="s">
        <v>8427</v>
      </c>
    </row>
    <row r="2511" spans="5:5" x14ac:dyDescent="0.2">
      <c r="E2511" t="s">
        <v>8428</v>
      </c>
    </row>
    <row r="2512" spans="5:5" x14ac:dyDescent="0.2">
      <c r="E2512">
        <v>0</v>
      </c>
    </row>
    <row r="2513" spans="5:5" x14ac:dyDescent="0.2">
      <c r="E2513" t="s">
        <v>8429</v>
      </c>
    </row>
    <row r="2514" spans="5:5" x14ac:dyDescent="0.2">
      <c r="E2514" t="s">
        <v>8430</v>
      </c>
    </row>
    <row r="2515" spans="5:5" x14ac:dyDescent="0.2">
      <c r="E2515">
        <v>0</v>
      </c>
    </row>
    <row r="2516" spans="5:5" x14ac:dyDescent="0.2">
      <c r="E2516" t="s">
        <v>8431</v>
      </c>
    </row>
    <row r="2517" spans="5:5" x14ac:dyDescent="0.2">
      <c r="E2517" t="s">
        <v>8432</v>
      </c>
    </row>
    <row r="2518" spans="5:5" x14ac:dyDescent="0.2">
      <c r="E2518">
        <v>0</v>
      </c>
    </row>
    <row r="2519" spans="5:5" x14ac:dyDescent="0.2">
      <c r="E2519" t="s">
        <v>8433</v>
      </c>
    </row>
    <row r="2520" spans="5:5" x14ac:dyDescent="0.2">
      <c r="E2520" t="s">
        <v>8434</v>
      </c>
    </row>
    <row r="2521" spans="5:5" x14ac:dyDescent="0.2">
      <c r="E2521">
        <v>0</v>
      </c>
    </row>
    <row r="2522" spans="5:5" x14ac:dyDescent="0.2">
      <c r="E2522" t="s">
        <v>8435</v>
      </c>
    </row>
    <row r="2523" spans="5:5" x14ac:dyDescent="0.2">
      <c r="E2523" t="s">
        <v>8436</v>
      </c>
    </row>
    <row r="2524" spans="5:5" x14ac:dyDescent="0.2">
      <c r="E2524">
        <v>0</v>
      </c>
    </row>
    <row r="2525" spans="5:5" x14ac:dyDescent="0.2">
      <c r="E2525" t="s">
        <v>8437</v>
      </c>
    </row>
    <row r="2526" spans="5:5" x14ac:dyDescent="0.2">
      <c r="E2526" t="s">
        <v>8438</v>
      </c>
    </row>
    <row r="2527" spans="5:5" x14ac:dyDescent="0.2">
      <c r="E2527">
        <v>0</v>
      </c>
    </row>
    <row r="2528" spans="5:5" x14ac:dyDescent="0.2">
      <c r="E2528" t="s">
        <v>8439</v>
      </c>
    </row>
    <row r="2529" spans="5:5" x14ac:dyDescent="0.2">
      <c r="E2529" t="s">
        <v>8440</v>
      </c>
    </row>
    <row r="2530" spans="5:5" x14ac:dyDescent="0.2">
      <c r="E2530">
        <v>0</v>
      </c>
    </row>
    <row r="2531" spans="5:5" x14ac:dyDescent="0.2">
      <c r="E2531" t="s">
        <v>8441</v>
      </c>
    </row>
    <row r="2532" spans="5:5" x14ac:dyDescent="0.2">
      <c r="E2532" t="s">
        <v>8442</v>
      </c>
    </row>
    <row r="2533" spans="5:5" x14ac:dyDescent="0.2">
      <c r="E2533">
        <v>0</v>
      </c>
    </row>
    <row r="2534" spans="5:5" x14ac:dyDescent="0.2">
      <c r="E2534" t="s">
        <v>8443</v>
      </c>
    </row>
    <row r="2535" spans="5:5" x14ac:dyDescent="0.2">
      <c r="E2535" t="s">
        <v>8444</v>
      </c>
    </row>
    <row r="2536" spans="5:5" x14ac:dyDescent="0.2">
      <c r="E2536">
        <v>0</v>
      </c>
    </row>
    <row r="2537" spans="5:5" x14ac:dyDescent="0.2">
      <c r="E2537" t="s">
        <v>8445</v>
      </c>
    </row>
    <row r="2538" spans="5:5" x14ac:dyDescent="0.2">
      <c r="E2538" t="s">
        <v>8446</v>
      </c>
    </row>
    <row r="2539" spans="5:5" x14ac:dyDescent="0.2">
      <c r="E2539">
        <v>0</v>
      </c>
    </row>
    <row r="2540" spans="5:5" x14ac:dyDescent="0.2">
      <c r="E2540" t="s">
        <v>8447</v>
      </c>
    </row>
    <row r="2541" spans="5:5" x14ac:dyDescent="0.2">
      <c r="E2541" t="s">
        <v>8448</v>
      </c>
    </row>
    <row r="2542" spans="5:5" x14ac:dyDescent="0.2">
      <c r="E2542">
        <v>0</v>
      </c>
    </row>
    <row r="2543" spans="5:5" x14ac:dyDescent="0.2">
      <c r="E2543" t="s">
        <v>8449</v>
      </c>
    </row>
    <row r="2544" spans="5:5" x14ac:dyDescent="0.2">
      <c r="E2544" t="s">
        <v>8450</v>
      </c>
    </row>
    <row r="2545" spans="5:5" x14ac:dyDescent="0.2">
      <c r="E2545">
        <v>0</v>
      </c>
    </row>
    <row r="2546" spans="5:5" x14ac:dyDescent="0.2">
      <c r="E2546" t="s">
        <v>8451</v>
      </c>
    </row>
    <row r="2547" spans="5:5" x14ac:dyDescent="0.2">
      <c r="E2547" t="s">
        <v>8452</v>
      </c>
    </row>
    <row r="2548" spans="5:5" x14ac:dyDescent="0.2">
      <c r="E2548">
        <v>0</v>
      </c>
    </row>
    <row r="2549" spans="5:5" x14ac:dyDescent="0.2">
      <c r="E2549" t="s">
        <v>8453</v>
      </c>
    </row>
    <row r="2550" spans="5:5" x14ac:dyDescent="0.2">
      <c r="E2550" t="s">
        <v>8454</v>
      </c>
    </row>
    <row r="2551" spans="5:5" x14ac:dyDescent="0.2">
      <c r="E2551">
        <v>0</v>
      </c>
    </row>
    <row r="2552" spans="5:5" x14ac:dyDescent="0.2">
      <c r="E2552" t="s">
        <v>8455</v>
      </c>
    </row>
    <row r="2553" spans="5:5" x14ac:dyDescent="0.2">
      <c r="E2553" t="s">
        <v>8456</v>
      </c>
    </row>
    <row r="2554" spans="5:5" x14ac:dyDescent="0.2">
      <c r="E2554">
        <v>0</v>
      </c>
    </row>
    <row r="2555" spans="5:5" x14ac:dyDescent="0.2">
      <c r="E2555" t="s">
        <v>8457</v>
      </c>
    </row>
    <row r="2556" spans="5:5" x14ac:dyDescent="0.2">
      <c r="E2556" t="s">
        <v>8458</v>
      </c>
    </row>
    <row r="2557" spans="5:5" x14ac:dyDescent="0.2">
      <c r="E2557">
        <v>0</v>
      </c>
    </row>
    <row r="2558" spans="5:5" x14ac:dyDescent="0.2">
      <c r="E2558" t="s">
        <v>8459</v>
      </c>
    </row>
    <row r="2559" spans="5:5" x14ac:dyDescent="0.2">
      <c r="E2559" t="s">
        <v>8460</v>
      </c>
    </row>
    <row r="2560" spans="5:5" x14ac:dyDescent="0.2">
      <c r="E2560">
        <v>0</v>
      </c>
    </row>
    <row r="2561" spans="5:5" x14ac:dyDescent="0.2">
      <c r="E2561" t="s">
        <v>8461</v>
      </c>
    </row>
    <row r="2562" spans="5:5" x14ac:dyDescent="0.2">
      <c r="E2562" t="s">
        <v>8462</v>
      </c>
    </row>
    <row r="2563" spans="5:5" x14ac:dyDescent="0.2">
      <c r="E2563">
        <v>0</v>
      </c>
    </row>
    <row r="2564" spans="5:5" x14ac:dyDescent="0.2">
      <c r="E2564" t="s">
        <v>8463</v>
      </c>
    </row>
    <row r="2565" spans="5:5" x14ac:dyDescent="0.2">
      <c r="E2565" t="s">
        <v>8464</v>
      </c>
    </row>
    <row r="2566" spans="5:5" x14ac:dyDescent="0.2">
      <c r="E2566">
        <v>0</v>
      </c>
    </row>
    <row r="2567" spans="5:5" x14ac:dyDescent="0.2">
      <c r="E2567" t="s">
        <v>8465</v>
      </c>
    </row>
    <row r="2568" spans="5:5" x14ac:dyDescent="0.2">
      <c r="E2568" t="s">
        <v>8466</v>
      </c>
    </row>
    <row r="2569" spans="5:5" x14ac:dyDescent="0.2">
      <c r="E2569">
        <v>0</v>
      </c>
    </row>
    <row r="2570" spans="5:5" x14ac:dyDescent="0.2">
      <c r="E2570" t="s">
        <v>8467</v>
      </c>
    </row>
    <row r="2571" spans="5:5" x14ac:dyDescent="0.2">
      <c r="E2571" t="s">
        <v>8468</v>
      </c>
    </row>
    <row r="2572" spans="5:5" x14ac:dyDescent="0.2">
      <c r="E2572">
        <v>0</v>
      </c>
    </row>
    <row r="2573" spans="5:5" x14ac:dyDescent="0.2">
      <c r="E2573" t="s">
        <v>8469</v>
      </c>
    </row>
    <row r="2574" spans="5:5" x14ac:dyDescent="0.2">
      <c r="E2574" t="s">
        <v>8470</v>
      </c>
    </row>
    <row r="2575" spans="5:5" x14ac:dyDescent="0.2">
      <c r="E2575">
        <v>0</v>
      </c>
    </row>
    <row r="2576" spans="5:5" x14ac:dyDescent="0.2">
      <c r="E2576" t="s">
        <v>8471</v>
      </c>
    </row>
    <row r="2577" spans="5:5" x14ac:dyDescent="0.2">
      <c r="E2577" t="s">
        <v>8472</v>
      </c>
    </row>
    <row r="2578" spans="5:5" x14ac:dyDescent="0.2">
      <c r="E2578">
        <v>0</v>
      </c>
    </row>
    <row r="2579" spans="5:5" x14ac:dyDescent="0.2">
      <c r="E2579" t="s">
        <v>8473</v>
      </c>
    </row>
    <row r="2580" spans="5:5" x14ac:dyDescent="0.2">
      <c r="E2580" t="s">
        <v>8474</v>
      </c>
    </row>
    <row r="2581" spans="5:5" x14ac:dyDescent="0.2">
      <c r="E2581">
        <v>0</v>
      </c>
    </row>
    <row r="2582" spans="5:5" x14ac:dyDescent="0.2">
      <c r="E2582" t="s">
        <v>8475</v>
      </c>
    </row>
    <row r="2583" spans="5:5" x14ac:dyDescent="0.2">
      <c r="E2583" t="s">
        <v>8476</v>
      </c>
    </row>
    <row r="2584" spans="5:5" x14ac:dyDescent="0.2">
      <c r="E2584">
        <v>0</v>
      </c>
    </row>
    <row r="2585" spans="5:5" x14ac:dyDescent="0.2">
      <c r="E2585" t="s">
        <v>8477</v>
      </c>
    </row>
    <row r="2586" spans="5:5" x14ac:dyDescent="0.2">
      <c r="E2586" t="s">
        <v>8478</v>
      </c>
    </row>
    <row r="2587" spans="5:5" x14ac:dyDescent="0.2">
      <c r="E2587">
        <v>0</v>
      </c>
    </row>
    <row r="2588" spans="5:5" x14ac:dyDescent="0.2">
      <c r="E2588" t="s">
        <v>8479</v>
      </c>
    </row>
    <row r="2589" spans="5:5" x14ac:dyDescent="0.2">
      <c r="E2589" t="s">
        <v>8480</v>
      </c>
    </row>
    <row r="2590" spans="5:5" x14ac:dyDescent="0.2">
      <c r="E2590">
        <v>0</v>
      </c>
    </row>
    <row r="2591" spans="5:5" x14ac:dyDescent="0.2">
      <c r="E2591" t="s">
        <v>8481</v>
      </c>
    </row>
    <row r="2592" spans="5:5" x14ac:dyDescent="0.2">
      <c r="E2592" t="s">
        <v>8482</v>
      </c>
    </row>
    <row r="2593" spans="5:5" x14ac:dyDescent="0.2">
      <c r="E2593">
        <v>0</v>
      </c>
    </row>
    <row r="2594" spans="5:5" x14ac:dyDescent="0.2">
      <c r="E2594" t="s">
        <v>8483</v>
      </c>
    </row>
    <row r="2595" spans="5:5" x14ac:dyDescent="0.2">
      <c r="E2595" t="s">
        <v>8484</v>
      </c>
    </row>
    <row r="2596" spans="5:5" x14ac:dyDescent="0.2">
      <c r="E2596">
        <v>0</v>
      </c>
    </row>
    <row r="2597" spans="5:5" x14ac:dyDescent="0.2">
      <c r="E2597" t="s">
        <v>8485</v>
      </c>
    </row>
    <row r="2598" spans="5:5" x14ac:dyDescent="0.2">
      <c r="E2598" t="s">
        <v>8486</v>
      </c>
    </row>
    <row r="2599" spans="5:5" x14ac:dyDescent="0.2">
      <c r="E2599">
        <v>0</v>
      </c>
    </row>
    <row r="2600" spans="5:5" x14ac:dyDescent="0.2">
      <c r="E2600" t="s">
        <v>8487</v>
      </c>
    </row>
    <row r="2601" spans="5:5" x14ac:dyDescent="0.2">
      <c r="E2601" t="s">
        <v>8488</v>
      </c>
    </row>
    <row r="2602" spans="5:5" x14ac:dyDescent="0.2">
      <c r="E2602">
        <v>0</v>
      </c>
    </row>
    <row r="2603" spans="5:5" x14ac:dyDescent="0.2">
      <c r="E2603" t="s">
        <v>8489</v>
      </c>
    </row>
    <row r="2604" spans="5:5" x14ac:dyDescent="0.2">
      <c r="E2604" t="s">
        <v>8490</v>
      </c>
    </row>
    <row r="2605" spans="5:5" x14ac:dyDescent="0.2">
      <c r="E2605">
        <v>0</v>
      </c>
    </row>
    <row r="2606" spans="5:5" x14ac:dyDescent="0.2">
      <c r="E2606" t="s">
        <v>8491</v>
      </c>
    </row>
    <row r="2607" spans="5:5" x14ac:dyDescent="0.2">
      <c r="E2607" t="s">
        <v>8492</v>
      </c>
    </row>
    <row r="2608" spans="5:5" x14ac:dyDescent="0.2">
      <c r="E2608">
        <v>0</v>
      </c>
    </row>
    <row r="2609" spans="5:5" x14ac:dyDescent="0.2">
      <c r="E2609" t="s">
        <v>8493</v>
      </c>
    </row>
    <row r="2610" spans="5:5" x14ac:dyDescent="0.2">
      <c r="E2610" t="s">
        <v>8494</v>
      </c>
    </row>
    <row r="2611" spans="5:5" x14ac:dyDescent="0.2">
      <c r="E2611">
        <v>0</v>
      </c>
    </row>
    <row r="2612" spans="5:5" x14ac:dyDescent="0.2">
      <c r="E2612" t="s">
        <v>8495</v>
      </c>
    </row>
    <row r="2613" spans="5:5" x14ac:dyDescent="0.2">
      <c r="E2613" t="s">
        <v>8496</v>
      </c>
    </row>
    <row r="2614" spans="5:5" x14ac:dyDescent="0.2">
      <c r="E2614">
        <v>0</v>
      </c>
    </row>
    <row r="2615" spans="5:5" x14ac:dyDescent="0.2">
      <c r="E2615" t="s">
        <v>8497</v>
      </c>
    </row>
    <row r="2616" spans="5:5" x14ac:dyDescent="0.2">
      <c r="E2616" t="s">
        <v>8498</v>
      </c>
    </row>
    <row r="2617" spans="5:5" x14ac:dyDescent="0.2">
      <c r="E2617">
        <v>0</v>
      </c>
    </row>
    <row r="2618" spans="5:5" x14ac:dyDescent="0.2">
      <c r="E2618" t="s">
        <v>8499</v>
      </c>
    </row>
    <row r="2619" spans="5:5" x14ac:dyDescent="0.2">
      <c r="E2619" t="s">
        <v>8500</v>
      </c>
    </row>
    <row r="2620" spans="5:5" x14ac:dyDescent="0.2">
      <c r="E2620">
        <v>0</v>
      </c>
    </row>
    <row r="2621" spans="5:5" x14ac:dyDescent="0.2">
      <c r="E2621" t="s">
        <v>8501</v>
      </c>
    </row>
    <row r="2622" spans="5:5" x14ac:dyDescent="0.2">
      <c r="E2622" t="s">
        <v>8502</v>
      </c>
    </row>
    <row r="2623" spans="5:5" x14ac:dyDescent="0.2">
      <c r="E2623">
        <v>0</v>
      </c>
    </row>
    <row r="2624" spans="5:5" x14ac:dyDescent="0.2">
      <c r="E2624" t="s">
        <v>8503</v>
      </c>
    </row>
    <row r="2625" spans="5:5" x14ac:dyDescent="0.2">
      <c r="E2625" t="s">
        <v>8504</v>
      </c>
    </row>
    <row r="2626" spans="5:5" x14ac:dyDescent="0.2">
      <c r="E2626">
        <v>0</v>
      </c>
    </row>
    <row r="2627" spans="5:5" x14ac:dyDescent="0.2">
      <c r="E2627" t="s">
        <v>8505</v>
      </c>
    </row>
    <row r="2628" spans="5:5" x14ac:dyDescent="0.2">
      <c r="E2628" t="s">
        <v>8506</v>
      </c>
    </row>
    <row r="2629" spans="5:5" x14ac:dyDescent="0.2">
      <c r="E2629">
        <v>0</v>
      </c>
    </row>
    <row r="2630" spans="5:5" x14ac:dyDescent="0.2">
      <c r="E2630" t="s">
        <v>8507</v>
      </c>
    </row>
    <row r="2631" spans="5:5" x14ac:dyDescent="0.2">
      <c r="E2631" t="s">
        <v>8508</v>
      </c>
    </row>
    <row r="2632" spans="5:5" x14ac:dyDescent="0.2">
      <c r="E2632">
        <v>0</v>
      </c>
    </row>
    <row r="2633" spans="5:5" x14ac:dyDescent="0.2">
      <c r="E2633" t="s">
        <v>8509</v>
      </c>
    </row>
    <row r="2634" spans="5:5" x14ac:dyDescent="0.2">
      <c r="E2634" t="s">
        <v>8510</v>
      </c>
    </row>
    <row r="2635" spans="5:5" x14ac:dyDescent="0.2">
      <c r="E2635">
        <v>0</v>
      </c>
    </row>
    <row r="2636" spans="5:5" x14ac:dyDescent="0.2">
      <c r="E2636" t="s">
        <v>8511</v>
      </c>
    </row>
    <row r="2637" spans="5:5" x14ac:dyDescent="0.2">
      <c r="E2637" t="s">
        <v>8512</v>
      </c>
    </row>
    <row r="2638" spans="5:5" x14ac:dyDescent="0.2">
      <c r="E2638">
        <v>0</v>
      </c>
    </row>
    <row r="2639" spans="5:5" x14ac:dyDescent="0.2">
      <c r="E2639" t="s">
        <v>8513</v>
      </c>
    </row>
    <row r="2640" spans="5:5" x14ac:dyDescent="0.2">
      <c r="E2640" t="s">
        <v>8514</v>
      </c>
    </row>
    <row r="2641" spans="5:5" x14ac:dyDescent="0.2">
      <c r="E2641">
        <v>0</v>
      </c>
    </row>
    <row r="2642" spans="5:5" x14ac:dyDescent="0.2">
      <c r="E2642" t="s">
        <v>8515</v>
      </c>
    </row>
    <row r="2643" spans="5:5" x14ac:dyDescent="0.2">
      <c r="E2643" t="s">
        <v>8516</v>
      </c>
    </row>
    <row r="2644" spans="5:5" x14ac:dyDescent="0.2">
      <c r="E2644">
        <v>0</v>
      </c>
    </row>
    <row r="2645" spans="5:5" x14ac:dyDescent="0.2">
      <c r="E2645" t="s">
        <v>8517</v>
      </c>
    </row>
    <row r="2646" spans="5:5" x14ac:dyDescent="0.2">
      <c r="E2646" t="s">
        <v>8518</v>
      </c>
    </row>
    <row r="2647" spans="5:5" x14ac:dyDescent="0.2">
      <c r="E2647">
        <v>0</v>
      </c>
    </row>
    <row r="2648" spans="5:5" x14ac:dyDescent="0.2">
      <c r="E2648" t="s">
        <v>8519</v>
      </c>
    </row>
    <row r="2649" spans="5:5" x14ac:dyDescent="0.2">
      <c r="E2649" t="s">
        <v>8520</v>
      </c>
    </row>
    <row r="2650" spans="5:5" x14ac:dyDescent="0.2">
      <c r="E2650">
        <v>0</v>
      </c>
    </row>
    <row r="2651" spans="5:5" x14ac:dyDescent="0.2">
      <c r="E2651" t="s">
        <v>8521</v>
      </c>
    </row>
    <row r="2652" spans="5:5" x14ac:dyDescent="0.2">
      <c r="E2652" t="s">
        <v>8522</v>
      </c>
    </row>
    <row r="2653" spans="5:5" x14ac:dyDescent="0.2">
      <c r="E2653">
        <v>0</v>
      </c>
    </row>
    <row r="2654" spans="5:5" x14ac:dyDescent="0.2">
      <c r="E2654" t="s">
        <v>8523</v>
      </c>
    </row>
    <row r="2655" spans="5:5" x14ac:dyDescent="0.2">
      <c r="E2655" t="s">
        <v>8524</v>
      </c>
    </row>
    <row r="2656" spans="5:5" x14ac:dyDescent="0.2">
      <c r="E2656">
        <v>0</v>
      </c>
    </row>
    <row r="2657" spans="5:5" x14ac:dyDescent="0.2">
      <c r="E2657" t="s">
        <v>8525</v>
      </c>
    </row>
    <row r="2658" spans="5:5" x14ac:dyDescent="0.2">
      <c r="E2658" t="s">
        <v>8526</v>
      </c>
    </row>
    <row r="2659" spans="5:5" x14ac:dyDescent="0.2">
      <c r="E2659">
        <v>0</v>
      </c>
    </row>
    <row r="2660" spans="5:5" x14ac:dyDescent="0.2">
      <c r="E2660" t="s">
        <v>8527</v>
      </c>
    </row>
    <row r="2661" spans="5:5" x14ac:dyDescent="0.2">
      <c r="E2661" t="s">
        <v>8528</v>
      </c>
    </row>
    <row r="2662" spans="5:5" x14ac:dyDescent="0.2">
      <c r="E2662">
        <v>0</v>
      </c>
    </row>
    <row r="2663" spans="5:5" x14ac:dyDescent="0.2">
      <c r="E2663" t="s">
        <v>8529</v>
      </c>
    </row>
    <row r="2664" spans="5:5" x14ac:dyDescent="0.2">
      <c r="E2664" t="s">
        <v>8530</v>
      </c>
    </row>
    <row r="2665" spans="5:5" x14ac:dyDescent="0.2">
      <c r="E2665">
        <v>0</v>
      </c>
    </row>
    <row r="2666" spans="5:5" x14ac:dyDescent="0.2">
      <c r="E2666" t="s">
        <v>8531</v>
      </c>
    </row>
    <row r="2667" spans="5:5" x14ac:dyDescent="0.2">
      <c r="E2667" t="s">
        <v>8532</v>
      </c>
    </row>
    <row r="2668" spans="5:5" x14ac:dyDescent="0.2">
      <c r="E2668">
        <v>0</v>
      </c>
    </row>
    <row r="2669" spans="5:5" x14ac:dyDescent="0.2">
      <c r="E2669" t="s">
        <v>8533</v>
      </c>
    </row>
    <row r="2670" spans="5:5" x14ac:dyDescent="0.2">
      <c r="E2670" t="s">
        <v>8534</v>
      </c>
    </row>
    <row r="2671" spans="5:5" x14ac:dyDescent="0.2">
      <c r="E2671">
        <v>0</v>
      </c>
    </row>
    <row r="2672" spans="5:5" x14ac:dyDescent="0.2">
      <c r="E2672" t="s">
        <v>8535</v>
      </c>
    </row>
    <row r="2673" spans="5:5" x14ac:dyDescent="0.2">
      <c r="E2673" t="s">
        <v>8536</v>
      </c>
    </row>
    <row r="2674" spans="5:5" x14ac:dyDescent="0.2">
      <c r="E2674">
        <v>0</v>
      </c>
    </row>
    <row r="2675" spans="5:5" x14ac:dyDescent="0.2">
      <c r="E2675" t="s">
        <v>8537</v>
      </c>
    </row>
    <row r="2676" spans="5:5" x14ac:dyDescent="0.2">
      <c r="E2676" t="s">
        <v>8538</v>
      </c>
    </row>
    <row r="2677" spans="5:5" x14ac:dyDescent="0.2">
      <c r="E2677">
        <v>0</v>
      </c>
    </row>
    <row r="2678" spans="5:5" x14ac:dyDescent="0.2">
      <c r="E2678" t="s">
        <v>8539</v>
      </c>
    </row>
    <row r="2679" spans="5:5" x14ac:dyDescent="0.2">
      <c r="E2679" t="s">
        <v>8540</v>
      </c>
    </row>
    <row r="2680" spans="5:5" x14ac:dyDescent="0.2">
      <c r="E2680">
        <v>0</v>
      </c>
    </row>
    <row r="2681" spans="5:5" x14ac:dyDescent="0.2">
      <c r="E2681" t="s">
        <v>8541</v>
      </c>
    </row>
    <row r="2682" spans="5:5" x14ac:dyDescent="0.2">
      <c r="E2682" t="s">
        <v>8542</v>
      </c>
    </row>
    <row r="2683" spans="5:5" x14ac:dyDescent="0.2">
      <c r="E2683">
        <v>0</v>
      </c>
    </row>
    <row r="2684" spans="5:5" x14ac:dyDescent="0.2">
      <c r="E2684" t="s">
        <v>8543</v>
      </c>
    </row>
    <row r="2685" spans="5:5" x14ac:dyDescent="0.2">
      <c r="E2685" t="s">
        <v>8544</v>
      </c>
    </row>
    <row r="2686" spans="5:5" x14ac:dyDescent="0.2">
      <c r="E2686">
        <v>0</v>
      </c>
    </row>
    <row r="2687" spans="5:5" x14ac:dyDescent="0.2">
      <c r="E2687" t="s">
        <v>8545</v>
      </c>
    </row>
    <row r="2688" spans="5:5" x14ac:dyDescent="0.2">
      <c r="E2688" t="s">
        <v>8546</v>
      </c>
    </row>
    <row r="2689" spans="5:5" x14ac:dyDescent="0.2">
      <c r="E2689">
        <v>0</v>
      </c>
    </row>
    <row r="2690" spans="5:5" x14ac:dyDescent="0.2">
      <c r="E2690" t="s">
        <v>8547</v>
      </c>
    </row>
    <row r="2691" spans="5:5" x14ac:dyDescent="0.2">
      <c r="E2691" t="s">
        <v>8548</v>
      </c>
    </row>
    <row r="2692" spans="5:5" x14ac:dyDescent="0.2">
      <c r="E2692">
        <v>0</v>
      </c>
    </row>
    <row r="2693" spans="5:5" x14ac:dyDescent="0.2">
      <c r="E2693" t="s">
        <v>8549</v>
      </c>
    </row>
    <row r="2694" spans="5:5" x14ac:dyDescent="0.2">
      <c r="E2694" t="s">
        <v>8550</v>
      </c>
    </row>
    <row r="2695" spans="5:5" x14ac:dyDescent="0.2">
      <c r="E2695">
        <v>0</v>
      </c>
    </row>
    <row r="2696" spans="5:5" x14ac:dyDescent="0.2">
      <c r="E2696" t="s">
        <v>8551</v>
      </c>
    </row>
    <row r="2697" spans="5:5" x14ac:dyDescent="0.2">
      <c r="E2697" t="s">
        <v>8552</v>
      </c>
    </row>
    <row r="2698" spans="5:5" x14ac:dyDescent="0.2">
      <c r="E2698">
        <v>0</v>
      </c>
    </row>
    <row r="2699" spans="5:5" x14ac:dyDescent="0.2">
      <c r="E2699" t="s">
        <v>8553</v>
      </c>
    </row>
    <row r="2700" spans="5:5" x14ac:dyDescent="0.2">
      <c r="E2700" t="s">
        <v>8554</v>
      </c>
    </row>
    <row r="2701" spans="5:5" x14ac:dyDescent="0.2">
      <c r="E2701">
        <v>0</v>
      </c>
    </row>
    <row r="2702" spans="5:5" x14ac:dyDescent="0.2">
      <c r="E2702" t="s">
        <v>8555</v>
      </c>
    </row>
    <row r="2703" spans="5:5" x14ac:dyDescent="0.2">
      <c r="E2703" t="s">
        <v>8556</v>
      </c>
    </row>
    <row r="2704" spans="5:5" x14ac:dyDescent="0.2">
      <c r="E2704">
        <v>0</v>
      </c>
    </row>
    <row r="2705" spans="5:5" x14ac:dyDescent="0.2">
      <c r="E2705" t="s">
        <v>8557</v>
      </c>
    </row>
    <row r="2706" spans="5:5" x14ac:dyDescent="0.2">
      <c r="E2706" t="s">
        <v>8558</v>
      </c>
    </row>
    <row r="2707" spans="5:5" x14ac:dyDescent="0.2">
      <c r="E2707">
        <v>0</v>
      </c>
    </row>
    <row r="2708" spans="5:5" x14ac:dyDescent="0.2">
      <c r="E2708" t="s">
        <v>8559</v>
      </c>
    </row>
    <row r="2709" spans="5:5" x14ac:dyDescent="0.2">
      <c r="E2709" t="s">
        <v>8560</v>
      </c>
    </row>
    <row r="2710" spans="5:5" x14ac:dyDescent="0.2">
      <c r="E2710">
        <v>0</v>
      </c>
    </row>
    <row r="2711" spans="5:5" x14ac:dyDescent="0.2">
      <c r="E2711" t="s">
        <v>8561</v>
      </c>
    </row>
    <row r="2712" spans="5:5" x14ac:dyDescent="0.2">
      <c r="E2712" t="s">
        <v>8562</v>
      </c>
    </row>
    <row r="2713" spans="5:5" x14ac:dyDescent="0.2">
      <c r="E2713">
        <v>0</v>
      </c>
    </row>
    <row r="2714" spans="5:5" x14ac:dyDescent="0.2">
      <c r="E2714" t="s">
        <v>8563</v>
      </c>
    </row>
    <row r="2715" spans="5:5" x14ac:dyDescent="0.2">
      <c r="E2715" t="s">
        <v>8564</v>
      </c>
    </row>
    <row r="2716" spans="5:5" x14ac:dyDescent="0.2">
      <c r="E2716">
        <v>0</v>
      </c>
    </row>
    <row r="2717" spans="5:5" x14ac:dyDescent="0.2">
      <c r="E2717" t="s">
        <v>8565</v>
      </c>
    </row>
    <row r="2718" spans="5:5" x14ac:dyDescent="0.2">
      <c r="E2718" t="s">
        <v>8566</v>
      </c>
    </row>
    <row r="2719" spans="5:5" x14ac:dyDescent="0.2">
      <c r="E2719">
        <v>0</v>
      </c>
    </row>
    <row r="2720" spans="5:5" x14ac:dyDescent="0.2">
      <c r="E2720" t="s">
        <v>8567</v>
      </c>
    </row>
    <row r="2721" spans="5:5" x14ac:dyDescent="0.2">
      <c r="E2721" t="s">
        <v>8568</v>
      </c>
    </row>
    <row r="2722" spans="5:5" x14ac:dyDescent="0.2">
      <c r="E2722">
        <v>0</v>
      </c>
    </row>
    <row r="2723" spans="5:5" x14ac:dyDescent="0.2">
      <c r="E2723" t="s">
        <v>8569</v>
      </c>
    </row>
    <row r="2724" spans="5:5" x14ac:dyDescent="0.2">
      <c r="E2724" t="s">
        <v>8570</v>
      </c>
    </row>
    <row r="2725" spans="5:5" x14ac:dyDescent="0.2">
      <c r="E2725">
        <v>0</v>
      </c>
    </row>
    <row r="2726" spans="5:5" x14ac:dyDescent="0.2">
      <c r="E2726" t="s">
        <v>8571</v>
      </c>
    </row>
    <row r="2727" spans="5:5" x14ac:dyDescent="0.2">
      <c r="E2727" t="s">
        <v>8572</v>
      </c>
    </row>
    <row r="2728" spans="5:5" x14ac:dyDescent="0.2">
      <c r="E2728">
        <v>0</v>
      </c>
    </row>
    <row r="2729" spans="5:5" x14ac:dyDescent="0.2">
      <c r="E2729" t="s">
        <v>8573</v>
      </c>
    </row>
    <row r="2730" spans="5:5" x14ac:dyDescent="0.2">
      <c r="E2730" t="s">
        <v>8574</v>
      </c>
    </row>
    <row r="2731" spans="5:5" x14ac:dyDescent="0.2">
      <c r="E2731">
        <v>0</v>
      </c>
    </row>
    <row r="2732" spans="5:5" x14ac:dyDescent="0.2">
      <c r="E2732" t="s">
        <v>8575</v>
      </c>
    </row>
    <row r="2733" spans="5:5" x14ac:dyDescent="0.2">
      <c r="E2733" t="s">
        <v>8576</v>
      </c>
    </row>
    <row r="2734" spans="5:5" x14ac:dyDescent="0.2">
      <c r="E2734">
        <v>0</v>
      </c>
    </row>
    <row r="2735" spans="5:5" x14ac:dyDescent="0.2">
      <c r="E2735" t="s">
        <v>8577</v>
      </c>
    </row>
    <row r="2736" spans="5:5" x14ac:dyDescent="0.2">
      <c r="E2736" t="s">
        <v>8578</v>
      </c>
    </row>
    <row r="2737" spans="5:5" x14ac:dyDescent="0.2">
      <c r="E2737">
        <v>0</v>
      </c>
    </row>
    <row r="2738" spans="5:5" x14ac:dyDescent="0.2">
      <c r="E2738" t="s">
        <v>8579</v>
      </c>
    </row>
    <row r="2739" spans="5:5" x14ac:dyDescent="0.2">
      <c r="E2739" t="s">
        <v>8580</v>
      </c>
    </row>
    <row r="2740" spans="5:5" x14ac:dyDescent="0.2">
      <c r="E2740">
        <v>0</v>
      </c>
    </row>
    <row r="2741" spans="5:5" x14ac:dyDescent="0.2">
      <c r="E2741" t="s">
        <v>8581</v>
      </c>
    </row>
    <row r="2742" spans="5:5" x14ac:dyDescent="0.2">
      <c r="E2742" t="s">
        <v>8582</v>
      </c>
    </row>
    <row r="2743" spans="5:5" x14ac:dyDescent="0.2">
      <c r="E2743">
        <v>0</v>
      </c>
    </row>
    <row r="2744" spans="5:5" x14ac:dyDescent="0.2">
      <c r="E2744" t="s">
        <v>8583</v>
      </c>
    </row>
    <row r="2745" spans="5:5" x14ac:dyDescent="0.2">
      <c r="E2745" t="s">
        <v>8584</v>
      </c>
    </row>
    <row r="2746" spans="5:5" x14ac:dyDescent="0.2">
      <c r="E2746">
        <v>0</v>
      </c>
    </row>
    <row r="2747" spans="5:5" x14ac:dyDescent="0.2">
      <c r="E2747" t="s">
        <v>8585</v>
      </c>
    </row>
    <row r="2748" spans="5:5" x14ac:dyDescent="0.2">
      <c r="E2748" t="s">
        <v>8586</v>
      </c>
    </row>
    <row r="2749" spans="5:5" x14ac:dyDescent="0.2">
      <c r="E2749">
        <v>0</v>
      </c>
    </row>
    <row r="2750" spans="5:5" x14ac:dyDescent="0.2">
      <c r="E2750" t="s">
        <v>8587</v>
      </c>
    </row>
    <row r="2751" spans="5:5" x14ac:dyDescent="0.2">
      <c r="E2751" t="s">
        <v>8588</v>
      </c>
    </row>
    <row r="2752" spans="5:5" x14ac:dyDescent="0.2">
      <c r="E2752">
        <v>0</v>
      </c>
    </row>
    <row r="2753" spans="5:5" x14ac:dyDescent="0.2">
      <c r="E2753" t="s">
        <v>8589</v>
      </c>
    </row>
    <row r="2754" spans="5:5" x14ac:dyDescent="0.2">
      <c r="E2754" t="s">
        <v>8590</v>
      </c>
    </row>
    <row r="2755" spans="5:5" x14ac:dyDescent="0.2">
      <c r="E2755">
        <v>0</v>
      </c>
    </row>
    <row r="2756" spans="5:5" x14ac:dyDescent="0.2">
      <c r="E2756" t="s">
        <v>8591</v>
      </c>
    </row>
    <row r="2757" spans="5:5" x14ac:dyDescent="0.2">
      <c r="E2757" t="s">
        <v>8592</v>
      </c>
    </row>
    <row r="2758" spans="5:5" x14ac:dyDescent="0.2">
      <c r="E2758">
        <v>0</v>
      </c>
    </row>
    <row r="2759" spans="5:5" x14ac:dyDescent="0.2">
      <c r="E2759" t="s">
        <v>8593</v>
      </c>
    </row>
    <row r="2760" spans="5:5" x14ac:dyDescent="0.2">
      <c r="E2760" t="s">
        <v>8594</v>
      </c>
    </row>
    <row r="2761" spans="5:5" x14ac:dyDescent="0.2">
      <c r="E2761">
        <v>0</v>
      </c>
    </row>
    <row r="2762" spans="5:5" x14ac:dyDescent="0.2">
      <c r="E2762" t="s">
        <v>8595</v>
      </c>
    </row>
    <row r="2763" spans="5:5" x14ac:dyDescent="0.2">
      <c r="E2763" t="s">
        <v>8596</v>
      </c>
    </row>
    <row r="2764" spans="5:5" x14ac:dyDescent="0.2">
      <c r="E2764">
        <v>0</v>
      </c>
    </row>
    <row r="2765" spans="5:5" x14ac:dyDescent="0.2">
      <c r="E2765" t="s">
        <v>8597</v>
      </c>
    </row>
    <row r="2766" spans="5:5" x14ac:dyDescent="0.2">
      <c r="E2766" t="s">
        <v>8598</v>
      </c>
    </row>
    <row r="2767" spans="5:5" x14ac:dyDescent="0.2">
      <c r="E2767">
        <v>0</v>
      </c>
    </row>
    <row r="2768" spans="5:5" x14ac:dyDescent="0.2">
      <c r="E2768" t="s">
        <v>8599</v>
      </c>
    </row>
    <row r="2769" spans="5:5" x14ac:dyDescent="0.2">
      <c r="E2769" t="s">
        <v>8600</v>
      </c>
    </row>
    <row r="2770" spans="5:5" x14ac:dyDescent="0.2">
      <c r="E2770">
        <v>0</v>
      </c>
    </row>
    <row r="2771" spans="5:5" x14ac:dyDescent="0.2">
      <c r="E2771" t="s">
        <v>8601</v>
      </c>
    </row>
    <row r="2772" spans="5:5" x14ac:dyDescent="0.2">
      <c r="E2772" t="s">
        <v>8602</v>
      </c>
    </row>
    <row r="2773" spans="5:5" x14ac:dyDescent="0.2">
      <c r="E2773">
        <v>0</v>
      </c>
    </row>
    <row r="2774" spans="5:5" x14ac:dyDescent="0.2">
      <c r="E2774" t="s">
        <v>8603</v>
      </c>
    </row>
    <row r="2775" spans="5:5" x14ac:dyDescent="0.2">
      <c r="E2775" t="s">
        <v>8604</v>
      </c>
    </row>
    <row r="2776" spans="5:5" x14ac:dyDescent="0.2">
      <c r="E2776">
        <v>0</v>
      </c>
    </row>
    <row r="2777" spans="5:5" x14ac:dyDescent="0.2">
      <c r="E2777" t="s">
        <v>8605</v>
      </c>
    </row>
    <row r="2778" spans="5:5" x14ac:dyDescent="0.2">
      <c r="E2778" t="s">
        <v>8606</v>
      </c>
    </row>
    <row r="2779" spans="5:5" x14ac:dyDescent="0.2">
      <c r="E2779">
        <v>0</v>
      </c>
    </row>
    <row r="2780" spans="5:5" x14ac:dyDescent="0.2">
      <c r="E2780" t="s">
        <v>8607</v>
      </c>
    </row>
    <row r="2781" spans="5:5" x14ac:dyDescent="0.2">
      <c r="E2781" t="s">
        <v>8608</v>
      </c>
    </row>
    <row r="2782" spans="5:5" x14ac:dyDescent="0.2">
      <c r="E2782">
        <v>0</v>
      </c>
    </row>
    <row r="2783" spans="5:5" x14ac:dyDescent="0.2">
      <c r="E2783" t="s">
        <v>8609</v>
      </c>
    </row>
    <row r="2784" spans="5:5" x14ac:dyDescent="0.2">
      <c r="E2784" t="s">
        <v>8610</v>
      </c>
    </row>
    <row r="2785" spans="5:5" x14ac:dyDescent="0.2">
      <c r="E2785">
        <v>0</v>
      </c>
    </row>
    <row r="2786" spans="5:5" x14ac:dyDescent="0.2">
      <c r="E2786" t="s">
        <v>8611</v>
      </c>
    </row>
    <row r="2787" spans="5:5" x14ac:dyDescent="0.2">
      <c r="E2787" t="s">
        <v>8612</v>
      </c>
    </row>
    <row r="2788" spans="5:5" x14ac:dyDescent="0.2">
      <c r="E2788">
        <v>0</v>
      </c>
    </row>
    <row r="2789" spans="5:5" x14ac:dyDescent="0.2">
      <c r="E2789" t="s">
        <v>8613</v>
      </c>
    </row>
    <row r="2790" spans="5:5" x14ac:dyDescent="0.2">
      <c r="E2790" t="s">
        <v>8614</v>
      </c>
    </row>
    <row r="2791" spans="5:5" x14ac:dyDescent="0.2">
      <c r="E2791">
        <v>0</v>
      </c>
    </row>
    <row r="2792" spans="5:5" x14ac:dyDescent="0.2">
      <c r="E2792" t="s">
        <v>8615</v>
      </c>
    </row>
    <row r="2793" spans="5:5" x14ac:dyDescent="0.2">
      <c r="E2793" t="s">
        <v>8616</v>
      </c>
    </row>
    <row r="2794" spans="5:5" x14ac:dyDescent="0.2">
      <c r="E2794">
        <v>0</v>
      </c>
    </row>
    <row r="2795" spans="5:5" x14ac:dyDescent="0.2">
      <c r="E2795" t="s">
        <v>8617</v>
      </c>
    </row>
    <row r="2796" spans="5:5" x14ac:dyDescent="0.2">
      <c r="E2796" t="s">
        <v>8618</v>
      </c>
    </row>
    <row r="2797" spans="5:5" x14ac:dyDescent="0.2">
      <c r="E2797">
        <v>0</v>
      </c>
    </row>
    <row r="2798" spans="5:5" x14ac:dyDescent="0.2">
      <c r="E2798" t="s">
        <v>8619</v>
      </c>
    </row>
    <row r="2799" spans="5:5" x14ac:dyDescent="0.2">
      <c r="E2799" t="s">
        <v>8620</v>
      </c>
    </row>
    <row r="2800" spans="5:5" x14ac:dyDescent="0.2">
      <c r="E2800">
        <v>0</v>
      </c>
    </row>
    <row r="2801" spans="5:5" x14ac:dyDescent="0.2">
      <c r="E2801" t="s">
        <v>8621</v>
      </c>
    </row>
    <row r="2802" spans="5:5" x14ac:dyDescent="0.2">
      <c r="E2802" t="s">
        <v>8622</v>
      </c>
    </row>
    <row r="2803" spans="5:5" x14ac:dyDescent="0.2">
      <c r="E2803">
        <v>0</v>
      </c>
    </row>
    <row r="2804" spans="5:5" x14ac:dyDescent="0.2">
      <c r="E2804" t="s">
        <v>8623</v>
      </c>
    </row>
    <row r="2805" spans="5:5" x14ac:dyDescent="0.2">
      <c r="E2805" t="s">
        <v>8624</v>
      </c>
    </row>
    <row r="2806" spans="5:5" x14ac:dyDescent="0.2">
      <c r="E2806">
        <v>0</v>
      </c>
    </row>
    <row r="2807" spans="5:5" x14ac:dyDescent="0.2">
      <c r="E2807" t="s">
        <v>8625</v>
      </c>
    </row>
    <row r="2808" spans="5:5" x14ac:dyDescent="0.2">
      <c r="E2808" t="s">
        <v>8626</v>
      </c>
    </row>
    <row r="2809" spans="5:5" x14ac:dyDescent="0.2">
      <c r="E2809">
        <v>0</v>
      </c>
    </row>
    <row r="2810" spans="5:5" x14ac:dyDescent="0.2">
      <c r="E2810" t="s">
        <v>8627</v>
      </c>
    </row>
    <row r="2811" spans="5:5" x14ac:dyDescent="0.2">
      <c r="E2811" t="s">
        <v>8628</v>
      </c>
    </row>
    <row r="2812" spans="5:5" x14ac:dyDescent="0.2">
      <c r="E2812">
        <v>0</v>
      </c>
    </row>
    <row r="2813" spans="5:5" x14ac:dyDescent="0.2">
      <c r="E2813" t="s">
        <v>8629</v>
      </c>
    </row>
    <row r="2814" spans="5:5" x14ac:dyDescent="0.2">
      <c r="E2814" t="s">
        <v>8630</v>
      </c>
    </row>
    <row r="2815" spans="5:5" x14ac:dyDescent="0.2">
      <c r="E2815">
        <v>0</v>
      </c>
    </row>
    <row r="2816" spans="5:5" x14ac:dyDescent="0.2">
      <c r="E2816" t="s">
        <v>8631</v>
      </c>
    </row>
    <row r="2817" spans="5:5" x14ac:dyDescent="0.2">
      <c r="E2817" t="s">
        <v>8632</v>
      </c>
    </row>
    <row r="2818" spans="5:5" x14ac:dyDescent="0.2">
      <c r="E2818">
        <v>0</v>
      </c>
    </row>
    <row r="2819" spans="5:5" x14ac:dyDescent="0.2">
      <c r="E2819" t="s">
        <v>8633</v>
      </c>
    </row>
    <row r="2820" spans="5:5" x14ac:dyDescent="0.2">
      <c r="E2820" t="s">
        <v>8634</v>
      </c>
    </row>
    <row r="2821" spans="5:5" x14ac:dyDescent="0.2">
      <c r="E2821">
        <v>0</v>
      </c>
    </row>
    <row r="2822" spans="5:5" x14ac:dyDescent="0.2">
      <c r="E2822" t="s">
        <v>8635</v>
      </c>
    </row>
    <row r="2823" spans="5:5" x14ac:dyDescent="0.2">
      <c r="E2823" t="s">
        <v>8636</v>
      </c>
    </row>
    <row r="2824" spans="5:5" x14ac:dyDescent="0.2">
      <c r="E2824">
        <v>0</v>
      </c>
    </row>
    <row r="2825" spans="5:5" x14ac:dyDescent="0.2">
      <c r="E2825" t="s">
        <v>8637</v>
      </c>
    </row>
    <row r="2826" spans="5:5" x14ac:dyDescent="0.2">
      <c r="E2826" t="s">
        <v>8638</v>
      </c>
    </row>
    <row r="2827" spans="5:5" x14ac:dyDescent="0.2">
      <c r="E2827">
        <v>0</v>
      </c>
    </row>
    <row r="2828" spans="5:5" x14ac:dyDescent="0.2">
      <c r="E2828" t="s">
        <v>8639</v>
      </c>
    </row>
    <row r="2829" spans="5:5" x14ac:dyDescent="0.2">
      <c r="E2829" t="s">
        <v>8640</v>
      </c>
    </row>
    <row r="2830" spans="5:5" x14ac:dyDescent="0.2">
      <c r="E2830">
        <v>0</v>
      </c>
    </row>
    <row r="2831" spans="5:5" x14ac:dyDescent="0.2">
      <c r="E2831" t="s">
        <v>8641</v>
      </c>
    </row>
    <row r="2832" spans="5:5" x14ac:dyDescent="0.2">
      <c r="E2832" t="s">
        <v>8642</v>
      </c>
    </row>
    <row r="2833" spans="5:5" x14ac:dyDescent="0.2">
      <c r="E2833">
        <v>0</v>
      </c>
    </row>
    <row r="2834" spans="5:5" x14ac:dyDescent="0.2">
      <c r="E2834" t="s">
        <v>8643</v>
      </c>
    </row>
    <row r="2835" spans="5:5" x14ac:dyDescent="0.2">
      <c r="E2835" t="s">
        <v>8644</v>
      </c>
    </row>
    <row r="2836" spans="5:5" x14ac:dyDescent="0.2">
      <c r="E2836">
        <v>0</v>
      </c>
    </row>
    <row r="2837" spans="5:5" x14ac:dyDescent="0.2">
      <c r="E2837" t="s">
        <v>8645</v>
      </c>
    </row>
    <row r="2838" spans="5:5" x14ac:dyDescent="0.2">
      <c r="E2838" t="s">
        <v>8646</v>
      </c>
    </row>
    <row r="2839" spans="5:5" x14ac:dyDescent="0.2">
      <c r="E2839">
        <v>0</v>
      </c>
    </row>
    <row r="2840" spans="5:5" x14ac:dyDescent="0.2">
      <c r="E2840" t="s">
        <v>8647</v>
      </c>
    </row>
    <row r="2841" spans="5:5" x14ac:dyDescent="0.2">
      <c r="E2841" t="s">
        <v>8648</v>
      </c>
    </row>
    <row r="2842" spans="5:5" x14ac:dyDescent="0.2">
      <c r="E2842">
        <v>0</v>
      </c>
    </row>
    <row r="2843" spans="5:5" x14ac:dyDescent="0.2">
      <c r="E2843" t="s">
        <v>8649</v>
      </c>
    </row>
    <row r="2844" spans="5:5" x14ac:dyDescent="0.2">
      <c r="E2844" t="s">
        <v>8650</v>
      </c>
    </row>
    <row r="2845" spans="5:5" x14ac:dyDescent="0.2">
      <c r="E2845">
        <v>0</v>
      </c>
    </row>
    <row r="2846" spans="5:5" x14ac:dyDescent="0.2">
      <c r="E2846" t="s">
        <v>8651</v>
      </c>
    </row>
    <row r="2847" spans="5:5" x14ac:dyDescent="0.2">
      <c r="E2847" t="s">
        <v>8652</v>
      </c>
    </row>
    <row r="2848" spans="5:5" x14ac:dyDescent="0.2">
      <c r="E2848">
        <v>0</v>
      </c>
    </row>
    <row r="2849" spans="5:5" x14ac:dyDescent="0.2">
      <c r="E2849" t="s">
        <v>8653</v>
      </c>
    </row>
    <row r="2850" spans="5:5" x14ac:dyDescent="0.2">
      <c r="E2850" t="s">
        <v>8654</v>
      </c>
    </row>
    <row r="2851" spans="5:5" x14ac:dyDescent="0.2">
      <c r="E2851">
        <v>0</v>
      </c>
    </row>
    <row r="2852" spans="5:5" x14ac:dyDescent="0.2">
      <c r="E2852" t="s">
        <v>8655</v>
      </c>
    </row>
    <row r="2853" spans="5:5" x14ac:dyDescent="0.2">
      <c r="E2853" t="s">
        <v>8656</v>
      </c>
    </row>
    <row r="2854" spans="5:5" x14ac:dyDescent="0.2">
      <c r="E2854">
        <v>0</v>
      </c>
    </row>
    <row r="2855" spans="5:5" x14ac:dyDescent="0.2">
      <c r="E2855" t="s">
        <v>8657</v>
      </c>
    </row>
    <row r="2856" spans="5:5" x14ac:dyDescent="0.2">
      <c r="E2856" t="s">
        <v>8658</v>
      </c>
    </row>
    <row r="2857" spans="5:5" x14ac:dyDescent="0.2">
      <c r="E2857">
        <v>0</v>
      </c>
    </row>
    <row r="2858" spans="5:5" x14ac:dyDescent="0.2">
      <c r="E2858" t="s">
        <v>8659</v>
      </c>
    </row>
    <row r="2859" spans="5:5" x14ac:dyDescent="0.2">
      <c r="E2859" t="s">
        <v>8660</v>
      </c>
    </row>
    <row r="2860" spans="5:5" x14ac:dyDescent="0.2">
      <c r="E2860">
        <v>0</v>
      </c>
    </row>
    <row r="2861" spans="5:5" x14ac:dyDescent="0.2">
      <c r="E2861" t="s">
        <v>8661</v>
      </c>
    </row>
    <row r="2862" spans="5:5" x14ac:dyDescent="0.2">
      <c r="E2862" t="s">
        <v>8662</v>
      </c>
    </row>
    <row r="2863" spans="5:5" x14ac:dyDescent="0.2">
      <c r="E2863">
        <v>0</v>
      </c>
    </row>
    <row r="2864" spans="5:5" x14ac:dyDescent="0.2">
      <c r="E2864" t="s">
        <v>8663</v>
      </c>
    </row>
    <row r="2865" spans="5:5" x14ac:dyDescent="0.2">
      <c r="E2865" t="s">
        <v>8664</v>
      </c>
    </row>
    <row r="2866" spans="5:5" x14ac:dyDescent="0.2">
      <c r="E2866">
        <v>0</v>
      </c>
    </row>
    <row r="2867" spans="5:5" x14ac:dyDescent="0.2">
      <c r="E2867" t="s">
        <v>8665</v>
      </c>
    </row>
    <row r="2868" spans="5:5" x14ac:dyDescent="0.2">
      <c r="E2868" t="s">
        <v>8666</v>
      </c>
    </row>
    <row r="2869" spans="5:5" x14ac:dyDescent="0.2">
      <c r="E2869">
        <v>0</v>
      </c>
    </row>
    <row r="2870" spans="5:5" x14ac:dyDescent="0.2">
      <c r="E2870" t="s">
        <v>8667</v>
      </c>
    </row>
    <row r="2871" spans="5:5" x14ac:dyDescent="0.2">
      <c r="E2871" t="s">
        <v>8668</v>
      </c>
    </row>
    <row r="2872" spans="5:5" x14ac:dyDescent="0.2">
      <c r="E2872">
        <v>0</v>
      </c>
    </row>
    <row r="2873" spans="5:5" x14ac:dyDescent="0.2">
      <c r="E2873" t="s">
        <v>8669</v>
      </c>
    </row>
    <row r="2874" spans="5:5" x14ac:dyDescent="0.2">
      <c r="E2874" t="s">
        <v>8670</v>
      </c>
    </row>
    <row r="2875" spans="5:5" x14ac:dyDescent="0.2">
      <c r="E2875">
        <v>0</v>
      </c>
    </row>
    <row r="2876" spans="5:5" x14ac:dyDescent="0.2">
      <c r="E2876" t="s">
        <v>8671</v>
      </c>
    </row>
    <row r="2877" spans="5:5" x14ac:dyDescent="0.2">
      <c r="E2877" t="s">
        <v>8672</v>
      </c>
    </row>
    <row r="2878" spans="5:5" x14ac:dyDescent="0.2">
      <c r="E2878">
        <v>0</v>
      </c>
    </row>
    <row r="2879" spans="5:5" x14ac:dyDescent="0.2">
      <c r="E2879" t="s">
        <v>8673</v>
      </c>
    </row>
    <row r="2880" spans="5:5" x14ac:dyDescent="0.2">
      <c r="E2880" t="s">
        <v>8674</v>
      </c>
    </row>
    <row r="2881" spans="5:5" x14ac:dyDescent="0.2">
      <c r="E2881">
        <v>0</v>
      </c>
    </row>
    <row r="2882" spans="5:5" x14ac:dyDescent="0.2">
      <c r="E2882" t="s">
        <v>8675</v>
      </c>
    </row>
    <row r="2883" spans="5:5" x14ac:dyDescent="0.2">
      <c r="E2883" t="s">
        <v>8676</v>
      </c>
    </row>
    <row r="2884" spans="5:5" x14ac:dyDescent="0.2">
      <c r="E2884">
        <v>0</v>
      </c>
    </row>
    <row r="2885" spans="5:5" x14ac:dyDescent="0.2">
      <c r="E2885" t="s">
        <v>8677</v>
      </c>
    </row>
    <row r="2886" spans="5:5" x14ac:dyDescent="0.2">
      <c r="E2886" t="s">
        <v>8678</v>
      </c>
    </row>
    <row r="2887" spans="5:5" x14ac:dyDescent="0.2">
      <c r="E2887">
        <v>0</v>
      </c>
    </row>
    <row r="2888" spans="5:5" x14ac:dyDescent="0.2">
      <c r="E2888" t="s">
        <v>8679</v>
      </c>
    </row>
    <row r="2889" spans="5:5" x14ac:dyDescent="0.2">
      <c r="E2889" t="s">
        <v>8680</v>
      </c>
    </row>
    <row r="2890" spans="5:5" x14ac:dyDescent="0.2">
      <c r="E2890">
        <v>0</v>
      </c>
    </row>
    <row r="2891" spans="5:5" x14ac:dyDescent="0.2">
      <c r="E2891" t="s">
        <v>8681</v>
      </c>
    </row>
    <row r="2892" spans="5:5" x14ac:dyDescent="0.2">
      <c r="E2892" t="s">
        <v>8682</v>
      </c>
    </row>
    <row r="2893" spans="5:5" x14ac:dyDescent="0.2">
      <c r="E2893">
        <v>0</v>
      </c>
    </row>
    <row r="2894" spans="5:5" x14ac:dyDescent="0.2">
      <c r="E2894" t="s">
        <v>8683</v>
      </c>
    </row>
    <row r="2895" spans="5:5" x14ac:dyDescent="0.2">
      <c r="E2895" t="s">
        <v>8684</v>
      </c>
    </row>
    <row r="2896" spans="5:5" x14ac:dyDescent="0.2">
      <c r="E2896">
        <v>0</v>
      </c>
    </row>
    <row r="2897" spans="5:5" x14ac:dyDescent="0.2">
      <c r="E2897" t="s">
        <v>8685</v>
      </c>
    </row>
    <row r="2898" spans="5:5" x14ac:dyDescent="0.2">
      <c r="E2898" t="s">
        <v>8686</v>
      </c>
    </row>
    <row r="2899" spans="5:5" x14ac:dyDescent="0.2">
      <c r="E2899">
        <v>0</v>
      </c>
    </row>
    <row r="2900" spans="5:5" x14ac:dyDescent="0.2">
      <c r="E2900" t="s">
        <v>8687</v>
      </c>
    </row>
    <row r="2901" spans="5:5" x14ac:dyDescent="0.2">
      <c r="E2901" t="s">
        <v>8688</v>
      </c>
    </row>
    <row r="2902" spans="5:5" x14ac:dyDescent="0.2">
      <c r="E2902">
        <v>0</v>
      </c>
    </row>
    <row r="2903" spans="5:5" x14ac:dyDescent="0.2">
      <c r="E2903" t="s">
        <v>8689</v>
      </c>
    </row>
    <row r="2904" spans="5:5" x14ac:dyDescent="0.2">
      <c r="E2904" t="s">
        <v>8690</v>
      </c>
    </row>
    <row r="2905" spans="5:5" x14ac:dyDescent="0.2">
      <c r="E2905">
        <v>0</v>
      </c>
    </row>
    <row r="2906" spans="5:5" x14ac:dyDescent="0.2">
      <c r="E2906" t="s">
        <v>8691</v>
      </c>
    </row>
    <row r="2907" spans="5:5" x14ac:dyDescent="0.2">
      <c r="E2907" t="s">
        <v>8692</v>
      </c>
    </row>
    <row r="2908" spans="5:5" x14ac:dyDescent="0.2">
      <c r="E2908">
        <v>0</v>
      </c>
    </row>
    <row r="2909" spans="5:5" x14ac:dyDescent="0.2">
      <c r="E2909" t="s">
        <v>8693</v>
      </c>
    </row>
    <row r="2910" spans="5:5" x14ac:dyDescent="0.2">
      <c r="E2910" t="s">
        <v>8694</v>
      </c>
    </row>
    <row r="2911" spans="5:5" x14ac:dyDescent="0.2">
      <c r="E2911">
        <v>0</v>
      </c>
    </row>
    <row r="2912" spans="5:5" x14ac:dyDescent="0.2">
      <c r="E2912" t="s">
        <v>8695</v>
      </c>
    </row>
    <row r="2913" spans="5:5" x14ac:dyDescent="0.2">
      <c r="E2913" t="s">
        <v>8696</v>
      </c>
    </row>
    <row r="2914" spans="5:5" x14ac:dyDescent="0.2">
      <c r="E2914">
        <v>0</v>
      </c>
    </row>
    <row r="2915" spans="5:5" x14ac:dyDescent="0.2">
      <c r="E2915" t="s">
        <v>8697</v>
      </c>
    </row>
    <row r="2916" spans="5:5" x14ac:dyDescent="0.2">
      <c r="E2916" t="s">
        <v>8698</v>
      </c>
    </row>
    <row r="2917" spans="5:5" x14ac:dyDescent="0.2">
      <c r="E2917">
        <v>0</v>
      </c>
    </row>
    <row r="2918" spans="5:5" x14ac:dyDescent="0.2">
      <c r="E2918" t="s">
        <v>8699</v>
      </c>
    </row>
    <row r="2919" spans="5:5" x14ac:dyDescent="0.2">
      <c r="E2919" t="s">
        <v>8700</v>
      </c>
    </row>
    <row r="2920" spans="5:5" x14ac:dyDescent="0.2">
      <c r="E2920">
        <v>0</v>
      </c>
    </row>
    <row r="2921" spans="5:5" x14ac:dyDescent="0.2">
      <c r="E2921" t="s">
        <v>8701</v>
      </c>
    </row>
    <row r="2922" spans="5:5" x14ac:dyDescent="0.2">
      <c r="E2922" t="s">
        <v>8702</v>
      </c>
    </row>
    <row r="2923" spans="5:5" x14ac:dyDescent="0.2">
      <c r="E2923">
        <v>0</v>
      </c>
    </row>
    <row r="2924" spans="5:5" x14ac:dyDescent="0.2">
      <c r="E2924" t="s">
        <v>8703</v>
      </c>
    </row>
    <row r="2925" spans="5:5" x14ac:dyDescent="0.2">
      <c r="E2925" t="s">
        <v>8704</v>
      </c>
    </row>
    <row r="2926" spans="5:5" x14ac:dyDescent="0.2">
      <c r="E2926">
        <v>0</v>
      </c>
    </row>
    <row r="2927" spans="5:5" x14ac:dyDescent="0.2">
      <c r="E2927" t="s">
        <v>8705</v>
      </c>
    </row>
    <row r="2928" spans="5:5" x14ac:dyDescent="0.2">
      <c r="E2928" t="s">
        <v>8706</v>
      </c>
    </row>
    <row r="2929" spans="5:5" x14ac:dyDescent="0.2">
      <c r="E2929">
        <v>0</v>
      </c>
    </row>
    <row r="2930" spans="5:5" x14ac:dyDescent="0.2">
      <c r="E2930" t="s">
        <v>8707</v>
      </c>
    </row>
    <row r="2931" spans="5:5" x14ac:dyDescent="0.2">
      <c r="E2931" t="s">
        <v>8708</v>
      </c>
    </row>
    <row r="2932" spans="5:5" x14ac:dyDescent="0.2">
      <c r="E2932">
        <v>0</v>
      </c>
    </row>
    <row r="2933" spans="5:5" x14ac:dyDescent="0.2">
      <c r="E2933" t="s">
        <v>8709</v>
      </c>
    </row>
    <row r="2934" spans="5:5" x14ac:dyDescent="0.2">
      <c r="E2934" t="s">
        <v>8710</v>
      </c>
    </row>
    <row r="2935" spans="5:5" x14ac:dyDescent="0.2">
      <c r="E2935">
        <v>0</v>
      </c>
    </row>
    <row r="2936" spans="5:5" x14ac:dyDescent="0.2">
      <c r="E2936" t="s">
        <v>8711</v>
      </c>
    </row>
    <row r="2937" spans="5:5" x14ac:dyDescent="0.2">
      <c r="E2937" t="s">
        <v>8712</v>
      </c>
    </row>
    <row r="2938" spans="5:5" x14ac:dyDescent="0.2">
      <c r="E2938">
        <v>0</v>
      </c>
    </row>
    <row r="2939" spans="5:5" x14ac:dyDescent="0.2">
      <c r="E2939" t="s">
        <v>8713</v>
      </c>
    </row>
    <row r="2940" spans="5:5" x14ac:dyDescent="0.2">
      <c r="E2940" t="s">
        <v>8714</v>
      </c>
    </row>
    <row r="2941" spans="5:5" x14ac:dyDescent="0.2">
      <c r="E2941">
        <v>0</v>
      </c>
    </row>
    <row r="2942" spans="5:5" x14ac:dyDescent="0.2">
      <c r="E2942" t="s">
        <v>8715</v>
      </c>
    </row>
    <row r="2943" spans="5:5" x14ac:dyDescent="0.2">
      <c r="E2943" t="s">
        <v>8716</v>
      </c>
    </row>
    <row r="2944" spans="5:5" x14ac:dyDescent="0.2">
      <c r="E2944">
        <v>0</v>
      </c>
    </row>
    <row r="2945" spans="5:5" x14ac:dyDescent="0.2">
      <c r="E2945" t="s">
        <v>8717</v>
      </c>
    </row>
    <row r="2946" spans="5:5" x14ac:dyDescent="0.2">
      <c r="E2946" t="s">
        <v>8718</v>
      </c>
    </row>
    <row r="2947" spans="5:5" x14ac:dyDescent="0.2">
      <c r="E2947">
        <v>0</v>
      </c>
    </row>
    <row r="2948" spans="5:5" x14ac:dyDescent="0.2">
      <c r="E2948" t="s">
        <v>8719</v>
      </c>
    </row>
    <row r="2949" spans="5:5" x14ac:dyDescent="0.2">
      <c r="E2949" t="s">
        <v>8720</v>
      </c>
    </row>
    <row r="2950" spans="5:5" x14ac:dyDescent="0.2">
      <c r="E2950">
        <v>0</v>
      </c>
    </row>
    <row r="2951" spans="5:5" x14ac:dyDescent="0.2">
      <c r="E2951" t="s">
        <v>8721</v>
      </c>
    </row>
    <row r="2952" spans="5:5" x14ac:dyDescent="0.2">
      <c r="E2952" t="s">
        <v>8722</v>
      </c>
    </row>
    <row r="2953" spans="5:5" x14ac:dyDescent="0.2">
      <c r="E2953">
        <v>0</v>
      </c>
    </row>
    <row r="2954" spans="5:5" x14ac:dyDescent="0.2">
      <c r="E2954" t="s">
        <v>8723</v>
      </c>
    </row>
    <row r="2955" spans="5:5" x14ac:dyDescent="0.2">
      <c r="E2955" t="s">
        <v>8724</v>
      </c>
    </row>
    <row r="2956" spans="5:5" x14ac:dyDescent="0.2">
      <c r="E2956">
        <v>0</v>
      </c>
    </row>
    <row r="2957" spans="5:5" x14ac:dyDescent="0.2">
      <c r="E2957" t="s">
        <v>8725</v>
      </c>
    </row>
    <row r="2958" spans="5:5" x14ac:dyDescent="0.2">
      <c r="E2958" t="s">
        <v>8726</v>
      </c>
    </row>
    <row r="2959" spans="5:5" x14ac:dyDescent="0.2">
      <c r="E2959">
        <v>0</v>
      </c>
    </row>
    <row r="2960" spans="5:5" x14ac:dyDescent="0.2">
      <c r="E2960" t="s">
        <v>8727</v>
      </c>
    </row>
    <row r="2961" spans="5:5" x14ac:dyDescent="0.2">
      <c r="E2961" t="s">
        <v>8728</v>
      </c>
    </row>
    <row r="2962" spans="5:5" x14ac:dyDescent="0.2">
      <c r="E2962">
        <v>0</v>
      </c>
    </row>
    <row r="2963" spans="5:5" x14ac:dyDescent="0.2">
      <c r="E2963" t="s">
        <v>8729</v>
      </c>
    </row>
    <row r="2964" spans="5:5" x14ac:dyDescent="0.2">
      <c r="E2964" t="s">
        <v>8730</v>
      </c>
    </row>
    <row r="2965" spans="5:5" x14ac:dyDescent="0.2">
      <c r="E2965">
        <v>0</v>
      </c>
    </row>
    <row r="2966" spans="5:5" x14ac:dyDescent="0.2">
      <c r="E2966" t="s">
        <v>8731</v>
      </c>
    </row>
    <row r="2967" spans="5:5" x14ac:dyDescent="0.2">
      <c r="E2967" t="s">
        <v>8732</v>
      </c>
    </row>
    <row r="2968" spans="5:5" x14ac:dyDescent="0.2">
      <c r="E2968">
        <v>0</v>
      </c>
    </row>
    <row r="2969" spans="5:5" x14ac:dyDescent="0.2">
      <c r="E2969" t="s">
        <v>8733</v>
      </c>
    </row>
    <row r="2970" spans="5:5" x14ac:dyDescent="0.2">
      <c r="E2970" t="s">
        <v>8734</v>
      </c>
    </row>
    <row r="2971" spans="5:5" x14ac:dyDescent="0.2">
      <c r="E2971">
        <v>0</v>
      </c>
    </row>
    <row r="2972" spans="5:5" x14ac:dyDescent="0.2">
      <c r="E2972" t="s">
        <v>8735</v>
      </c>
    </row>
    <row r="2973" spans="5:5" x14ac:dyDescent="0.2">
      <c r="E2973" t="s">
        <v>8736</v>
      </c>
    </row>
    <row r="2974" spans="5:5" x14ac:dyDescent="0.2">
      <c r="E2974">
        <v>0</v>
      </c>
    </row>
    <row r="2975" spans="5:5" x14ac:dyDescent="0.2">
      <c r="E2975" t="s">
        <v>8737</v>
      </c>
    </row>
    <row r="2976" spans="5:5" x14ac:dyDescent="0.2">
      <c r="E2976" t="s">
        <v>8738</v>
      </c>
    </row>
    <row r="2977" spans="5:5" x14ac:dyDescent="0.2">
      <c r="E2977">
        <v>0</v>
      </c>
    </row>
    <row r="2978" spans="5:5" x14ac:dyDescent="0.2">
      <c r="E2978" t="s">
        <v>8739</v>
      </c>
    </row>
    <row r="2979" spans="5:5" x14ac:dyDescent="0.2">
      <c r="E2979" t="s">
        <v>8740</v>
      </c>
    </row>
    <row r="2980" spans="5:5" x14ac:dyDescent="0.2">
      <c r="E2980">
        <v>0</v>
      </c>
    </row>
    <row r="2981" spans="5:5" x14ac:dyDescent="0.2">
      <c r="E2981" t="s">
        <v>8741</v>
      </c>
    </row>
    <row r="2982" spans="5:5" x14ac:dyDescent="0.2">
      <c r="E2982" t="s">
        <v>8742</v>
      </c>
    </row>
    <row r="2983" spans="5:5" x14ac:dyDescent="0.2">
      <c r="E2983">
        <v>0</v>
      </c>
    </row>
    <row r="2984" spans="5:5" x14ac:dyDescent="0.2">
      <c r="E2984" t="s">
        <v>8743</v>
      </c>
    </row>
    <row r="2985" spans="5:5" x14ac:dyDescent="0.2">
      <c r="E2985" t="s">
        <v>8744</v>
      </c>
    </row>
    <row r="2986" spans="5:5" x14ac:dyDescent="0.2">
      <c r="E2986">
        <v>0</v>
      </c>
    </row>
    <row r="2987" spans="5:5" x14ac:dyDescent="0.2">
      <c r="E2987" t="s">
        <v>8745</v>
      </c>
    </row>
    <row r="2988" spans="5:5" x14ac:dyDescent="0.2">
      <c r="E2988" t="s">
        <v>8746</v>
      </c>
    </row>
    <row r="2989" spans="5:5" x14ac:dyDescent="0.2">
      <c r="E2989">
        <v>0</v>
      </c>
    </row>
    <row r="2990" spans="5:5" x14ac:dyDescent="0.2">
      <c r="E2990" t="s">
        <v>8747</v>
      </c>
    </row>
    <row r="2991" spans="5:5" x14ac:dyDescent="0.2">
      <c r="E2991" t="s">
        <v>8748</v>
      </c>
    </row>
    <row r="2992" spans="5:5" x14ac:dyDescent="0.2">
      <c r="E2992">
        <v>0</v>
      </c>
    </row>
    <row r="2993" spans="5:5" x14ac:dyDescent="0.2">
      <c r="E2993" t="s">
        <v>8749</v>
      </c>
    </row>
    <row r="2994" spans="5:5" x14ac:dyDescent="0.2">
      <c r="E2994" t="s">
        <v>8750</v>
      </c>
    </row>
    <row r="2995" spans="5:5" x14ac:dyDescent="0.2">
      <c r="E2995">
        <v>0</v>
      </c>
    </row>
    <row r="2996" spans="5:5" x14ac:dyDescent="0.2">
      <c r="E2996" t="s">
        <v>8751</v>
      </c>
    </row>
    <row r="2997" spans="5:5" x14ac:dyDescent="0.2">
      <c r="E2997" t="s">
        <v>8752</v>
      </c>
    </row>
    <row r="2998" spans="5:5" x14ac:dyDescent="0.2">
      <c r="E2998">
        <v>0</v>
      </c>
    </row>
    <row r="2999" spans="5:5" x14ac:dyDescent="0.2">
      <c r="E2999" t="s">
        <v>8753</v>
      </c>
    </row>
    <row r="3000" spans="5:5" x14ac:dyDescent="0.2">
      <c r="E3000" t="s">
        <v>8754</v>
      </c>
    </row>
    <row r="3001" spans="5:5" x14ac:dyDescent="0.2">
      <c r="E3001">
        <v>0</v>
      </c>
    </row>
    <row r="3002" spans="5:5" x14ac:dyDescent="0.2">
      <c r="E3002" t="s">
        <v>8755</v>
      </c>
    </row>
    <row r="3003" spans="5:5" x14ac:dyDescent="0.2">
      <c r="E3003" t="s">
        <v>8756</v>
      </c>
    </row>
    <row r="3004" spans="5:5" x14ac:dyDescent="0.2">
      <c r="E3004">
        <v>0</v>
      </c>
    </row>
    <row r="3005" spans="5:5" x14ac:dyDescent="0.2">
      <c r="E3005" t="s">
        <v>8757</v>
      </c>
    </row>
    <row r="3006" spans="5:5" x14ac:dyDescent="0.2">
      <c r="E3006" t="s">
        <v>8758</v>
      </c>
    </row>
    <row r="3007" spans="5:5" x14ac:dyDescent="0.2">
      <c r="E3007">
        <v>0</v>
      </c>
    </row>
    <row r="3008" spans="5:5" x14ac:dyDescent="0.2">
      <c r="E3008" t="s">
        <v>8759</v>
      </c>
    </row>
    <row r="3009" spans="5:5" x14ac:dyDescent="0.2">
      <c r="E3009" t="s">
        <v>8760</v>
      </c>
    </row>
    <row r="3010" spans="5:5" x14ac:dyDescent="0.2">
      <c r="E3010">
        <v>0</v>
      </c>
    </row>
    <row r="3011" spans="5:5" x14ac:dyDescent="0.2">
      <c r="E3011" t="s">
        <v>8761</v>
      </c>
    </row>
    <row r="3012" spans="5:5" x14ac:dyDescent="0.2">
      <c r="E3012" t="s">
        <v>8762</v>
      </c>
    </row>
    <row r="3013" spans="5:5" x14ac:dyDescent="0.2">
      <c r="E3013">
        <v>0</v>
      </c>
    </row>
    <row r="3014" spans="5:5" x14ac:dyDescent="0.2">
      <c r="E3014" t="s">
        <v>8763</v>
      </c>
    </row>
    <row r="3015" spans="5:5" x14ac:dyDescent="0.2">
      <c r="E3015" t="s">
        <v>8764</v>
      </c>
    </row>
    <row r="3016" spans="5:5" x14ac:dyDescent="0.2">
      <c r="E3016">
        <v>0</v>
      </c>
    </row>
    <row r="3017" spans="5:5" x14ac:dyDescent="0.2">
      <c r="E3017" t="s">
        <v>8765</v>
      </c>
    </row>
    <row r="3018" spans="5:5" x14ac:dyDescent="0.2">
      <c r="E3018" t="s">
        <v>8766</v>
      </c>
    </row>
    <row r="3019" spans="5:5" x14ac:dyDescent="0.2">
      <c r="E3019">
        <v>0</v>
      </c>
    </row>
    <row r="3020" spans="5:5" x14ac:dyDescent="0.2">
      <c r="E3020" t="s">
        <v>8767</v>
      </c>
    </row>
    <row r="3021" spans="5:5" x14ac:dyDescent="0.2">
      <c r="E3021" t="s">
        <v>8768</v>
      </c>
    </row>
    <row r="3022" spans="5:5" x14ac:dyDescent="0.2">
      <c r="E3022">
        <v>0</v>
      </c>
    </row>
    <row r="3023" spans="5:5" x14ac:dyDescent="0.2">
      <c r="E3023" t="s">
        <v>8769</v>
      </c>
    </row>
    <row r="3024" spans="5:5" x14ac:dyDescent="0.2">
      <c r="E3024" t="s">
        <v>8770</v>
      </c>
    </row>
    <row r="3025" spans="5:5" x14ac:dyDescent="0.2">
      <c r="E3025">
        <v>0</v>
      </c>
    </row>
    <row r="3026" spans="5:5" x14ac:dyDescent="0.2">
      <c r="E3026" t="s">
        <v>8771</v>
      </c>
    </row>
    <row r="3027" spans="5:5" x14ac:dyDescent="0.2">
      <c r="E3027" t="s">
        <v>8772</v>
      </c>
    </row>
    <row r="3028" spans="5:5" x14ac:dyDescent="0.2">
      <c r="E3028">
        <v>0</v>
      </c>
    </row>
    <row r="3029" spans="5:5" x14ac:dyDescent="0.2">
      <c r="E3029" t="s">
        <v>8773</v>
      </c>
    </row>
    <row r="3030" spans="5:5" x14ac:dyDescent="0.2">
      <c r="E3030" t="s">
        <v>8774</v>
      </c>
    </row>
    <row r="3031" spans="5:5" x14ac:dyDescent="0.2">
      <c r="E3031">
        <v>0</v>
      </c>
    </row>
    <row r="3032" spans="5:5" x14ac:dyDescent="0.2">
      <c r="E3032" t="s">
        <v>8775</v>
      </c>
    </row>
    <row r="3033" spans="5:5" x14ac:dyDescent="0.2">
      <c r="E3033" t="s">
        <v>8776</v>
      </c>
    </row>
    <row r="3034" spans="5:5" x14ac:dyDescent="0.2">
      <c r="E3034">
        <v>0</v>
      </c>
    </row>
    <row r="3035" spans="5:5" x14ac:dyDescent="0.2">
      <c r="E3035" t="s">
        <v>8777</v>
      </c>
    </row>
    <row r="3036" spans="5:5" x14ac:dyDescent="0.2">
      <c r="E3036" t="s">
        <v>8778</v>
      </c>
    </row>
    <row r="3037" spans="5:5" x14ac:dyDescent="0.2">
      <c r="E3037">
        <v>0</v>
      </c>
    </row>
    <row r="3038" spans="5:5" x14ac:dyDescent="0.2">
      <c r="E3038" t="s">
        <v>8779</v>
      </c>
    </row>
    <row r="3039" spans="5:5" x14ac:dyDescent="0.2">
      <c r="E3039" t="s">
        <v>8780</v>
      </c>
    </row>
    <row r="3040" spans="5:5" x14ac:dyDescent="0.2">
      <c r="E3040">
        <v>0</v>
      </c>
    </row>
    <row r="3041" spans="5:5" x14ac:dyDescent="0.2">
      <c r="E3041" t="s">
        <v>8781</v>
      </c>
    </row>
    <row r="3042" spans="5:5" x14ac:dyDescent="0.2">
      <c r="E3042" t="s">
        <v>8782</v>
      </c>
    </row>
    <row r="3043" spans="5:5" x14ac:dyDescent="0.2">
      <c r="E3043">
        <v>0</v>
      </c>
    </row>
    <row r="3044" spans="5:5" x14ac:dyDescent="0.2">
      <c r="E3044" t="s">
        <v>8783</v>
      </c>
    </row>
    <row r="3045" spans="5:5" x14ac:dyDescent="0.2">
      <c r="E3045" t="s">
        <v>8784</v>
      </c>
    </row>
    <row r="3046" spans="5:5" x14ac:dyDescent="0.2">
      <c r="E3046">
        <v>0</v>
      </c>
    </row>
    <row r="3047" spans="5:5" x14ac:dyDescent="0.2">
      <c r="E3047" t="s">
        <v>8785</v>
      </c>
    </row>
    <row r="3048" spans="5:5" x14ac:dyDescent="0.2">
      <c r="E3048" t="s">
        <v>8786</v>
      </c>
    </row>
    <row r="3049" spans="5:5" x14ac:dyDescent="0.2">
      <c r="E3049">
        <v>0</v>
      </c>
    </row>
    <row r="3050" spans="5:5" x14ac:dyDescent="0.2">
      <c r="E3050" t="s">
        <v>8787</v>
      </c>
    </row>
    <row r="3051" spans="5:5" x14ac:dyDescent="0.2">
      <c r="E3051" t="s">
        <v>8788</v>
      </c>
    </row>
    <row r="3052" spans="5:5" x14ac:dyDescent="0.2">
      <c r="E3052">
        <v>0</v>
      </c>
    </row>
    <row r="3053" spans="5:5" x14ac:dyDescent="0.2">
      <c r="E3053" t="s">
        <v>8789</v>
      </c>
    </row>
    <row r="3054" spans="5:5" x14ac:dyDescent="0.2">
      <c r="E3054" t="s">
        <v>8790</v>
      </c>
    </row>
    <row r="3055" spans="5:5" x14ac:dyDescent="0.2">
      <c r="E3055">
        <v>0</v>
      </c>
    </row>
    <row r="3056" spans="5:5" x14ac:dyDescent="0.2">
      <c r="E3056" t="s">
        <v>8791</v>
      </c>
    </row>
    <row r="3057" spans="5:5" x14ac:dyDescent="0.2">
      <c r="E3057" t="s">
        <v>8792</v>
      </c>
    </row>
    <row r="3058" spans="5:5" x14ac:dyDescent="0.2">
      <c r="E3058">
        <v>0</v>
      </c>
    </row>
    <row r="3059" spans="5:5" x14ac:dyDescent="0.2">
      <c r="E3059" t="s">
        <v>8793</v>
      </c>
    </row>
    <row r="3060" spans="5:5" x14ac:dyDescent="0.2">
      <c r="E3060" t="s">
        <v>8794</v>
      </c>
    </row>
    <row r="3061" spans="5:5" x14ac:dyDescent="0.2">
      <c r="E3061">
        <v>0</v>
      </c>
    </row>
    <row r="3062" spans="5:5" x14ac:dyDescent="0.2">
      <c r="E3062" t="s">
        <v>8795</v>
      </c>
    </row>
    <row r="3063" spans="5:5" x14ac:dyDescent="0.2">
      <c r="E3063" t="s">
        <v>8796</v>
      </c>
    </row>
    <row r="3064" spans="5:5" x14ac:dyDescent="0.2">
      <c r="E3064">
        <v>0</v>
      </c>
    </row>
    <row r="3065" spans="5:5" x14ac:dyDescent="0.2">
      <c r="E3065" t="s">
        <v>8797</v>
      </c>
    </row>
    <row r="3066" spans="5:5" x14ac:dyDescent="0.2">
      <c r="E3066" t="s">
        <v>8798</v>
      </c>
    </row>
    <row r="3067" spans="5:5" x14ac:dyDescent="0.2">
      <c r="E3067">
        <v>0</v>
      </c>
    </row>
    <row r="3068" spans="5:5" x14ac:dyDescent="0.2">
      <c r="E3068" t="s">
        <v>8799</v>
      </c>
    </row>
    <row r="3069" spans="5:5" x14ac:dyDescent="0.2">
      <c r="E3069" t="s">
        <v>8800</v>
      </c>
    </row>
    <row r="3070" spans="5:5" x14ac:dyDescent="0.2">
      <c r="E3070">
        <v>0</v>
      </c>
    </row>
    <row r="3071" spans="5:5" x14ac:dyDescent="0.2">
      <c r="E3071" t="s">
        <v>8801</v>
      </c>
    </row>
    <row r="3072" spans="5:5" x14ac:dyDescent="0.2">
      <c r="E3072" t="s">
        <v>8802</v>
      </c>
    </row>
    <row r="3073" spans="5:5" x14ac:dyDescent="0.2">
      <c r="E3073">
        <v>0</v>
      </c>
    </row>
    <row r="3074" spans="5:5" x14ac:dyDescent="0.2">
      <c r="E3074" t="s">
        <v>8803</v>
      </c>
    </row>
    <row r="3075" spans="5:5" x14ac:dyDescent="0.2">
      <c r="E3075" t="s">
        <v>8804</v>
      </c>
    </row>
    <row r="3076" spans="5:5" x14ac:dyDescent="0.2">
      <c r="E3076">
        <v>0</v>
      </c>
    </row>
    <row r="3077" spans="5:5" x14ac:dyDescent="0.2">
      <c r="E3077" t="s">
        <v>8805</v>
      </c>
    </row>
    <row r="3078" spans="5:5" x14ac:dyDescent="0.2">
      <c r="E3078" t="s">
        <v>8806</v>
      </c>
    </row>
    <row r="3079" spans="5:5" x14ac:dyDescent="0.2">
      <c r="E3079">
        <v>0</v>
      </c>
    </row>
    <row r="3080" spans="5:5" x14ac:dyDescent="0.2">
      <c r="E3080" t="s">
        <v>8807</v>
      </c>
    </row>
    <row r="3081" spans="5:5" x14ac:dyDescent="0.2">
      <c r="E3081" t="s">
        <v>8808</v>
      </c>
    </row>
    <row r="3082" spans="5:5" x14ac:dyDescent="0.2">
      <c r="E3082">
        <v>0</v>
      </c>
    </row>
    <row r="3083" spans="5:5" x14ac:dyDescent="0.2">
      <c r="E3083" t="s">
        <v>8809</v>
      </c>
    </row>
    <row r="3084" spans="5:5" x14ac:dyDescent="0.2">
      <c r="E3084" t="s">
        <v>8810</v>
      </c>
    </row>
    <row r="3085" spans="5:5" x14ac:dyDescent="0.2">
      <c r="E3085">
        <v>0</v>
      </c>
    </row>
    <row r="3086" spans="5:5" x14ac:dyDescent="0.2">
      <c r="E3086" t="s">
        <v>8811</v>
      </c>
    </row>
    <row r="3087" spans="5:5" x14ac:dyDescent="0.2">
      <c r="E3087" t="s">
        <v>8812</v>
      </c>
    </row>
    <row r="3088" spans="5:5" x14ac:dyDescent="0.2">
      <c r="E3088">
        <v>0</v>
      </c>
    </row>
    <row r="3089" spans="5:5" x14ac:dyDescent="0.2">
      <c r="E3089" t="s">
        <v>8813</v>
      </c>
    </row>
    <row r="3090" spans="5:5" x14ac:dyDescent="0.2">
      <c r="E3090" t="s">
        <v>8814</v>
      </c>
    </row>
    <row r="3091" spans="5:5" x14ac:dyDescent="0.2">
      <c r="E3091">
        <v>0</v>
      </c>
    </row>
    <row r="3092" spans="5:5" x14ac:dyDescent="0.2">
      <c r="E3092" t="s">
        <v>8815</v>
      </c>
    </row>
    <row r="3093" spans="5:5" x14ac:dyDescent="0.2">
      <c r="E3093" t="s">
        <v>8816</v>
      </c>
    </row>
    <row r="3094" spans="5:5" x14ac:dyDescent="0.2">
      <c r="E3094">
        <v>0</v>
      </c>
    </row>
    <row r="3095" spans="5:5" x14ac:dyDescent="0.2">
      <c r="E3095" t="s">
        <v>8817</v>
      </c>
    </row>
    <row r="3096" spans="5:5" x14ac:dyDescent="0.2">
      <c r="E3096" t="s">
        <v>8818</v>
      </c>
    </row>
    <row r="3097" spans="5:5" x14ac:dyDescent="0.2">
      <c r="E3097">
        <v>0</v>
      </c>
    </row>
    <row r="3098" spans="5:5" x14ac:dyDescent="0.2">
      <c r="E3098" t="s">
        <v>8819</v>
      </c>
    </row>
    <row r="3099" spans="5:5" x14ac:dyDescent="0.2">
      <c r="E3099" t="s">
        <v>8820</v>
      </c>
    </row>
    <row r="3100" spans="5:5" x14ac:dyDescent="0.2">
      <c r="E3100">
        <v>0</v>
      </c>
    </row>
    <row r="3101" spans="5:5" x14ac:dyDescent="0.2">
      <c r="E3101" t="s">
        <v>8821</v>
      </c>
    </row>
    <row r="3102" spans="5:5" x14ac:dyDescent="0.2">
      <c r="E3102" t="s">
        <v>8822</v>
      </c>
    </row>
    <row r="3103" spans="5:5" x14ac:dyDescent="0.2">
      <c r="E3103">
        <v>0</v>
      </c>
    </row>
    <row r="3104" spans="5:5" x14ac:dyDescent="0.2">
      <c r="E3104" t="s">
        <v>8823</v>
      </c>
    </row>
    <row r="3105" spans="5:5" x14ac:dyDescent="0.2">
      <c r="E3105" t="s">
        <v>8824</v>
      </c>
    </row>
    <row r="3106" spans="5:5" x14ac:dyDescent="0.2">
      <c r="E3106">
        <v>0</v>
      </c>
    </row>
    <row r="3107" spans="5:5" x14ac:dyDescent="0.2">
      <c r="E3107" t="s">
        <v>8825</v>
      </c>
    </row>
    <row r="3108" spans="5:5" x14ac:dyDescent="0.2">
      <c r="E3108" t="s">
        <v>8826</v>
      </c>
    </row>
    <row r="3109" spans="5:5" x14ac:dyDescent="0.2">
      <c r="E3109">
        <v>0</v>
      </c>
    </row>
    <row r="3110" spans="5:5" x14ac:dyDescent="0.2">
      <c r="E3110" t="s">
        <v>8827</v>
      </c>
    </row>
    <row r="3111" spans="5:5" x14ac:dyDescent="0.2">
      <c r="E3111" t="s">
        <v>8828</v>
      </c>
    </row>
    <row r="3112" spans="5:5" x14ac:dyDescent="0.2">
      <c r="E3112">
        <v>0</v>
      </c>
    </row>
    <row r="3113" spans="5:5" x14ac:dyDescent="0.2">
      <c r="E3113" t="s">
        <v>8829</v>
      </c>
    </row>
    <row r="3114" spans="5:5" x14ac:dyDescent="0.2">
      <c r="E3114" t="s">
        <v>8830</v>
      </c>
    </row>
    <row r="3115" spans="5:5" x14ac:dyDescent="0.2">
      <c r="E3115">
        <v>0</v>
      </c>
    </row>
    <row r="3116" spans="5:5" x14ac:dyDescent="0.2">
      <c r="E3116" t="s">
        <v>8831</v>
      </c>
    </row>
    <row r="3117" spans="5:5" x14ac:dyDescent="0.2">
      <c r="E3117" t="s">
        <v>8832</v>
      </c>
    </row>
    <row r="3118" spans="5:5" x14ac:dyDescent="0.2">
      <c r="E3118">
        <v>0</v>
      </c>
    </row>
    <row r="3119" spans="5:5" x14ac:dyDescent="0.2">
      <c r="E3119" t="s">
        <v>8833</v>
      </c>
    </row>
    <row r="3120" spans="5:5" x14ac:dyDescent="0.2">
      <c r="E3120" t="s">
        <v>8834</v>
      </c>
    </row>
    <row r="3121" spans="5:5" x14ac:dyDescent="0.2">
      <c r="E3121">
        <v>0</v>
      </c>
    </row>
    <row r="3122" spans="5:5" x14ac:dyDescent="0.2">
      <c r="E3122" t="s">
        <v>8835</v>
      </c>
    </row>
    <row r="3123" spans="5:5" x14ac:dyDescent="0.2">
      <c r="E3123" t="s">
        <v>8836</v>
      </c>
    </row>
    <row r="3124" spans="5:5" x14ac:dyDescent="0.2">
      <c r="E3124">
        <v>0</v>
      </c>
    </row>
    <row r="3125" spans="5:5" x14ac:dyDescent="0.2">
      <c r="E3125" t="s">
        <v>8837</v>
      </c>
    </row>
    <row r="3126" spans="5:5" x14ac:dyDescent="0.2">
      <c r="E3126" t="s">
        <v>8838</v>
      </c>
    </row>
    <row r="3127" spans="5:5" x14ac:dyDescent="0.2">
      <c r="E3127">
        <v>0</v>
      </c>
    </row>
    <row r="3128" spans="5:5" x14ac:dyDescent="0.2">
      <c r="E3128" t="s">
        <v>8839</v>
      </c>
    </row>
    <row r="3129" spans="5:5" x14ac:dyDescent="0.2">
      <c r="E3129" t="s">
        <v>8840</v>
      </c>
    </row>
    <row r="3130" spans="5:5" x14ac:dyDescent="0.2">
      <c r="E3130">
        <v>0</v>
      </c>
    </row>
    <row r="3131" spans="5:5" x14ac:dyDescent="0.2">
      <c r="E3131" t="s">
        <v>8841</v>
      </c>
    </row>
    <row r="3132" spans="5:5" x14ac:dyDescent="0.2">
      <c r="E3132" t="s">
        <v>8842</v>
      </c>
    </row>
    <row r="3133" spans="5:5" x14ac:dyDescent="0.2">
      <c r="E3133">
        <v>0</v>
      </c>
    </row>
    <row r="3134" spans="5:5" x14ac:dyDescent="0.2">
      <c r="E3134" t="s">
        <v>8843</v>
      </c>
    </row>
    <row r="3135" spans="5:5" x14ac:dyDescent="0.2">
      <c r="E3135" t="s">
        <v>8844</v>
      </c>
    </row>
    <row r="3136" spans="5:5" x14ac:dyDescent="0.2">
      <c r="E3136">
        <v>0</v>
      </c>
    </row>
    <row r="3137" spans="5:5" x14ac:dyDescent="0.2">
      <c r="E3137" t="s">
        <v>8845</v>
      </c>
    </row>
    <row r="3138" spans="5:5" x14ac:dyDescent="0.2">
      <c r="E3138" t="s">
        <v>8846</v>
      </c>
    </row>
    <row r="3139" spans="5:5" x14ac:dyDescent="0.2">
      <c r="E3139">
        <v>0</v>
      </c>
    </row>
    <row r="3140" spans="5:5" x14ac:dyDescent="0.2">
      <c r="E3140" t="s">
        <v>8847</v>
      </c>
    </row>
    <row r="3141" spans="5:5" x14ac:dyDescent="0.2">
      <c r="E3141" t="s">
        <v>8848</v>
      </c>
    </row>
    <row r="3142" spans="5:5" x14ac:dyDescent="0.2">
      <c r="E3142">
        <v>0</v>
      </c>
    </row>
    <row r="3143" spans="5:5" x14ac:dyDescent="0.2">
      <c r="E3143" t="s">
        <v>8849</v>
      </c>
    </row>
    <row r="3144" spans="5:5" x14ac:dyDescent="0.2">
      <c r="E3144" t="s">
        <v>8850</v>
      </c>
    </row>
    <row r="3145" spans="5:5" x14ac:dyDescent="0.2">
      <c r="E3145">
        <v>0</v>
      </c>
    </row>
    <row r="3146" spans="5:5" x14ac:dyDescent="0.2">
      <c r="E3146" t="s">
        <v>8851</v>
      </c>
    </row>
    <row r="3147" spans="5:5" x14ac:dyDescent="0.2">
      <c r="E3147" t="s">
        <v>8852</v>
      </c>
    </row>
    <row r="3148" spans="5:5" x14ac:dyDescent="0.2">
      <c r="E3148">
        <v>0</v>
      </c>
    </row>
    <row r="3149" spans="5:5" x14ac:dyDescent="0.2">
      <c r="E3149" t="s">
        <v>8853</v>
      </c>
    </row>
    <row r="3150" spans="5:5" x14ac:dyDescent="0.2">
      <c r="E3150" t="s">
        <v>8854</v>
      </c>
    </row>
    <row r="3151" spans="5:5" x14ac:dyDescent="0.2">
      <c r="E3151">
        <v>0</v>
      </c>
    </row>
    <row r="3152" spans="5:5" x14ac:dyDescent="0.2">
      <c r="E3152" t="s">
        <v>8855</v>
      </c>
    </row>
    <row r="3153" spans="5:5" x14ac:dyDescent="0.2">
      <c r="E3153" t="s">
        <v>8856</v>
      </c>
    </row>
    <row r="3154" spans="5:5" x14ac:dyDescent="0.2">
      <c r="E3154">
        <v>0</v>
      </c>
    </row>
    <row r="3155" spans="5:5" x14ac:dyDescent="0.2">
      <c r="E3155" t="s">
        <v>8857</v>
      </c>
    </row>
    <row r="3156" spans="5:5" x14ac:dyDescent="0.2">
      <c r="E3156" t="s">
        <v>8858</v>
      </c>
    </row>
    <row r="3157" spans="5:5" x14ac:dyDescent="0.2">
      <c r="E3157">
        <v>0</v>
      </c>
    </row>
    <row r="3158" spans="5:5" x14ac:dyDescent="0.2">
      <c r="E3158" t="s">
        <v>8859</v>
      </c>
    </row>
    <row r="3159" spans="5:5" x14ac:dyDescent="0.2">
      <c r="E3159" t="s">
        <v>8860</v>
      </c>
    </row>
    <row r="3160" spans="5:5" x14ac:dyDescent="0.2">
      <c r="E3160">
        <v>0</v>
      </c>
    </row>
    <row r="3161" spans="5:5" x14ac:dyDescent="0.2">
      <c r="E3161" t="s">
        <v>8861</v>
      </c>
    </row>
    <row r="3162" spans="5:5" x14ac:dyDescent="0.2">
      <c r="E3162" t="s">
        <v>8862</v>
      </c>
    </row>
    <row r="3163" spans="5:5" x14ac:dyDescent="0.2">
      <c r="E3163">
        <v>0</v>
      </c>
    </row>
    <row r="3164" spans="5:5" x14ac:dyDescent="0.2">
      <c r="E3164" t="s">
        <v>8863</v>
      </c>
    </row>
    <row r="3165" spans="5:5" x14ac:dyDescent="0.2">
      <c r="E3165" t="s">
        <v>8864</v>
      </c>
    </row>
    <row r="3166" spans="5:5" x14ac:dyDescent="0.2">
      <c r="E3166">
        <v>0</v>
      </c>
    </row>
    <row r="3167" spans="5:5" x14ac:dyDescent="0.2">
      <c r="E3167" t="s">
        <v>8865</v>
      </c>
    </row>
    <row r="3168" spans="5:5" x14ac:dyDescent="0.2">
      <c r="E3168" t="s">
        <v>8866</v>
      </c>
    </row>
    <row r="3169" spans="5:5" x14ac:dyDescent="0.2">
      <c r="E3169">
        <v>0</v>
      </c>
    </row>
    <row r="3170" spans="5:5" x14ac:dyDescent="0.2">
      <c r="E3170" t="s">
        <v>8867</v>
      </c>
    </row>
    <row r="3171" spans="5:5" x14ac:dyDescent="0.2">
      <c r="E3171" t="s">
        <v>8868</v>
      </c>
    </row>
    <row r="3172" spans="5:5" x14ac:dyDescent="0.2">
      <c r="E3172">
        <v>0</v>
      </c>
    </row>
    <row r="3173" spans="5:5" x14ac:dyDescent="0.2">
      <c r="E3173" t="s">
        <v>8869</v>
      </c>
    </row>
    <row r="3174" spans="5:5" x14ac:dyDescent="0.2">
      <c r="E3174" t="s">
        <v>8870</v>
      </c>
    </row>
    <row r="3175" spans="5:5" x14ac:dyDescent="0.2">
      <c r="E3175">
        <v>0</v>
      </c>
    </row>
    <row r="3176" spans="5:5" x14ac:dyDescent="0.2">
      <c r="E3176" t="s">
        <v>8871</v>
      </c>
    </row>
    <row r="3177" spans="5:5" x14ac:dyDescent="0.2">
      <c r="E3177" t="s">
        <v>8872</v>
      </c>
    </row>
    <row r="3178" spans="5:5" x14ac:dyDescent="0.2">
      <c r="E3178">
        <v>0</v>
      </c>
    </row>
    <row r="3179" spans="5:5" x14ac:dyDescent="0.2">
      <c r="E3179" t="s">
        <v>8873</v>
      </c>
    </row>
    <row r="3180" spans="5:5" x14ac:dyDescent="0.2">
      <c r="E3180" t="s">
        <v>8874</v>
      </c>
    </row>
    <row r="3181" spans="5:5" x14ac:dyDescent="0.2">
      <c r="E3181">
        <v>0</v>
      </c>
    </row>
    <row r="3182" spans="5:5" x14ac:dyDescent="0.2">
      <c r="E3182" t="s">
        <v>8875</v>
      </c>
    </row>
    <row r="3183" spans="5:5" x14ac:dyDescent="0.2">
      <c r="E3183" t="s">
        <v>8876</v>
      </c>
    </row>
    <row r="3184" spans="5:5" x14ac:dyDescent="0.2">
      <c r="E3184">
        <v>0</v>
      </c>
    </row>
    <row r="3185" spans="5:5" x14ac:dyDescent="0.2">
      <c r="E3185" t="s">
        <v>8877</v>
      </c>
    </row>
    <row r="3186" spans="5:5" x14ac:dyDescent="0.2">
      <c r="E3186" t="s">
        <v>8878</v>
      </c>
    </row>
    <row r="3187" spans="5:5" x14ac:dyDescent="0.2">
      <c r="E3187">
        <v>0</v>
      </c>
    </row>
    <row r="3188" spans="5:5" x14ac:dyDescent="0.2">
      <c r="E3188" t="s">
        <v>8879</v>
      </c>
    </row>
    <row r="3189" spans="5:5" x14ac:dyDescent="0.2">
      <c r="E3189" t="s">
        <v>8880</v>
      </c>
    </row>
    <row r="3190" spans="5:5" x14ac:dyDescent="0.2">
      <c r="E3190">
        <v>0</v>
      </c>
    </row>
    <row r="3191" spans="5:5" x14ac:dyDescent="0.2">
      <c r="E3191" t="s">
        <v>8881</v>
      </c>
    </row>
    <row r="3192" spans="5:5" x14ac:dyDescent="0.2">
      <c r="E3192" t="s">
        <v>8882</v>
      </c>
    </row>
    <row r="3193" spans="5:5" x14ac:dyDescent="0.2">
      <c r="E3193">
        <v>0</v>
      </c>
    </row>
    <row r="3194" spans="5:5" x14ac:dyDescent="0.2">
      <c r="E3194" t="s">
        <v>8883</v>
      </c>
    </row>
    <row r="3195" spans="5:5" x14ac:dyDescent="0.2">
      <c r="E3195" t="s">
        <v>8884</v>
      </c>
    </row>
    <row r="3196" spans="5:5" x14ac:dyDescent="0.2">
      <c r="E3196">
        <v>0</v>
      </c>
    </row>
    <row r="3197" spans="5:5" x14ac:dyDescent="0.2">
      <c r="E3197" t="s">
        <v>8885</v>
      </c>
    </row>
    <row r="3198" spans="5:5" x14ac:dyDescent="0.2">
      <c r="E3198" t="s">
        <v>8886</v>
      </c>
    </row>
    <row r="3199" spans="5:5" x14ac:dyDescent="0.2">
      <c r="E3199">
        <v>0</v>
      </c>
    </row>
    <row r="3200" spans="5:5" x14ac:dyDescent="0.2">
      <c r="E3200" t="s">
        <v>8887</v>
      </c>
    </row>
    <row r="3201" spans="5:5" x14ac:dyDescent="0.2">
      <c r="E3201" t="s">
        <v>8888</v>
      </c>
    </row>
    <row r="3202" spans="5:5" x14ac:dyDescent="0.2">
      <c r="E3202">
        <v>0</v>
      </c>
    </row>
    <row r="3203" spans="5:5" x14ac:dyDescent="0.2">
      <c r="E3203" t="s">
        <v>8889</v>
      </c>
    </row>
    <row r="3204" spans="5:5" x14ac:dyDescent="0.2">
      <c r="E3204" t="s">
        <v>8890</v>
      </c>
    </row>
    <row r="3205" spans="5:5" x14ac:dyDescent="0.2">
      <c r="E3205">
        <v>0</v>
      </c>
    </row>
    <row r="3206" spans="5:5" x14ac:dyDescent="0.2">
      <c r="E3206" t="s">
        <v>8891</v>
      </c>
    </row>
    <row r="3207" spans="5:5" x14ac:dyDescent="0.2">
      <c r="E3207" t="s">
        <v>8892</v>
      </c>
    </row>
    <row r="3208" spans="5:5" x14ac:dyDescent="0.2">
      <c r="E3208">
        <v>0</v>
      </c>
    </row>
    <row r="3209" spans="5:5" x14ac:dyDescent="0.2">
      <c r="E3209" t="s">
        <v>8893</v>
      </c>
    </row>
    <row r="3210" spans="5:5" x14ac:dyDescent="0.2">
      <c r="E3210" t="s">
        <v>8894</v>
      </c>
    </row>
    <row r="3211" spans="5:5" x14ac:dyDescent="0.2">
      <c r="E3211">
        <v>0</v>
      </c>
    </row>
    <row r="3212" spans="5:5" x14ac:dyDescent="0.2">
      <c r="E3212" t="s">
        <v>8895</v>
      </c>
    </row>
    <row r="3213" spans="5:5" x14ac:dyDescent="0.2">
      <c r="E3213" t="s">
        <v>8896</v>
      </c>
    </row>
    <row r="3214" spans="5:5" x14ac:dyDescent="0.2">
      <c r="E3214">
        <v>0</v>
      </c>
    </row>
    <row r="3215" spans="5:5" x14ac:dyDescent="0.2">
      <c r="E3215" t="s">
        <v>8897</v>
      </c>
    </row>
    <row r="3216" spans="5:5" x14ac:dyDescent="0.2">
      <c r="E3216" t="s">
        <v>8898</v>
      </c>
    </row>
    <row r="3217" spans="5:5" x14ac:dyDescent="0.2">
      <c r="E3217">
        <v>0</v>
      </c>
    </row>
    <row r="3218" spans="5:5" x14ac:dyDescent="0.2">
      <c r="E3218" t="s">
        <v>8899</v>
      </c>
    </row>
    <row r="3219" spans="5:5" x14ac:dyDescent="0.2">
      <c r="E3219" t="s">
        <v>8900</v>
      </c>
    </row>
    <row r="3220" spans="5:5" x14ac:dyDescent="0.2">
      <c r="E3220">
        <v>0</v>
      </c>
    </row>
    <row r="3221" spans="5:5" x14ac:dyDescent="0.2">
      <c r="E3221" t="s">
        <v>8901</v>
      </c>
    </row>
    <row r="3222" spans="5:5" x14ac:dyDescent="0.2">
      <c r="E3222" t="s">
        <v>8902</v>
      </c>
    </row>
    <row r="3223" spans="5:5" x14ac:dyDescent="0.2">
      <c r="E3223">
        <v>0</v>
      </c>
    </row>
    <row r="3224" spans="5:5" x14ac:dyDescent="0.2">
      <c r="E3224" t="s">
        <v>8903</v>
      </c>
    </row>
    <row r="3225" spans="5:5" x14ac:dyDescent="0.2">
      <c r="E3225" t="s">
        <v>8904</v>
      </c>
    </row>
    <row r="3226" spans="5:5" x14ac:dyDescent="0.2">
      <c r="E3226">
        <v>0</v>
      </c>
    </row>
    <row r="3227" spans="5:5" x14ac:dyDescent="0.2">
      <c r="E3227" t="s">
        <v>8905</v>
      </c>
    </row>
    <row r="3228" spans="5:5" x14ac:dyDescent="0.2">
      <c r="E3228" t="s">
        <v>8906</v>
      </c>
    </row>
    <row r="3229" spans="5:5" x14ac:dyDescent="0.2">
      <c r="E3229">
        <v>0</v>
      </c>
    </row>
    <row r="3230" spans="5:5" x14ac:dyDescent="0.2">
      <c r="E3230" t="s">
        <v>8907</v>
      </c>
    </row>
    <row r="3231" spans="5:5" x14ac:dyDescent="0.2">
      <c r="E3231" t="s">
        <v>8908</v>
      </c>
    </row>
    <row r="3232" spans="5:5" x14ac:dyDescent="0.2">
      <c r="E3232">
        <v>0</v>
      </c>
    </row>
    <row r="3233" spans="5:5" x14ac:dyDescent="0.2">
      <c r="E3233" t="s">
        <v>8909</v>
      </c>
    </row>
    <row r="3234" spans="5:5" x14ac:dyDescent="0.2">
      <c r="E3234" t="s">
        <v>8910</v>
      </c>
    </row>
    <row r="3235" spans="5:5" x14ac:dyDescent="0.2">
      <c r="E3235">
        <v>0</v>
      </c>
    </row>
    <row r="3236" spans="5:5" x14ac:dyDescent="0.2">
      <c r="E3236" t="s">
        <v>8911</v>
      </c>
    </row>
    <row r="3237" spans="5:5" x14ac:dyDescent="0.2">
      <c r="E3237" t="s">
        <v>8912</v>
      </c>
    </row>
    <row r="3238" spans="5:5" x14ac:dyDescent="0.2">
      <c r="E3238">
        <v>0</v>
      </c>
    </row>
    <row r="3239" spans="5:5" x14ac:dyDescent="0.2">
      <c r="E3239" t="s">
        <v>8913</v>
      </c>
    </row>
    <row r="3240" spans="5:5" x14ac:dyDescent="0.2">
      <c r="E3240" t="s">
        <v>8914</v>
      </c>
    </row>
    <row r="3241" spans="5:5" x14ac:dyDescent="0.2">
      <c r="E3241">
        <v>0</v>
      </c>
    </row>
    <row r="3242" spans="5:5" x14ac:dyDescent="0.2">
      <c r="E3242" t="s">
        <v>8915</v>
      </c>
    </row>
    <row r="3243" spans="5:5" x14ac:dyDescent="0.2">
      <c r="E3243" t="s">
        <v>8916</v>
      </c>
    </row>
    <row r="3244" spans="5:5" x14ac:dyDescent="0.2">
      <c r="E3244">
        <v>0</v>
      </c>
    </row>
    <row r="3245" spans="5:5" x14ac:dyDescent="0.2">
      <c r="E3245" t="s">
        <v>8917</v>
      </c>
    </row>
    <row r="3246" spans="5:5" x14ac:dyDescent="0.2">
      <c r="E3246" t="s">
        <v>8918</v>
      </c>
    </row>
    <row r="3247" spans="5:5" x14ac:dyDescent="0.2">
      <c r="E3247">
        <v>0</v>
      </c>
    </row>
    <row r="3248" spans="5:5" x14ac:dyDescent="0.2">
      <c r="E3248" t="s">
        <v>8919</v>
      </c>
    </row>
    <row r="3249" spans="5:5" x14ac:dyDescent="0.2">
      <c r="E3249" t="s">
        <v>8920</v>
      </c>
    </row>
    <row r="3250" spans="5:5" x14ac:dyDescent="0.2">
      <c r="E3250">
        <v>0</v>
      </c>
    </row>
    <row r="3251" spans="5:5" x14ac:dyDescent="0.2">
      <c r="E3251" t="s">
        <v>8921</v>
      </c>
    </row>
    <row r="3252" spans="5:5" x14ac:dyDescent="0.2">
      <c r="E3252" t="s">
        <v>8922</v>
      </c>
    </row>
    <row r="3253" spans="5:5" x14ac:dyDescent="0.2">
      <c r="E3253">
        <v>0</v>
      </c>
    </row>
    <row r="3254" spans="5:5" x14ac:dyDescent="0.2">
      <c r="E3254" t="s">
        <v>8923</v>
      </c>
    </row>
    <row r="3255" spans="5:5" x14ac:dyDescent="0.2">
      <c r="E3255" t="s">
        <v>8924</v>
      </c>
    </row>
    <row r="3256" spans="5:5" x14ac:dyDescent="0.2">
      <c r="E3256">
        <v>0</v>
      </c>
    </row>
    <row r="3257" spans="5:5" x14ac:dyDescent="0.2">
      <c r="E3257" t="s">
        <v>8925</v>
      </c>
    </row>
    <row r="3258" spans="5:5" x14ac:dyDescent="0.2">
      <c r="E3258" t="s">
        <v>8926</v>
      </c>
    </row>
    <row r="3259" spans="5:5" x14ac:dyDescent="0.2">
      <c r="E3259">
        <v>0</v>
      </c>
    </row>
    <row r="3260" spans="5:5" x14ac:dyDescent="0.2">
      <c r="E3260" t="s">
        <v>8927</v>
      </c>
    </row>
    <row r="3261" spans="5:5" x14ac:dyDescent="0.2">
      <c r="E3261" t="s">
        <v>8928</v>
      </c>
    </row>
    <row r="3262" spans="5:5" x14ac:dyDescent="0.2">
      <c r="E3262">
        <v>0</v>
      </c>
    </row>
    <row r="3263" spans="5:5" x14ac:dyDescent="0.2">
      <c r="E3263" t="s">
        <v>8929</v>
      </c>
    </row>
    <row r="3264" spans="5:5" x14ac:dyDescent="0.2">
      <c r="E3264" t="s">
        <v>8930</v>
      </c>
    </row>
    <row r="3265" spans="5:5" x14ac:dyDescent="0.2">
      <c r="E3265">
        <v>0</v>
      </c>
    </row>
    <row r="3266" spans="5:5" x14ac:dyDescent="0.2">
      <c r="E3266" t="s">
        <v>8931</v>
      </c>
    </row>
    <row r="3267" spans="5:5" x14ac:dyDescent="0.2">
      <c r="E3267" t="s">
        <v>8932</v>
      </c>
    </row>
    <row r="3268" spans="5:5" x14ac:dyDescent="0.2">
      <c r="E3268">
        <v>0</v>
      </c>
    </row>
    <row r="3269" spans="5:5" x14ac:dyDescent="0.2">
      <c r="E3269" t="s">
        <v>8933</v>
      </c>
    </row>
    <row r="3270" spans="5:5" x14ac:dyDescent="0.2">
      <c r="E3270" t="s">
        <v>8934</v>
      </c>
    </row>
    <row r="3271" spans="5:5" x14ac:dyDescent="0.2">
      <c r="E3271">
        <v>0</v>
      </c>
    </row>
    <row r="3272" spans="5:5" x14ac:dyDescent="0.2">
      <c r="E3272" t="s">
        <v>8935</v>
      </c>
    </row>
    <row r="3273" spans="5:5" x14ac:dyDescent="0.2">
      <c r="E3273" t="s">
        <v>8936</v>
      </c>
    </row>
    <row r="3274" spans="5:5" x14ac:dyDescent="0.2">
      <c r="E3274">
        <v>0</v>
      </c>
    </row>
    <row r="3275" spans="5:5" x14ac:dyDescent="0.2">
      <c r="E3275" t="s">
        <v>8937</v>
      </c>
    </row>
    <row r="3276" spans="5:5" x14ac:dyDescent="0.2">
      <c r="E3276" t="s">
        <v>8938</v>
      </c>
    </row>
    <row r="3277" spans="5:5" x14ac:dyDescent="0.2">
      <c r="E3277">
        <v>0</v>
      </c>
    </row>
    <row r="3278" spans="5:5" x14ac:dyDescent="0.2">
      <c r="E3278" t="s">
        <v>8939</v>
      </c>
    </row>
    <row r="3279" spans="5:5" x14ac:dyDescent="0.2">
      <c r="E3279" t="s">
        <v>8940</v>
      </c>
    </row>
    <row r="3280" spans="5:5" x14ac:dyDescent="0.2">
      <c r="E3280">
        <v>0</v>
      </c>
    </row>
    <row r="3281" spans="5:5" x14ac:dyDescent="0.2">
      <c r="E3281" t="s">
        <v>8941</v>
      </c>
    </row>
    <row r="3282" spans="5:5" x14ac:dyDescent="0.2">
      <c r="E3282" t="s">
        <v>8942</v>
      </c>
    </row>
    <row r="3283" spans="5:5" x14ac:dyDescent="0.2">
      <c r="E3283">
        <v>0</v>
      </c>
    </row>
    <row r="3284" spans="5:5" x14ac:dyDescent="0.2">
      <c r="E3284" t="s">
        <v>8943</v>
      </c>
    </row>
    <row r="3285" spans="5:5" x14ac:dyDescent="0.2">
      <c r="E3285" t="s">
        <v>8944</v>
      </c>
    </row>
    <row r="3286" spans="5:5" x14ac:dyDescent="0.2">
      <c r="E3286">
        <v>0</v>
      </c>
    </row>
    <row r="3287" spans="5:5" x14ac:dyDescent="0.2">
      <c r="E3287" t="s">
        <v>8945</v>
      </c>
    </row>
    <row r="3288" spans="5:5" x14ac:dyDescent="0.2">
      <c r="E3288" t="s">
        <v>8946</v>
      </c>
    </row>
    <row r="3289" spans="5:5" x14ac:dyDescent="0.2">
      <c r="E3289">
        <v>0</v>
      </c>
    </row>
    <row r="3290" spans="5:5" x14ac:dyDescent="0.2">
      <c r="E3290" t="s">
        <v>8947</v>
      </c>
    </row>
    <row r="3291" spans="5:5" x14ac:dyDescent="0.2">
      <c r="E3291" t="s">
        <v>8948</v>
      </c>
    </row>
    <row r="3292" spans="5:5" x14ac:dyDescent="0.2">
      <c r="E3292">
        <v>0</v>
      </c>
    </row>
    <row r="3293" spans="5:5" x14ac:dyDescent="0.2">
      <c r="E3293" t="s">
        <v>8949</v>
      </c>
    </row>
    <row r="3294" spans="5:5" x14ac:dyDescent="0.2">
      <c r="E3294" t="s">
        <v>8950</v>
      </c>
    </row>
    <row r="3295" spans="5:5" x14ac:dyDescent="0.2">
      <c r="E3295">
        <v>0</v>
      </c>
    </row>
    <row r="3296" spans="5:5" x14ac:dyDescent="0.2">
      <c r="E3296" t="s">
        <v>8951</v>
      </c>
    </row>
    <row r="3297" spans="5:5" x14ac:dyDescent="0.2">
      <c r="E3297" t="s">
        <v>8952</v>
      </c>
    </row>
    <row r="3298" spans="5:5" x14ac:dyDescent="0.2">
      <c r="E3298">
        <v>0</v>
      </c>
    </row>
    <row r="3299" spans="5:5" x14ac:dyDescent="0.2">
      <c r="E3299" t="s">
        <v>8953</v>
      </c>
    </row>
    <row r="3300" spans="5:5" x14ac:dyDescent="0.2">
      <c r="E3300" t="s">
        <v>8954</v>
      </c>
    </row>
    <row r="3301" spans="5:5" x14ac:dyDescent="0.2">
      <c r="E3301">
        <v>0</v>
      </c>
    </row>
    <row r="3302" spans="5:5" x14ac:dyDescent="0.2">
      <c r="E3302" t="s">
        <v>8955</v>
      </c>
    </row>
    <row r="3303" spans="5:5" x14ac:dyDescent="0.2">
      <c r="E3303" t="s">
        <v>8956</v>
      </c>
    </row>
    <row r="3304" spans="5:5" x14ac:dyDescent="0.2">
      <c r="E3304">
        <v>0</v>
      </c>
    </row>
    <row r="3305" spans="5:5" x14ac:dyDescent="0.2">
      <c r="E3305" t="s">
        <v>8957</v>
      </c>
    </row>
    <row r="3306" spans="5:5" x14ac:dyDescent="0.2">
      <c r="E3306" t="s">
        <v>8958</v>
      </c>
    </row>
    <row r="3307" spans="5:5" x14ac:dyDescent="0.2">
      <c r="E3307">
        <v>0</v>
      </c>
    </row>
    <row r="3308" spans="5:5" x14ac:dyDescent="0.2">
      <c r="E3308" t="s">
        <v>8959</v>
      </c>
    </row>
    <row r="3309" spans="5:5" x14ac:dyDescent="0.2">
      <c r="E3309" t="s">
        <v>8960</v>
      </c>
    </row>
    <row r="3310" spans="5:5" x14ac:dyDescent="0.2">
      <c r="E3310">
        <v>0</v>
      </c>
    </row>
    <row r="3311" spans="5:5" x14ac:dyDescent="0.2">
      <c r="E3311" t="s">
        <v>8961</v>
      </c>
    </row>
    <row r="3312" spans="5:5" x14ac:dyDescent="0.2">
      <c r="E3312" t="s">
        <v>8962</v>
      </c>
    </row>
    <row r="3313" spans="5:5" x14ac:dyDescent="0.2">
      <c r="E3313">
        <v>0</v>
      </c>
    </row>
    <row r="3314" spans="5:5" x14ac:dyDescent="0.2">
      <c r="E3314" t="s">
        <v>8963</v>
      </c>
    </row>
    <row r="3315" spans="5:5" x14ac:dyDescent="0.2">
      <c r="E3315" t="s">
        <v>8964</v>
      </c>
    </row>
    <row r="3316" spans="5:5" x14ac:dyDescent="0.2">
      <c r="E3316">
        <v>0</v>
      </c>
    </row>
    <row r="3317" spans="5:5" x14ac:dyDescent="0.2">
      <c r="E3317" t="s">
        <v>8965</v>
      </c>
    </row>
    <row r="3318" spans="5:5" x14ac:dyDescent="0.2">
      <c r="E3318" t="s">
        <v>8966</v>
      </c>
    </row>
    <row r="3319" spans="5:5" x14ac:dyDescent="0.2">
      <c r="E3319">
        <v>0</v>
      </c>
    </row>
    <row r="3320" spans="5:5" x14ac:dyDescent="0.2">
      <c r="E3320" t="s">
        <v>8967</v>
      </c>
    </row>
    <row r="3321" spans="5:5" x14ac:dyDescent="0.2">
      <c r="E3321" t="s">
        <v>8968</v>
      </c>
    </row>
    <row r="3322" spans="5:5" x14ac:dyDescent="0.2">
      <c r="E3322">
        <v>0</v>
      </c>
    </row>
    <row r="3323" spans="5:5" x14ac:dyDescent="0.2">
      <c r="E3323" t="s">
        <v>8969</v>
      </c>
    </row>
    <row r="3324" spans="5:5" x14ac:dyDescent="0.2">
      <c r="E3324" t="s">
        <v>8970</v>
      </c>
    </row>
    <row r="3325" spans="5:5" x14ac:dyDescent="0.2">
      <c r="E3325">
        <v>0</v>
      </c>
    </row>
    <row r="3326" spans="5:5" x14ac:dyDescent="0.2">
      <c r="E3326" t="s">
        <v>8971</v>
      </c>
    </row>
    <row r="3327" spans="5:5" x14ac:dyDescent="0.2">
      <c r="E3327" t="s">
        <v>8972</v>
      </c>
    </row>
    <row r="3328" spans="5:5" x14ac:dyDescent="0.2">
      <c r="E3328">
        <v>0</v>
      </c>
    </row>
    <row r="3329" spans="5:5" x14ac:dyDescent="0.2">
      <c r="E3329" t="s">
        <v>8973</v>
      </c>
    </row>
    <row r="3330" spans="5:5" x14ac:dyDescent="0.2">
      <c r="E3330" t="s">
        <v>8974</v>
      </c>
    </row>
    <row r="3331" spans="5:5" x14ac:dyDescent="0.2">
      <c r="E3331">
        <v>0</v>
      </c>
    </row>
    <row r="3332" spans="5:5" x14ac:dyDescent="0.2">
      <c r="E3332" t="s">
        <v>8975</v>
      </c>
    </row>
    <row r="3333" spans="5:5" x14ac:dyDescent="0.2">
      <c r="E3333" t="s">
        <v>8976</v>
      </c>
    </row>
    <row r="3334" spans="5:5" x14ac:dyDescent="0.2">
      <c r="E3334">
        <v>0</v>
      </c>
    </row>
    <row r="3335" spans="5:5" x14ac:dyDescent="0.2">
      <c r="E3335" t="s">
        <v>8977</v>
      </c>
    </row>
    <row r="3336" spans="5:5" x14ac:dyDescent="0.2">
      <c r="E3336" t="s">
        <v>8978</v>
      </c>
    </row>
    <row r="3337" spans="5:5" x14ac:dyDescent="0.2">
      <c r="E3337">
        <v>0</v>
      </c>
    </row>
    <row r="3338" spans="5:5" x14ac:dyDescent="0.2">
      <c r="E3338" t="s">
        <v>8979</v>
      </c>
    </row>
    <row r="3339" spans="5:5" x14ac:dyDescent="0.2">
      <c r="E3339" t="s">
        <v>8980</v>
      </c>
    </row>
    <row r="3340" spans="5:5" x14ac:dyDescent="0.2">
      <c r="E3340">
        <v>0</v>
      </c>
    </row>
    <row r="3341" spans="5:5" x14ac:dyDescent="0.2">
      <c r="E3341" t="s">
        <v>8981</v>
      </c>
    </row>
    <row r="3342" spans="5:5" x14ac:dyDescent="0.2">
      <c r="E3342" t="s">
        <v>8982</v>
      </c>
    </row>
    <row r="3343" spans="5:5" x14ac:dyDescent="0.2">
      <c r="E3343">
        <v>0</v>
      </c>
    </row>
    <row r="3344" spans="5:5" x14ac:dyDescent="0.2">
      <c r="E3344" t="s">
        <v>8983</v>
      </c>
    </row>
    <row r="3345" spans="5:5" x14ac:dyDescent="0.2">
      <c r="E3345" t="s">
        <v>8984</v>
      </c>
    </row>
    <row r="3346" spans="5:5" x14ac:dyDescent="0.2">
      <c r="E3346">
        <v>0</v>
      </c>
    </row>
    <row r="3347" spans="5:5" x14ac:dyDescent="0.2">
      <c r="E3347" t="s">
        <v>8985</v>
      </c>
    </row>
    <row r="3348" spans="5:5" x14ac:dyDescent="0.2">
      <c r="E3348" t="s">
        <v>8986</v>
      </c>
    </row>
    <row r="3349" spans="5:5" x14ac:dyDescent="0.2">
      <c r="E3349">
        <v>0</v>
      </c>
    </row>
    <row r="3350" spans="5:5" x14ac:dyDescent="0.2">
      <c r="E3350" t="s">
        <v>8987</v>
      </c>
    </row>
    <row r="3351" spans="5:5" x14ac:dyDescent="0.2">
      <c r="E3351" t="s">
        <v>8988</v>
      </c>
    </row>
    <row r="3352" spans="5:5" x14ac:dyDescent="0.2">
      <c r="E3352">
        <v>0</v>
      </c>
    </row>
    <row r="3353" spans="5:5" x14ac:dyDescent="0.2">
      <c r="E3353" t="s">
        <v>8989</v>
      </c>
    </row>
    <row r="3354" spans="5:5" x14ac:dyDescent="0.2">
      <c r="E3354" t="s">
        <v>8990</v>
      </c>
    </row>
    <row r="3355" spans="5:5" x14ac:dyDescent="0.2">
      <c r="E3355">
        <v>0</v>
      </c>
    </row>
    <row r="3356" spans="5:5" x14ac:dyDescent="0.2">
      <c r="E3356" t="s">
        <v>8991</v>
      </c>
    </row>
    <row r="3357" spans="5:5" x14ac:dyDescent="0.2">
      <c r="E3357" t="s">
        <v>8992</v>
      </c>
    </row>
    <row r="3358" spans="5:5" x14ac:dyDescent="0.2">
      <c r="E3358">
        <v>0</v>
      </c>
    </row>
    <row r="3359" spans="5:5" x14ac:dyDescent="0.2">
      <c r="E3359" t="s">
        <v>8993</v>
      </c>
    </row>
    <row r="3360" spans="5:5" x14ac:dyDescent="0.2">
      <c r="E3360" t="s">
        <v>8994</v>
      </c>
    </row>
    <row r="3361" spans="5:5" x14ac:dyDescent="0.2">
      <c r="E3361">
        <v>0</v>
      </c>
    </row>
    <row r="3362" spans="5:5" x14ac:dyDescent="0.2">
      <c r="E3362" t="s">
        <v>8995</v>
      </c>
    </row>
    <row r="3363" spans="5:5" x14ac:dyDescent="0.2">
      <c r="E3363" t="s">
        <v>8996</v>
      </c>
    </row>
    <row r="3364" spans="5:5" x14ac:dyDescent="0.2">
      <c r="E3364">
        <v>0</v>
      </c>
    </row>
    <row r="3365" spans="5:5" x14ac:dyDescent="0.2">
      <c r="E3365" t="s">
        <v>8997</v>
      </c>
    </row>
    <row r="3366" spans="5:5" x14ac:dyDescent="0.2">
      <c r="E3366" t="s">
        <v>8998</v>
      </c>
    </row>
    <row r="3367" spans="5:5" x14ac:dyDescent="0.2">
      <c r="E3367">
        <v>0</v>
      </c>
    </row>
    <row r="3368" spans="5:5" x14ac:dyDescent="0.2">
      <c r="E3368" t="s">
        <v>8999</v>
      </c>
    </row>
    <row r="3369" spans="5:5" x14ac:dyDescent="0.2">
      <c r="E3369" t="s">
        <v>9000</v>
      </c>
    </row>
    <row r="3370" spans="5:5" x14ac:dyDescent="0.2">
      <c r="E3370">
        <v>0</v>
      </c>
    </row>
    <row r="3371" spans="5:5" x14ac:dyDescent="0.2">
      <c r="E3371" t="s">
        <v>9001</v>
      </c>
    </row>
    <row r="3372" spans="5:5" x14ac:dyDescent="0.2">
      <c r="E3372" t="s">
        <v>9002</v>
      </c>
    </row>
    <row r="3373" spans="5:5" x14ac:dyDescent="0.2">
      <c r="E3373">
        <v>0</v>
      </c>
    </row>
    <row r="3374" spans="5:5" x14ac:dyDescent="0.2">
      <c r="E3374" t="s">
        <v>9003</v>
      </c>
    </row>
    <row r="3375" spans="5:5" x14ac:dyDescent="0.2">
      <c r="E3375" t="s">
        <v>9004</v>
      </c>
    </row>
    <row r="3376" spans="5:5" x14ac:dyDescent="0.2">
      <c r="E3376">
        <v>0</v>
      </c>
    </row>
    <row r="3377" spans="5:5" x14ac:dyDescent="0.2">
      <c r="E3377" t="s">
        <v>9005</v>
      </c>
    </row>
    <row r="3378" spans="5:5" x14ac:dyDescent="0.2">
      <c r="E3378" t="s">
        <v>9006</v>
      </c>
    </row>
    <row r="3379" spans="5:5" x14ac:dyDescent="0.2">
      <c r="E3379">
        <v>0</v>
      </c>
    </row>
    <row r="3380" spans="5:5" x14ac:dyDescent="0.2">
      <c r="E3380" t="s">
        <v>9007</v>
      </c>
    </row>
    <row r="3381" spans="5:5" x14ac:dyDescent="0.2">
      <c r="E3381" t="s">
        <v>9008</v>
      </c>
    </row>
    <row r="3382" spans="5:5" x14ac:dyDescent="0.2">
      <c r="E3382">
        <v>0</v>
      </c>
    </row>
    <row r="3383" spans="5:5" x14ac:dyDescent="0.2">
      <c r="E3383" t="s">
        <v>9009</v>
      </c>
    </row>
    <row r="3384" spans="5:5" x14ac:dyDescent="0.2">
      <c r="E3384" t="s">
        <v>9010</v>
      </c>
    </row>
    <row r="3385" spans="5:5" x14ac:dyDescent="0.2">
      <c r="E3385">
        <v>0</v>
      </c>
    </row>
    <row r="3386" spans="5:5" x14ac:dyDescent="0.2">
      <c r="E3386" t="s">
        <v>9011</v>
      </c>
    </row>
    <row r="3387" spans="5:5" x14ac:dyDescent="0.2">
      <c r="E3387" t="s">
        <v>9012</v>
      </c>
    </row>
    <row r="3388" spans="5:5" x14ac:dyDescent="0.2">
      <c r="E3388">
        <v>0</v>
      </c>
    </row>
    <row r="3389" spans="5:5" x14ac:dyDescent="0.2">
      <c r="E3389" t="s">
        <v>9013</v>
      </c>
    </row>
    <row r="3390" spans="5:5" x14ac:dyDescent="0.2">
      <c r="E3390" t="s">
        <v>9014</v>
      </c>
    </row>
    <row r="3391" spans="5:5" x14ac:dyDescent="0.2">
      <c r="E3391">
        <v>0</v>
      </c>
    </row>
    <row r="3392" spans="5:5" x14ac:dyDescent="0.2">
      <c r="E3392" t="s">
        <v>9015</v>
      </c>
    </row>
    <row r="3393" spans="5:5" x14ac:dyDescent="0.2">
      <c r="E3393" t="s">
        <v>9016</v>
      </c>
    </row>
    <row r="3394" spans="5:5" x14ac:dyDescent="0.2">
      <c r="E3394">
        <v>0</v>
      </c>
    </row>
    <row r="3395" spans="5:5" x14ac:dyDescent="0.2">
      <c r="E3395" t="s">
        <v>9017</v>
      </c>
    </row>
    <row r="3396" spans="5:5" x14ac:dyDescent="0.2">
      <c r="E3396" t="s">
        <v>9018</v>
      </c>
    </row>
    <row r="3397" spans="5:5" x14ac:dyDescent="0.2">
      <c r="E3397">
        <v>0</v>
      </c>
    </row>
    <row r="3398" spans="5:5" x14ac:dyDescent="0.2">
      <c r="E3398" t="s">
        <v>9019</v>
      </c>
    </row>
    <row r="3399" spans="5:5" x14ac:dyDescent="0.2">
      <c r="E3399" t="s">
        <v>9020</v>
      </c>
    </row>
    <row r="3400" spans="5:5" x14ac:dyDescent="0.2">
      <c r="E3400">
        <v>0</v>
      </c>
    </row>
    <row r="3401" spans="5:5" x14ac:dyDescent="0.2">
      <c r="E3401" t="s">
        <v>9021</v>
      </c>
    </row>
    <row r="3402" spans="5:5" x14ac:dyDescent="0.2">
      <c r="E3402" t="s">
        <v>9022</v>
      </c>
    </row>
    <row r="3403" spans="5:5" x14ac:dyDescent="0.2">
      <c r="E3403">
        <v>0</v>
      </c>
    </row>
    <row r="3404" spans="5:5" x14ac:dyDescent="0.2">
      <c r="E3404" t="s">
        <v>9023</v>
      </c>
    </row>
    <row r="3405" spans="5:5" x14ac:dyDescent="0.2">
      <c r="E3405" t="s">
        <v>9024</v>
      </c>
    </row>
    <row r="3406" spans="5:5" x14ac:dyDescent="0.2">
      <c r="E3406">
        <v>0</v>
      </c>
    </row>
    <row r="3407" spans="5:5" x14ac:dyDescent="0.2">
      <c r="E3407" t="s">
        <v>9025</v>
      </c>
    </row>
    <row r="3408" spans="5:5" x14ac:dyDescent="0.2">
      <c r="E3408" t="s">
        <v>9026</v>
      </c>
    </row>
    <row r="3409" spans="5:5" x14ac:dyDescent="0.2">
      <c r="E3409">
        <v>0</v>
      </c>
    </row>
    <row r="3410" spans="5:5" x14ac:dyDescent="0.2">
      <c r="E3410" t="s">
        <v>9027</v>
      </c>
    </row>
    <row r="3411" spans="5:5" x14ac:dyDescent="0.2">
      <c r="E3411" t="s">
        <v>9028</v>
      </c>
    </row>
    <row r="3412" spans="5:5" x14ac:dyDescent="0.2">
      <c r="E3412">
        <v>0</v>
      </c>
    </row>
    <row r="3413" spans="5:5" x14ac:dyDescent="0.2">
      <c r="E3413" t="s">
        <v>9029</v>
      </c>
    </row>
    <row r="3414" spans="5:5" x14ac:dyDescent="0.2">
      <c r="E3414" t="s">
        <v>9030</v>
      </c>
    </row>
    <row r="3415" spans="5:5" x14ac:dyDescent="0.2">
      <c r="E3415">
        <v>0</v>
      </c>
    </row>
    <row r="3416" spans="5:5" x14ac:dyDescent="0.2">
      <c r="E3416" t="s">
        <v>9031</v>
      </c>
    </row>
    <row r="3417" spans="5:5" x14ac:dyDescent="0.2">
      <c r="E3417" t="s">
        <v>9032</v>
      </c>
    </row>
    <row r="3418" spans="5:5" x14ac:dyDescent="0.2">
      <c r="E3418">
        <v>0</v>
      </c>
    </row>
    <row r="3419" spans="5:5" x14ac:dyDescent="0.2">
      <c r="E3419" t="s">
        <v>9033</v>
      </c>
    </row>
    <row r="3420" spans="5:5" x14ac:dyDescent="0.2">
      <c r="E3420" t="s">
        <v>9034</v>
      </c>
    </row>
    <row r="3421" spans="5:5" x14ac:dyDescent="0.2">
      <c r="E3421">
        <v>0</v>
      </c>
    </row>
    <row r="3422" spans="5:5" x14ac:dyDescent="0.2">
      <c r="E3422" t="s">
        <v>9035</v>
      </c>
    </row>
    <row r="3423" spans="5:5" x14ac:dyDescent="0.2">
      <c r="E3423" t="s">
        <v>9036</v>
      </c>
    </row>
    <row r="3424" spans="5:5" x14ac:dyDescent="0.2">
      <c r="E3424">
        <v>0</v>
      </c>
    </row>
    <row r="3425" spans="5:5" x14ac:dyDescent="0.2">
      <c r="E3425" t="s">
        <v>9037</v>
      </c>
    </row>
    <row r="3426" spans="5:5" x14ac:dyDescent="0.2">
      <c r="E3426" t="s">
        <v>9038</v>
      </c>
    </row>
    <row r="3427" spans="5:5" x14ac:dyDescent="0.2">
      <c r="E3427">
        <v>0</v>
      </c>
    </row>
    <row r="3428" spans="5:5" x14ac:dyDescent="0.2">
      <c r="E3428" t="s">
        <v>9039</v>
      </c>
    </row>
    <row r="3429" spans="5:5" x14ac:dyDescent="0.2">
      <c r="E3429" t="s">
        <v>9040</v>
      </c>
    </row>
    <row r="3430" spans="5:5" x14ac:dyDescent="0.2">
      <c r="E3430">
        <v>0</v>
      </c>
    </row>
    <row r="3431" spans="5:5" x14ac:dyDescent="0.2">
      <c r="E3431" t="s">
        <v>9041</v>
      </c>
    </row>
    <row r="3432" spans="5:5" x14ac:dyDescent="0.2">
      <c r="E3432" t="s">
        <v>9042</v>
      </c>
    </row>
    <row r="3433" spans="5:5" x14ac:dyDescent="0.2">
      <c r="E3433">
        <v>0</v>
      </c>
    </row>
    <row r="3434" spans="5:5" x14ac:dyDescent="0.2">
      <c r="E3434" t="s">
        <v>9043</v>
      </c>
    </row>
    <row r="3435" spans="5:5" x14ac:dyDescent="0.2">
      <c r="E3435" t="s">
        <v>9044</v>
      </c>
    </row>
    <row r="3436" spans="5:5" x14ac:dyDescent="0.2">
      <c r="E3436">
        <v>0</v>
      </c>
    </row>
    <row r="3437" spans="5:5" x14ac:dyDescent="0.2">
      <c r="E3437" t="s">
        <v>9045</v>
      </c>
    </row>
    <row r="3438" spans="5:5" x14ac:dyDescent="0.2">
      <c r="E3438" t="s">
        <v>9046</v>
      </c>
    </row>
    <row r="3439" spans="5:5" x14ac:dyDescent="0.2">
      <c r="E3439">
        <v>0</v>
      </c>
    </row>
    <row r="3440" spans="5:5" x14ac:dyDescent="0.2">
      <c r="E3440" t="s">
        <v>9047</v>
      </c>
    </row>
    <row r="3441" spans="5:5" x14ac:dyDescent="0.2">
      <c r="E3441" t="s">
        <v>9048</v>
      </c>
    </row>
    <row r="3442" spans="5:5" x14ac:dyDescent="0.2">
      <c r="E3442">
        <v>0</v>
      </c>
    </row>
    <row r="3443" spans="5:5" x14ac:dyDescent="0.2">
      <c r="E3443" t="s">
        <v>9049</v>
      </c>
    </row>
    <row r="3444" spans="5:5" x14ac:dyDescent="0.2">
      <c r="E3444" t="s">
        <v>9050</v>
      </c>
    </row>
    <row r="3445" spans="5:5" x14ac:dyDescent="0.2">
      <c r="E3445">
        <v>0</v>
      </c>
    </row>
    <row r="3446" spans="5:5" x14ac:dyDescent="0.2">
      <c r="E3446" t="s">
        <v>9051</v>
      </c>
    </row>
    <row r="3447" spans="5:5" x14ac:dyDescent="0.2">
      <c r="E3447" t="s">
        <v>9052</v>
      </c>
    </row>
    <row r="3448" spans="5:5" x14ac:dyDescent="0.2">
      <c r="E3448">
        <v>0</v>
      </c>
    </row>
    <row r="3449" spans="5:5" x14ac:dyDescent="0.2">
      <c r="E3449" t="s">
        <v>9053</v>
      </c>
    </row>
    <row r="3450" spans="5:5" x14ac:dyDescent="0.2">
      <c r="E3450" t="s">
        <v>9054</v>
      </c>
    </row>
    <row r="3451" spans="5:5" x14ac:dyDescent="0.2">
      <c r="E3451">
        <v>0</v>
      </c>
    </row>
    <row r="3452" spans="5:5" x14ac:dyDescent="0.2">
      <c r="E3452" t="s">
        <v>9055</v>
      </c>
    </row>
    <row r="3453" spans="5:5" x14ac:dyDescent="0.2">
      <c r="E3453" t="s">
        <v>9056</v>
      </c>
    </row>
    <row r="3454" spans="5:5" x14ac:dyDescent="0.2">
      <c r="E3454">
        <v>0</v>
      </c>
    </row>
    <row r="3455" spans="5:5" x14ac:dyDescent="0.2">
      <c r="E3455" t="s">
        <v>9057</v>
      </c>
    </row>
    <row r="3456" spans="5:5" x14ac:dyDescent="0.2">
      <c r="E3456" t="s">
        <v>9058</v>
      </c>
    </row>
    <row r="3457" spans="5:5" x14ac:dyDescent="0.2">
      <c r="E3457">
        <v>0</v>
      </c>
    </row>
    <row r="3458" spans="5:5" x14ac:dyDescent="0.2">
      <c r="E3458" t="s">
        <v>9059</v>
      </c>
    </row>
    <row r="3459" spans="5:5" x14ac:dyDescent="0.2">
      <c r="E3459" t="s">
        <v>9060</v>
      </c>
    </row>
    <row r="3460" spans="5:5" x14ac:dyDescent="0.2">
      <c r="E3460">
        <v>0</v>
      </c>
    </row>
    <row r="3461" spans="5:5" x14ac:dyDescent="0.2">
      <c r="E3461" t="s">
        <v>9061</v>
      </c>
    </row>
    <row r="3462" spans="5:5" x14ac:dyDescent="0.2">
      <c r="E3462" t="s">
        <v>9062</v>
      </c>
    </row>
    <row r="3463" spans="5:5" x14ac:dyDescent="0.2">
      <c r="E3463">
        <v>0</v>
      </c>
    </row>
    <row r="3464" spans="5:5" x14ac:dyDescent="0.2">
      <c r="E3464" t="s">
        <v>9063</v>
      </c>
    </row>
    <row r="3465" spans="5:5" x14ac:dyDescent="0.2">
      <c r="E3465" t="s">
        <v>9064</v>
      </c>
    </row>
    <row r="3466" spans="5:5" x14ac:dyDescent="0.2">
      <c r="E3466">
        <v>0</v>
      </c>
    </row>
    <row r="3467" spans="5:5" x14ac:dyDescent="0.2">
      <c r="E3467" t="s">
        <v>9065</v>
      </c>
    </row>
    <row r="3468" spans="5:5" x14ac:dyDescent="0.2">
      <c r="E3468" t="s">
        <v>9066</v>
      </c>
    </row>
    <row r="3469" spans="5:5" x14ac:dyDescent="0.2">
      <c r="E3469">
        <v>0</v>
      </c>
    </row>
    <row r="3470" spans="5:5" x14ac:dyDescent="0.2">
      <c r="E3470" t="s">
        <v>9067</v>
      </c>
    </row>
    <row r="3471" spans="5:5" x14ac:dyDescent="0.2">
      <c r="E3471" t="s">
        <v>9068</v>
      </c>
    </row>
    <row r="3472" spans="5:5" x14ac:dyDescent="0.2">
      <c r="E3472">
        <v>0</v>
      </c>
    </row>
    <row r="3473" spans="5:5" x14ac:dyDescent="0.2">
      <c r="E3473" t="s">
        <v>9069</v>
      </c>
    </row>
    <row r="3474" spans="5:5" x14ac:dyDescent="0.2">
      <c r="E3474" t="s">
        <v>9070</v>
      </c>
    </row>
    <row r="3475" spans="5:5" x14ac:dyDescent="0.2">
      <c r="E3475">
        <v>0</v>
      </c>
    </row>
    <row r="3476" spans="5:5" x14ac:dyDescent="0.2">
      <c r="E3476" t="s">
        <v>9071</v>
      </c>
    </row>
    <row r="3477" spans="5:5" x14ac:dyDescent="0.2">
      <c r="E3477" t="s">
        <v>9072</v>
      </c>
    </row>
    <row r="3478" spans="5:5" x14ac:dyDescent="0.2">
      <c r="E3478">
        <v>0</v>
      </c>
    </row>
    <row r="3479" spans="5:5" x14ac:dyDescent="0.2">
      <c r="E3479" t="s">
        <v>9073</v>
      </c>
    </row>
    <row r="3480" spans="5:5" x14ac:dyDescent="0.2">
      <c r="E3480" t="s">
        <v>9074</v>
      </c>
    </row>
    <row r="3481" spans="5:5" x14ac:dyDescent="0.2">
      <c r="E3481">
        <v>0</v>
      </c>
    </row>
    <row r="3482" spans="5:5" x14ac:dyDescent="0.2">
      <c r="E3482" t="s">
        <v>9075</v>
      </c>
    </row>
    <row r="3483" spans="5:5" x14ac:dyDescent="0.2">
      <c r="E3483" t="s">
        <v>9076</v>
      </c>
    </row>
    <row r="3484" spans="5:5" x14ac:dyDescent="0.2">
      <c r="E3484">
        <v>0</v>
      </c>
    </row>
    <row r="3485" spans="5:5" x14ac:dyDescent="0.2">
      <c r="E3485" t="s">
        <v>9077</v>
      </c>
    </row>
    <row r="3486" spans="5:5" x14ac:dyDescent="0.2">
      <c r="E3486" t="s">
        <v>9078</v>
      </c>
    </row>
    <row r="3487" spans="5:5" x14ac:dyDescent="0.2">
      <c r="E3487">
        <v>0</v>
      </c>
    </row>
    <row r="3488" spans="5:5" x14ac:dyDescent="0.2">
      <c r="E3488" t="s">
        <v>9079</v>
      </c>
    </row>
    <row r="3489" spans="5:5" x14ac:dyDescent="0.2">
      <c r="E3489" t="s">
        <v>9080</v>
      </c>
    </row>
    <row r="3490" spans="5:5" x14ac:dyDescent="0.2">
      <c r="E3490">
        <v>0</v>
      </c>
    </row>
    <row r="3491" spans="5:5" x14ac:dyDescent="0.2">
      <c r="E3491" t="s">
        <v>9081</v>
      </c>
    </row>
    <row r="3492" spans="5:5" x14ac:dyDescent="0.2">
      <c r="E3492" t="s">
        <v>9082</v>
      </c>
    </row>
    <row r="3493" spans="5:5" x14ac:dyDescent="0.2">
      <c r="E3493">
        <v>0</v>
      </c>
    </row>
    <row r="3494" spans="5:5" x14ac:dyDescent="0.2">
      <c r="E3494" t="s">
        <v>9083</v>
      </c>
    </row>
    <row r="3495" spans="5:5" x14ac:dyDescent="0.2">
      <c r="E3495" t="s">
        <v>9084</v>
      </c>
    </row>
    <row r="3496" spans="5:5" x14ac:dyDescent="0.2">
      <c r="E3496">
        <v>0</v>
      </c>
    </row>
    <row r="3497" spans="5:5" x14ac:dyDescent="0.2">
      <c r="E3497" t="s">
        <v>9085</v>
      </c>
    </row>
    <row r="3498" spans="5:5" x14ac:dyDescent="0.2">
      <c r="E3498" t="s">
        <v>9086</v>
      </c>
    </row>
    <row r="3499" spans="5:5" x14ac:dyDescent="0.2">
      <c r="E3499">
        <v>0</v>
      </c>
    </row>
    <row r="3500" spans="5:5" x14ac:dyDescent="0.2">
      <c r="E3500" t="s">
        <v>9087</v>
      </c>
    </row>
    <row r="3501" spans="5:5" x14ac:dyDescent="0.2">
      <c r="E3501" t="s">
        <v>9088</v>
      </c>
    </row>
    <row r="3502" spans="5:5" x14ac:dyDescent="0.2">
      <c r="E3502">
        <v>0</v>
      </c>
    </row>
    <row r="3503" spans="5:5" x14ac:dyDescent="0.2">
      <c r="E3503" t="s">
        <v>9089</v>
      </c>
    </row>
    <row r="3504" spans="5:5" x14ac:dyDescent="0.2">
      <c r="E3504" t="s">
        <v>9090</v>
      </c>
    </row>
    <row r="3505" spans="5:5" x14ac:dyDescent="0.2">
      <c r="E3505">
        <v>0</v>
      </c>
    </row>
    <row r="3506" spans="5:5" x14ac:dyDescent="0.2">
      <c r="E3506" t="s">
        <v>9091</v>
      </c>
    </row>
    <row r="3507" spans="5:5" x14ac:dyDescent="0.2">
      <c r="E3507" t="s">
        <v>9092</v>
      </c>
    </row>
    <row r="3508" spans="5:5" x14ac:dyDescent="0.2">
      <c r="E3508">
        <v>0</v>
      </c>
    </row>
    <row r="3509" spans="5:5" x14ac:dyDescent="0.2">
      <c r="E3509" t="s">
        <v>9093</v>
      </c>
    </row>
    <row r="3510" spans="5:5" x14ac:dyDescent="0.2">
      <c r="E3510" t="s">
        <v>9094</v>
      </c>
    </row>
    <row r="3511" spans="5:5" x14ac:dyDescent="0.2">
      <c r="E3511">
        <v>0</v>
      </c>
    </row>
    <row r="3512" spans="5:5" x14ac:dyDescent="0.2">
      <c r="E3512" t="s">
        <v>9095</v>
      </c>
    </row>
    <row r="3513" spans="5:5" x14ac:dyDescent="0.2">
      <c r="E3513" t="s">
        <v>9096</v>
      </c>
    </row>
    <row r="3514" spans="5:5" x14ac:dyDescent="0.2">
      <c r="E3514">
        <v>0</v>
      </c>
    </row>
    <row r="3515" spans="5:5" x14ac:dyDescent="0.2">
      <c r="E3515" t="s">
        <v>9097</v>
      </c>
    </row>
    <row r="3516" spans="5:5" x14ac:dyDescent="0.2">
      <c r="E3516" t="s">
        <v>9098</v>
      </c>
    </row>
    <row r="3517" spans="5:5" x14ac:dyDescent="0.2">
      <c r="E3517">
        <v>0</v>
      </c>
    </row>
    <row r="3518" spans="5:5" x14ac:dyDescent="0.2">
      <c r="E3518" t="s">
        <v>9099</v>
      </c>
    </row>
    <row r="3519" spans="5:5" x14ac:dyDescent="0.2">
      <c r="E3519" t="s">
        <v>9100</v>
      </c>
    </row>
    <row r="3520" spans="5:5" x14ac:dyDescent="0.2">
      <c r="E3520">
        <v>0</v>
      </c>
    </row>
    <row r="3521" spans="5:5" x14ac:dyDescent="0.2">
      <c r="E3521" t="s">
        <v>9101</v>
      </c>
    </row>
    <row r="3522" spans="5:5" x14ac:dyDescent="0.2">
      <c r="E3522" t="s">
        <v>9102</v>
      </c>
    </row>
    <row r="3523" spans="5:5" x14ac:dyDescent="0.2">
      <c r="E3523">
        <v>0</v>
      </c>
    </row>
    <row r="3524" spans="5:5" x14ac:dyDescent="0.2">
      <c r="E3524" t="s">
        <v>9103</v>
      </c>
    </row>
    <row r="3525" spans="5:5" x14ac:dyDescent="0.2">
      <c r="E3525" t="s">
        <v>9104</v>
      </c>
    </row>
    <row r="3526" spans="5:5" x14ac:dyDescent="0.2">
      <c r="E3526">
        <v>0</v>
      </c>
    </row>
    <row r="3527" spans="5:5" x14ac:dyDescent="0.2">
      <c r="E3527" t="s">
        <v>9105</v>
      </c>
    </row>
    <row r="3528" spans="5:5" x14ac:dyDescent="0.2">
      <c r="E3528" t="s">
        <v>9106</v>
      </c>
    </row>
    <row r="3529" spans="5:5" x14ac:dyDescent="0.2">
      <c r="E3529">
        <v>0</v>
      </c>
    </row>
    <row r="3530" spans="5:5" x14ac:dyDescent="0.2">
      <c r="E3530" t="s">
        <v>9107</v>
      </c>
    </row>
    <row r="3531" spans="5:5" x14ac:dyDescent="0.2">
      <c r="E3531" t="s">
        <v>9108</v>
      </c>
    </row>
    <row r="3532" spans="5:5" x14ac:dyDescent="0.2">
      <c r="E3532">
        <v>0</v>
      </c>
    </row>
    <row r="3533" spans="5:5" x14ac:dyDescent="0.2">
      <c r="E3533" t="s">
        <v>9109</v>
      </c>
    </row>
    <row r="3534" spans="5:5" x14ac:dyDescent="0.2">
      <c r="E3534" t="s">
        <v>9110</v>
      </c>
    </row>
    <row r="3535" spans="5:5" x14ac:dyDescent="0.2">
      <c r="E3535">
        <v>0</v>
      </c>
    </row>
    <row r="3536" spans="5:5" x14ac:dyDescent="0.2">
      <c r="E3536" t="s">
        <v>9111</v>
      </c>
    </row>
    <row r="3537" spans="5:5" x14ac:dyDescent="0.2">
      <c r="E3537" t="s">
        <v>9112</v>
      </c>
    </row>
    <row r="3538" spans="5:5" x14ac:dyDescent="0.2">
      <c r="E3538">
        <v>0</v>
      </c>
    </row>
    <row r="3539" spans="5:5" x14ac:dyDescent="0.2">
      <c r="E3539" t="s">
        <v>9113</v>
      </c>
    </row>
    <row r="3540" spans="5:5" x14ac:dyDescent="0.2">
      <c r="E3540" t="s">
        <v>9114</v>
      </c>
    </row>
    <row r="3541" spans="5:5" x14ac:dyDescent="0.2">
      <c r="E3541">
        <v>0</v>
      </c>
    </row>
    <row r="3542" spans="5:5" x14ac:dyDescent="0.2">
      <c r="E3542" t="s">
        <v>9115</v>
      </c>
    </row>
    <row r="3543" spans="5:5" x14ac:dyDescent="0.2">
      <c r="E3543" t="s">
        <v>9116</v>
      </c>
    </row>
    <row r="3544" spans="5:5" x14ac:dyDescent="0.2">
      <c r="E3544">
        <v>0</v>
      </c>
    </row>
    <row r="3545" spans="5:5" x14ac:dyDescent="0.2">
      <c r="E3545" t="s">
        <v>9117</v>
      </c>
    </row>
    <row r="3546" spans="5:5" x14ac:dyDescent="0.2">
      <c r="E3546" t="s">
        <v>9118</v>
      </c>
    </row>
    <row r="3547" spans="5:5" x14ac:dyDescent="0.2">
      <c r="E3547">
        <v>0</v>
      </c>
    </row>
    <row r="3548" spans="5:5" x14ac:dyDescent="0.2">
      <c r="E3548" t="s">
        <v>9119</v>
      </c>
    </row>
    <row r="3549" spans="5:5" x14ac:dyDescent="0.2">
      <c r="E3549" t="s">
        <v>9120</v>
      </c>
    </row>
    <row r="3550" spans="5:5" x14ac:dyDescent="0.2">
      <c r="E3550">
        <v>0</v>
      </c>
    </row>
    <row r="3551" spans="5:5" x14ac:dyDescent="0.2">
      <c r="E3551" t="s">
        <v>9121</v>
      </c>
    </row>
    <row r="3552" spans="5:5" x14ac:dyDescent="0.2">
      <c r="E3552" t="s">
        <v>9122</v>
      </c>
    </row>
    <row r="3553" spans="5:5" x14ac:dyDescent="0.2">
      <c r="E3553">
        <v>0</v>
      </c>
    </row>
    <row r="3554" spans="5:5" x14ac:dyDescent="0.2">
      <c r="E3554" t="s">
        <v>9123</v>
      </c>
    </row>
    <row r="3555" spans="5:5" x14ac:dyDescent="0.2">
      <c r="E3555" t="s">
        <v>9124</v>
      </c>
    </row>
    <row r="3556" spans="5:5" x14ac:dyDescent="0.2">
      <c r="E3556">
        <v>0</v>
      </c>
    </row>
    <row r="3557" spans="5:5" x14ac:dyDescent="0.2">
      <c r="E3557" t="s">
        <v>9125</v>
      </c>
    </row>
    <row r="3558" spans="5:5" x14ac:dyDescent="0.2">
      <c r="E3558" t="s">
        <v>9126</v>
      </c>
    </row>
    <row r="3559" spans="5:5" x14ac:dyDescent="0.2">
      <c r="E3559">
        <v>0</v>
      </c>
    </row>
    <row r="3560" spans="5:5" x14ac:dyDescent="0.2">
      <c r="E3560" t="s">
        <v>9127</v>
      </c>
    </row>
    <row r="3561" spans="5:5" x14ac:dyDescent="0.2">
      <c r="E3561" t="s">
        <v>9128</v>
      </c>
    </row>
    <row r="3562" spans="5:5" x14ac:dyDescent="0.2">
      <c r="E3562">
        <v>0</v>
      </c>
    </row>
    <row r="3563" spans="5:5" x14ac:dyDescent="0.2">
      <c r="E3563" t="s">
        <v>9129</v>
      </c>
    </row>
    <row r="3564" spans="5:5" x14ac:dyDescent="0.2">
      <c r="E3564" t="s">
        <v>9130</v>
      </c>
    </row>
    <row r="3565" spans="5:5" x14ac:dyDescent="0.2">
      <c r="E3565">
        <v>0</v>
      </c>
    </row>
    <row r="3566" spans="5:5" x14ac:dyDescent="0.2">
      <c r="E3566" t="s">
        <v>9131</v>
      </c>
    </row>
    <row r="3567" spans="5:5" x14ac:dyDescent="0.2">
      <c r="E3567" t="s">
        <v>9132</v>
      </c>
    </row>
    <row r="3568" spans="5:5" x14ac:dyDescent="0.2">
      <c r="E3568">
        <v>0</v>
      </c>
    </row>
    <row r="3569" spans="5:5" x14ac:dyDescent="0.2">
      <c r="E3569" t="s">
        <v>9133</v>
      </c>
    </row>
    <row r="3570" spans="5:5" x14ac:dyDescent="0.2">
      <c r="E3570" t="s">
        <v>9134</v>
      </c>
    </row>
    <row r="3571" spans="5:5" x14ac:dyDescent="0.2">
      <c r="E3571">
        <v>0</v>
      </c>
    </row>
    <row r="3572" spans="5:5" x14ac:dyDescent="0.2">
      <c r="E3572" t="s">
        <v>9135</v>
      </c>
    </row>
    <row r="3573" spans="5:5" x14ac:dyDescent="0.2">
      <c r="E3573" t="s">
        <v>9136</v>
      </c>
    </row>
    <row r="3574" spans="5:5" x14ac:dyDescent="0.2">
      <c r="E3574">
        <v>0</v>
      </c>
    </row>
    <row r="3575" spans="5:5" x14ac:dyDescent="0.2">
      <c r="E3575" t="s">
        <v>9137</v>
      </c>
    </row>
    <row r="3576" spans="5:5" x14ac:dyDescent="0.2">
      <c r="E3576" t="s">
        <v>9138</v>
      </c>
    </row>
    <row r="3577" spans="5:5" x14ac:dyDescent="0.2">
      <c r="E3577">
        <v>0</v>
      </c>
    </row>
    <row r="3578" spans="5:5" x14ac:dyDescent="0.2">
      <c r="E3578" t="s">
        <v>9139</v>
      </c>
    </row>
    <row r="3579" spans="5:5" x14ac:dyDescent="0.2">
      <c r="E3579" t="s">
        <v>9140</v>
      </c>
    </row>
    <row r="3580" spans="5:5" x14ac:dyDescent="0.2">
      <c r="E3580">
        <v>0</v>
      </c>
    </row>
    <row r="3581" spans="5:5" x14ac:dyDescent="0.2">
      <c r="E3581" t="s">
        <v>9141</v>
      </c>
    </row>
    <row r="3582" spans="5:5" x14ac:dyDescent="0.2">
      <c r="E3582" t="s">
        <v>9142</v>
      </c>
    </row>
    <row r="3583" spans="5:5" x14ac:dyDescent="0.2">
      <c r="E3583">
        <v>0</v>
      </c>
    </row>
    <row r="3584" spans="5:5" x14ac:dyDescent="0.2">
      <c r="E3584" t="s">
        <v>9143</v>
      </c>
    </row>
    <row r="3585" spans="5:5" x14ac:dyDescent="0.2">
      <c r="E3585" t="s">
        <v>9144</v>
      </c>
    </row>
    <row r="3586" spans="5:5" x14ac:dyDescent="0.2">
      <c r="E3586">
        <v>0</v>
      </c>
    </row>
    <row r="3587" spans="5:5" x14ac:dyDescent="0.2">
      <c r="E3587" t="s">
        <v>9145</v>
      </c>
    </row>
    <row r="3588" spans="5:5" x14ac:dyDescent="0.2">
      <c r="E3588" t="s">
        <v>9146</v>
      </c>
    </row>
    <row r="3589" spans="5:5" x14ac:dyDescent="0.2">
      <c r="E3589">
        <v>0</v>
      </c>
    </row>
    <row r="3590" spans="5:5" x14ac:dyDescent="0.2">
      <c r="E3590" t="s">
        <v>9147</v>
      </c>
    </row>
    <row r="3591" spans="5:5" x14ac:dyDescent="0.2">
      <c r="E3591" t="s">
        <v>9148</v>
      </c>
    </row>
    <row r="3592" spans="5:5" x14ac:dyDescent="0.2">
      <c r="E3592">
        <v>0</v>
      </c>
    </row>
    <row r="3593" spans="5:5" x14ac:dyDescent="0.2">
      <c r="E3593" t="s">
        <v>9149</v>
      </c>
    </row>
    <row r="3594" spans="5:5" x14ac:dyDescent="0.2">
      <c r="E3594" t="s">
        <v>9150</v>
      </c>
    </row>
    <row r="3595" spans="5:5" x14ac:dyDescent="0.2">
      <c r="E3595">
        <v>0</v>
      </c>
    </row>
    <row r="3596" spans="5:5" x14ac:dyDescent="0.2">
      <c r="E3596" t="s">
        <v>9151</v>
      </c>
    </row>
    <row r="3597" spans="5:5" x14ac:dyDescent="0.2">
      <c r="E3597" t="s">
        <v>9152</v>
      </c>
    </row>
    <row r="3598" spans="5:5" x14ac:dyDescent="0.2">
      <c r="E3598">
        <v>0</v>
      </c>
    </row>
    <row r="3599" spans="5:5" x14ac:dyDescent="0.2">
      <c r="E3599" t="s">
        <v>9153</v>
      </c>
    </row>
    <row r="3600" spans="5:5" x14ac:dyDescent="0.2">
      <c r="E3600" t="s">
        <v>9154</v>
      </c>
    </row>
    <row r="3601" spans="5:5" x14ac:dyDescent="0.2">
      <c r="E3601">
        <v>0</v>
      </c>
    </row>
    <row r="3602" spans="5:5" x14ac:dyDescent="0.2">
      <c r="E3602" t="s">
        <v>9155</v>
      </c>
    </row>
    <row r="3603" spans="5:5" x14ac:dyDescent="0.2">
      <c r="E3603" t="s">
        <v>9156</v>
      </c>
    </row>
    <row r="3604" spans="5:5" x14ac:dyDescent="0.2">
      <c r="E3604">
        <v>0</v>
      </c>
    </row>
    <row r="3605" spans="5:5" x14ac:dyDescent="0.2">
      <c r="E3605" t="s">
        <v>9157</v>
      </c>
    </row>
    <row r="3606" spans="5:5" x14ac:dyDescent="0.2">
      <c r="E3606" t="s">
        <v>9158</v>
      </c>
    </row>
    <row r="3607" spans="5:5" x14ac:dyDescent="0.2">
      <c r="E3607">
        <v>0</v>
      </c>
    </row>
    <row r="3608" spans="5:5" x14ac:dyDescent="0.2">
      <c r="E3608" t="s">
        <v>9159</v>
      </c>
    </row>
    <row r="3609" spans="5:5" x14ac:dyDescent="0.2">
      <c r="E3609" t="s">
        <v>9160</v>
      </c>
    </row>
    <row r="3610" spans="5:5" x14ac:dyDescent="0.2">
      <c r="E3610">
        <v>0</v>
      </c>
    </row>
    <row r="3611" spans="5:5" x14ac:dyDescent="0.2">
      <c r="E3611" t="s">
        <v>9161</v>
      </c>
    </row>
    <row r="3612" spans="5:5" x14ac:dyDescent="0.2">
      <c r="E3612" t="s">
        <v>9162</v>
      </c>
    </row>
    <row r="3613" spans="5:5" x14ac:dyDescent="0.2">
      <c r="E3613">
        <v>0</v>
      </c>
    </row>
    <row r="3614" spans="5:5" x14ac:dyDescent="0.2">
      <c r="E3614" t="s">
        <v>9163</v>
      </c>
    </row>
    <row r="3615" spans="5:5" x14ac:dyDescent="0.2">
      <c r="E3615" t="s">
        <v>9164</v>
      </c>
    </row>
    <row r="3616" spans="5:5" x14ac:dyDescent="0.2">
      <c r="E3616">
        <v>0</v>
      </c>
    </row>
    <row r="3617" spans="5:5" x14ac:dyDescent="0.2">
      <c r="E3617" t="s">
        <v>9165</v>
      </c>
    </row>
    <row r="3618" spans="5:5" x14ac:dyDescent="0.2">
      <c r="E3618" t="s">
        <v>9166</v>
      </c>
    </row>
    <row r="3619" spans="5:5" x14ac:dyDescent="0.2">
      <c r="E3619">
        <v>0</v>
      </c>
    </row>
    <row r="3620" spans="5:5" x14ac:dyDescent="0.2">
      <c r="E3620" t="s">
        <v>9167</v>
      </c>
    </row>
    <row r="3621" spans="5:5" x14ac:dyDescent="0.2">
      <c r="E3621" t="s">
        <v>9168</v>
      </c>
    </row>
    <row r="3622" spans="5:5" x14ac:dyDescent="0.2">
      <c r="E3622">
        <v>0</v>
      </c>
    </row>
    <row r="3623" spans="5:5" x14ac:dyDescent="0.2">
      <c r="E3623" t="s">
        <v>9169</v>
      </c>
    </row>
    <row r="3624" spans="5:5" x14ac:dyDescent="0.2">
      <c r="E3624" t="s">
        <v>9170</v>
      </c>
    </row>
    <row r="3625" spans="5:5" x14ac:dyDescent="0.2">
      <c r="E3625">
        <v>0</v>
      </c>
    </row>
    <row r="3626" spans="5:5" x14ac:dyDescent="0.2">
      <c r="E3626" t="s">
        <v>9171</v>
      </c>
    </row>
    <row r="3627" spans="5:5" x14ac:dyDescent="0.2">
      <c r="E3627" t="s">
        <v>9172</v>
      </c>
    </row>
    <row r="3628" spans="5:5" x14ac:dyDescent="0.2">
      <c r="E3628">
        <v>0</v>
      </c>
    </row>
    <row r="3629" spans="5:5" x14ac:dyDescent="0.2">
      <c r="E3629" t="s">
        <v>9173</v>
      </c>
    </row>
    <row r="3630" spans="5:5" x14ac:dyDescent="0.2">
      <c r="E3630" t="s">
        <v>9174</v>
      </c>
    </row>
    <row r="3631" spans="5:5" x14ac:dyDescent="0.2">
      <c r="E3631">
        <v>0</v>
      </c>
    </row>
    <row r="3632" spans="5:5" x14ac:dyDescent="0.2">
      <c r="E3632" t="s">
        <v>9175</v>
      </c>
    </row>
    <row r="3633" spans="5:5" x14ac:dyDescent="0.2">
      <c r="E3633" t="s">
        <v>9176</v>
      </c>
    </row>
    <row r="3634" spans="5:5" x14ac:dyDescent="0.2">
      <c r="E3634">
        <v>0</v>
      </c>
    </row>
    <row r="3635" spans="5:5" x14ac:dyDescent="0.2">
      <c r="E3635" t="s">
        <v>9177</v>
      </c>
    </row>
    <row r="3636" spans="5:5" x14ac:dyDescent="0.2">
      <c r="E3636" t="s">
        <v>9178</v>
      </c>
    </row>
    <row r="3637" spans="5:5" x14ac:dyDescent="0.2">
      <c r="E3637">
        <v>0</v>
      </c>
    </row>
    <row r="3638" spans="5:5" x14ac:dyDescent="0.2">
      <c r="E3638" t="s">
        <v>9179</v>
      </c>
    </row>
    <row r="3639" spans="5:5" x14ac:dyDescent="0.2">
      <c r="E3639" t="s">
        <v>9180</v>
      </c>
    </row>
    <row r="3640" spans="5:5" x14ac:dyDescent="0.2">
      <c r="E3640">
        <v>0</v>
      </c>
    </row>
    <row r="3641" spans="5:5" x14ac:dyDescent="0.2">
      <c r="E3641" t="s">
        <v>9181</v>
      </c>
    </row>
    <row r="3642" spans="5:5" x14ac:dyDescent="0.2">
      <c r="E3642" t="s">
        <v>9182</v>
      </c>
    </row>
    <row r="3643" spans="5:5" x14ac:dyDescent="0.2">
      <c r="E3643">
        <v>0</v>
      </c>
    </row>
    <row r="3644" spans="5:5" x14ac:dyDescent="0.2">
      <c r="E3644" t="s">
        <v>9183</v>
      </c>
    </row>
    <row r="3645" spans="5:5" x14ac:dyDescent="0.2">
      <c r="E3645" t="s">
        <v>9184</v>
      </c>
    </row>
    <row r="3646" spans="5:5" x14ac:dyDescent="0.2">
      <c r="E3646">
        <v>0</v>
      </c>
    </row>
    <row r="3647" spans="5:5" x14ac:dyDescent="0.2">
      <c r="E3647" t="s">
        <v>9185</v>
      </c>
    </row>
    <row r="3648" spans="5:5" x14ac:dyDescent="0.2">
      <c r="E3648" t="s">
        <v>9186</v>
      </c>
    </row>
    <row r="3649" spans="5:5" x14ac:dyDescent="0.2">
      <c r="E3649">
        <v>0</v>
      </c>
    </row>
    <row r="3650" spans="5:5" x14ac:dyDescent="0.2">
      <c r="E3650" t="s">
        <v>9187</v>
      </c>
    </row>
    <row r="3651" spans="5:5" x14ac:dyDescent="0.2">
      <c r="E3651" t="s">
        <v>9188</v>
      </c>
    </row>
    <row r="3652" spans="5:5" x14ac:dyDescent="0.2">
      <c r="E3652">
        <v>0</v>
      </c>
    </row>
    <row r="3653" spans="5:5" x14ac:dyDescent="0.2">
      <c r="E3653" t="s">
        <v>9189</v>
      </c>
    </row>
    <row r="3654" spans="5:5" x14ac:dyDescent="0.2">
      <c r="E3654" t="s">
        <v>9190</v>
      </c>
    </row>
    <row r="3655" spans="5:5" x14ac:dyDescent="0.2">
      <c r="E3655">
        <v>0</v>
      </c>
    </row>
    <row r="3656" spans="5:5" x14ac:dyDescent="0.2">
      <c r="E3656" t="s">
        <v>9191</v>
      </c>
    </row>
    <row r="3657" spans="5:5" x14ac:dyDescent="0.2">
      <c r="E3657" t="s">
        <v>9192</v>
      </c>
    </row>
    <row r="3658" spans="5:5" x14ac:dyDescent="0.2">
      <c r="E3658">
        <v>0</v>
      </c>
    </row>
    <row r="3659" spans="5:5" x14ac:dyDescent="0.2">
      <c r="E3659" t="s">
        <v>9193</v>
      </c>
    </row>
    <row r="3660" spans="5:5" x14ac:dyDescent="0.2">
      <c r="E3660" t="s">
        <v>9194</v>
      </c>
    </row>
    <row r="3661" spans="5:5" x14ac:dyDescent="0.2">
      <c r="E3661">
        <v>0</v>
      </c>
    </row>
    <row r="3662" spans="5:5" x14ac:dyDescent="0.2">
      <c r="E3662" t="s">
        <v>9195</v>
      </c>
    </row>
    <row r="3663" spans="5:5" x14ac:dyDescent="0.2">
      <c r="E3663" t="s">
        <v>9196</v>
      </c>
    </row>
    <row r="3664" spans="5:5" x14ac:dyDescent="0.2">
      <c r="E3664">
        <v>0</v>
      </c>
    </row>
    <row r="3665" spans="5:5" x14ac:dyDescent="0.2">
      <c r="E3665" t="s">
        <v>9197</v>
      </c>
    </row>
    <row r="3666" spans="5:5" x14ac:dyDescent="0.2">
      <c r="E3666" t="s">
        <v>9198</v>
      </c>
    </row>
    <row r="3667" spans="5:5" x14ac:dyDescent="0.2">
      <c r="E3667">
        <v>0</v>
      </c>
    </row>
    <row r="3668" spans="5:5" x14ac:dyDescent="0.2">
      <c r="E3668" t="s">
        <v>9199</v>
      </c>
    </row>
    <row r="3669" spans="5:5" x14ac:dyDescent="0.2">
      <c r="E3669" t="s">
        <v>9200</v>
      </c>
    </row>
    <row r="3670" spans="5:5" x14ac:dyDescent="0.2">
      <c r="E3670">
        <v>0</v>
      </c>
    </row>
    <row r="3671" spans="5:5" x14ac:dyDescent="0.2">
      <c r="E3671" t="s">
        <v>9201</v>
      </c>
    </row>
    <row r="3672" spans="5:5" x14ac:dyDescent="0.2">
      <c r="E3672" t="s">
        <v>9202</v>
      </c>
    </row>
    <row r="3673" spans="5:5" x14ac:dyDescent="0.2">
      <c r="E3673">
        <v>0</v>
      </c>
    </row>
    <row r="3674" spans="5:5" x14ac:dyDescent="0.2">
      <c r="E3674" t="s">
        <v>9203</v>
      </c>
    </row>
    <row r="3675" spans="5:5" x14ac:dyDescent="0.2">
      <c r="E3675" t="s">
        <v>9204</v>
      </c>
    </row>
    <row r="3676" spans="5:5" x14ac:dyDescent="0.2">
      <c r="E3676">
        <v>0</v>
      </c>
    </row>
    <row r="3677" spans="5:5" x14ac:dyDescent="0.2">
      <c r="E3677" t="s">
        <v>9205</v>
      </c>
    </row>
    <row r="3678" spans="5:5" x14ac:dyDescent="0.2">
      <c r="E3678" t="s">
        <v>9206</v>
      </c>
    </row>
    <row r="3679" spans="5:5" x14ac:dyDescent="0.2">
      <c r="E3679">
        <v>0</v>
      </c>
    </row>
    <row r="3680" spans="5:5" x14ac:dyDescent="0.2">
      <c r="E3680" t="s">
        <v>9207</v>
      </c>
    </row>
    <row r="3681" spans="5:5" x14ac:dyDescent="0.2">
      <c r="E3681" t="s">
        <v>9208</v>
      </c>
    </row>
    <row r="3682" spans="5:5" x14ac:dyDescent="0.2">
      <c r="E3682">
        <v>0</v>
      </c>
    </row>
    <row r="3683" spans="5:5" x14ac:dyDescent="0.2">
      <c r="E3683" t="s">
        <v>9209</v>
      </c>
    </row>
    <row r="3684" spans="5:5" x14ac:dyDescent="0.2">
      <c r="E3684" t="s">
        <v>9210</v>
      </c>
    </row>
    <row r="3685" spans="5:5" x14ac:dyDescent="0.2">
      <c r="E3685">
        <v>0</v>
      </c>
    </row>
    <row r="3686" spans="5:5" x14ac:dyDescent="0.2">
      <c r="E3686" t="s">
        <v>9211</v>
      </c>
    </row>
    <row r="3687" spans="5:5" x14ac:dyDescent="0.2">
      <c r="E3687" t="s">
        <v>9212</v>
      </c>
    </row>
    <row r="3688" spans="5:5" x14ac:dyDescent="0.2">
      <c r="E3688">
        <v>0</v>
      </c>
    </row>
    <row r="3689" spans="5:5" x14ac:dyDescent="0.2">
      <c r="E3689" t="s">
        <v>9213</v>
      </c>
    </row>
    <row r="3690" spans="5:5" x14ac:dyDescent="0.2">
      <c r="E3690" t="s">
        <v>9214</v>
      </c>
    </row>
    <row r="3691" spans="5:5" x14ac:dyDescent="0.2">
      <c r="E3691">
        <v>0</v>
      </c>
    </row>
    <row r="3692" spans="5:5" x14ac:dyDescent="0.2">
      <c r="E3692" t="s">
        <v>9215</v>
      </c>
    </row>
    <row r="3693" spans="5:5" x14ac:dyDescent="0.2">
      <c r="E3693" t="s">
        <v>9216</v>
      </c>
    </row>
    <row r="3694" spans="5:5" x14ac:dyDescent="0.2">
      <c r="E3694">
        <v>0</v>
      </c>
    </row>
    <row r="3695" spans="5:5" x14ac:dyDescent="0.2">
      <c r="E3695" t="s">
        <v>9217</v>
      </c>
    </row>
    <row r="3696" spans="5:5" x14ac:dyDescent="0.2">
      <c r="E3696" t="s">
        <v>9218</v>
      </c>
    </row>
    <row r="3697" spans="5:5" x14ac:dyDescent="0.2">
      <c r="E3697">
        <v>0</v>
      </c>
    </row>
    <row r="3698" spans="5:5" x14ac:dyDescent="0.2">
      <c r="E3698" t="s">
        <v>9219</v>
      </c>
    </row>
    <row r="3699" spans="5:5" x14ac:dyDescent="0.2">
      <c r="E3699" t="s">
        <v>9220</v>
      </c>
    </row>
    <row r="3700" spans="5:5" x14ac:dyDescent="0.2">
      <c r="E3700">
        <v>0</v>
      </c>
    </row>
    <row r="3701" spans="5:5" x14ac:dyDescent="0.2">
      <c r="E3701" t="s">
        <v>9221</v>
      </c>
    </row>
    <row r="3702" spans="5:5" x14ac:dyDescent="0.2">
      <c r="E3702" t="s">
        <v>9222</v>
      </c>
    </row>
    <row r="3703" spans="5:5" x14ac:dyDescent="0.2">
      <c r="E3703">
        <v>0</v>
      </c>
    </row>
    <row r="3704" spans="5:5" x14ac:dyDescent="0.2">
      <c r="E3704" t="s">
        <v>9223</v>
      </c>
    </row>
    <row r="3705" spans="5:5" x14ac:dyDescent="0.2">
      <c r="E3705" t="s">
        <v>9224</v>
      </c>
    </row>
    <row r="3706" spans="5:5" x14ac:dyDescent="0.2">
      <c r="E3706">
        <v>0</v>
      </c>
    </row>
    <row r="3707" spans="5:5" x14ac:dyDescent="0.2">
      <c r="E3707" t="s">
        <v>9225</v>
      </c>
    </row>
    <row r="3708" spans="5:5" x14ac:dyDescent="0.2">
      <c r="E3708" t="s">
        <v>9226</v>
      </c>
    </row>
    <row r="3709" spans="5:5" x14ac:dyDescent="0.2">
      <c r="E3709">
        <v>0</v>
      </c>
    </row>
    <row r="3710" spans="5:5" x14ac:dyDescent="0.2">
      <c r="E3710" t="s">
        <v>9227</v>
      </c>
    </row>
    <row r="3711" spans="5:5" x14ac:dyDescent="0.2">
      <c r="E3711" t="s">
        <v>9228</v>
      </c>
    </row>
    <row r="3712" spans="5:5" x14ac:dyDescent="0.2">
      <c r="E3712">
        <v>0</v>
      </c>
    </row>
    <row r="3713" spans="5:5" x14ac:dyDescent="0.2">
      <c r="E3713" t="s">
        <v>9229</v>
      </c>
    </row>
    <row r="3714" spans="5:5" x14ac:dyDescent="0.2">
      <c r="E3714" t="s">
        <v>9230</v>
      </c>
    </row>
    <row r="3715" spans="5:5" x14ac:dyDescent="0.2">
      <c r="E3715">
        <v>0</v>
      </c>
    </row>
    <row r="3716" spans="5:5" x14ac:dyDescent="0.2">
      <c r="E3716" t="s">
        <v>9231</v>
      </c>
    </row>
    <row r="3717" spans="5:5" x14ac:dyDescent="0.2">
      <c r="E3717" t="s">
        <v>9232</v>
      </c>
    </row>
    <row r="3718" spans="5:5" x14ac:dyDescent="0.2">
      <c r="E3718">
        <v>0</v>
      </c>
    </row>
    <row r="3719" spans="5:5" x14ac:dyDescent="0.2">
      <c r="E3719" t="s">
        <v>9233</v>
      </c>
    </row>
    <row r="3720" spans="5:5" x14ac:dyDescent="0.2">
      <c r="E3720" t="s">
        <v>9234</v>
      </c>
    </row>
    <row r="3721" spans="5:5" x14ac:dyDescent="0.2">
      <c r="E3721">
        <v>0</v>
      </c>
    </row>
    <row r="3722" spans="5:5" x14ac:dyDescent="0.2">
      <c r="E3722" t="s">
        <v>9235</v>
      </c>
    </row>
    <row r="3723" spans="5:5" x14ac:dyDescent="0.2">
      <c r="E3723" t="s">
        <v>9236</v>
      </c>
    </row>
    <row r="3724" spans="5:5" x14ac:dyDescent="0.2">
      <c r="E3724">
        <v>0</v>
      </c>
    </row>
    <row r="3725" spans="5:5" x14ac:dyDescent="0.2">
      <c r="E3725" t="s">
        <v>9237</v>
      </c>
    </row>
    <row r="3726" spans="5:5" x14ac:dyDescent="0.2">
      <c r="E3726" t="s">
        <v>9238</v>
      </c>
    </row>
    <row r="3727" spans="5:5" x14ac:dyDescent="0.2">
      <c r="E3727">
        <v>0</v>
      </c>
    </row>
    <row r="3728" spans="5:5" x14ac:dyDescent="0.2">
      <c r="E3728" t="s">
        <v>9239</v>
      </c>
    </row>
    <row r="3729" spans="5:5" x14ac:dyDescent="0.2">
      <c r="E3729" t="s">
        <v>9240</v>
      </c>
    </row>
    <row r="3730" spans="5:5" x14ac:dyDescent="0.2">
      <c r="E3730">
        <v>0</v>
      </c>
    </row>
    <row r="3731" spans="5:5" x14ac:dyDescent="0.2">
      <c r="E3731" t="s">
        <v>9241</v>
      </c>
    </row>
    <row r="3732" spans="5:5" x14ac:dyDescent="0.2">
      <c r="E3732" t="s">
        <v>9242</v>
      </c>
    </row>
    <row r="3733" spans="5:5" x14ac:dyDescent="0.2">
      <c r="E3733">
        <v>0</v>
      </c>
    </row>
    <row r="3734" spans="5:5" x14ac:dyDescent="0.2">
      <c r="E3734" t="s">
        <v>9243</v>
      </c>
    </row>
    <row r="3735" spans="5:5" x14ac:dyDescent="0.2">
      <c r="E3735" t="s">
        <v>9244</v>
      </c>
    </row>
    <row r="3736" spans="5:5" x14ac:dyDescent="0.2">
      <c r="E3736">
        <v>0</v>
      </c>
    </row>
    <row r="3737" spans="5:5" x14ac:dyDescent="0.2">
      <c r="E3737" t="s">
        <v>9245</v>
      </c>
    </row>
    <row r="3738" spans="5:5" x14ac:dyDescent="0.2">
      <c r="E3738" t="s">
        <v>9246</v>
      </c>
    </row>
    <row r="3739" spans="5:5" x14ac:dyDescent="0.2">
      <c r="E3739">
        <v>0</v>
      </c>
    </row>
    <row r="3740" spans="5:5" x14ac:dyDescent="0.2">
      <c r="E3740" t="s">
        <v>9247</v>
      </c>
    </row>
    <row r="3741" spans="5:5" x14ac:dyDescent="0.2">
      <c r="E3741" t="s">
        <v>9248</v>
      </c>
    </row>
    <row r="3742" spans="5:5" x14ac:dyDescent="0.2">
      <c r="E3742">
        <v>0</v>
      </c>
    </row>
    <row r="3743" spans="5:5" x14ac:dyDescent="0.2">
      <c r="E3743" t="s">
        <v>9249</v>
      </c>
    </row>
    <row r="3744" spans="5:5" x14ac:dyDescent="0.2">
      <c r="E3744" t="s">
        <v>9250</v>
      </c>
    </row>
    <row r="3745" spans="5:5" x14ac:dyDescent="0.2">
      <c r="E3745">
        <v>0</v>
      </c>
    </row>
    <row r="3746" spans="5:5" x14ac:dyDescent="0.2">
      <c r="E3746" t="s">
        <v>9251</v>
      </c>
    </row>
    <row r="3747" spans="5:5" x14ac:dyDescent="0.2">
      <c r="E3747" t="s">
        <v>9252</v>
      </c>
    </row>
    <row r="3748" spans="5:5" x14ac:dyDescent="0.2">
      <c r="E3748">
        <v>0</v>
      </c>
    </row>
    <row r="3749" spans="5:5" x14ac:dyDescent="0.2">
      <c r="E3749" t="s">
        <v>9253</v>
      </c>
    </row>
    <row r="3750" spans="5:5" x14ac:dyDescent="0.2">
      <c r="E3750" t="s">
        <v>9254</v>
      </c>
    </row>
    <row r="3751" spans="5:5" x14ac:dyDescent="0.2">
      <c r="E3751">
        <v>0</v>
      </c>
    </row>
    <row r="3752" spans="5:5" x14ac:dyDescent="0.2">
      <c r="E3752" t="s">
        <v>9255</v>
      </c>
    </row>
    <row r="3753" spans="5:5" x14ac:dyDescent="0.2">
      <c r="E3753" t="s">
        <v>9256</v>
      </c>
    </row>
    <row r="3754" spans="5:5" x14ac:dyDescent="0.2">
      <c r="E3754">
        <v>0</v>
      </c>
    </row>
    <row r="3755" spans="5:5" x14ac:dyDescent="0.2">
      <c r="E3755" t="s">
        <v>9257</v>
      </c>
    </row>
    <row r="3756" spans="5:5" x14ac:dyDescent="0.2">
      <c r="E3756" t="s">
        <v>9258</v>
      </c>
    </row>
    <row r="3757" spans="5:5" x14ac:dyDescent="0.2">
      <c r="E3757">
        <v>0</v>
      </c>
    </row>
    <row r="3758" spans="5:5" x14ac:dyDescent="0.2">
      <c r="E3758" t="s">
        <v>9259</v>
      </c>
    </row>
    <row r="3759" spans="5:5" x14ac:dyDescent="0.2">
      <c r="E3759" t="s">
        <v>9260</v>
      </c>
    </row>
    <row r="3760" spans="5:5" x14ac:dyDescent="0.2">
      <c r="E3760">
        <v>0</v>
      </c>
    </row>
    <row r="3761" spans="5:5" x14ac:dyDescent="0.2">
      <c r="E3761" t="s">
        <v>9261</v>
      </c>
    </row>
    <row r="3762" spans="5:5" x14ac:dyDescent="0.2">
      <c r="E3762" t="s">
        <v>9262</v>
      </c>
    </row>
    <row r="3763" spans="5:5" x14ac:dyDescent="0.2">
      <c r="E3763">
        <v>0</v>
      </c>
    </row>
    <row r="3764" spans="5:5" x14ac:dyDescent="0.2">
      <c r="E3764" t="s">
        <v>9263</v>
      </c>
    </row>
    <row r="3765" spans="5:5" x14ac:dyDescent="0.2">
      <c r="E3765" t="s">
        <v>9264</v>
      </c>
    </row>
    <row r="3766" spans="5:5" x14ac:dyDescent="0.2">
      <c r="E3766">
        <v>0</v>
      </c>
    </row>
    <row r="3767" spans="5:5" x14ac:dyDescent="0.2">
      <c r="E3767" t="s">
        <v>9265</v>
      </c>
    </row>
    <row r="3768" spans="5:5" x14ac:dyDescent="0.2">
      <c r="E3768" t="s">
        <v>9266</v>
      </c>
    </row>
    <row r="3769" spans="5:5" x14ac:dyDescent="0.2">
      <c r="E3769">
        <v>0</v>
      </c>
    </row>
    <row r="3770" spans="5:5" x14ac:dyDescent="0.2">
      <c r="E3770" t="s">
        <v>9267</v>
      </c>
    </row>
    <row r="3771" spans="5:5" x14ac:dyDescent="0.2">
      <c r="E3771" t="s">
        <v>9268</v>
      </c>
    </row>
    <row r="3772" spans="5:5" x14ac:dyDescent="0.2">
      <c r="E3772">
        <v>0</v>
      </c>
    </row>
    <row r="3773" spans="5:5" x14ac:dyDescent="0.2">
      <c r="E3773" t="s">
        <v>9269</v>
      </c>
    </row>
    <row r="3774" spans="5:5" x14ac:dyDescent="0.2">
      <c r="E3774" t="s">
        <v>9270</v>
      </c>
    </row>
    <row r="3775" spans="5:5" x14ac:dyDescent="0.2">
      <c r="E3775">
        <v>0</v>
      </c>
    </row>
    <row r="3776" spans="5:5" x14ac:dyDescent="0.2">
      <c r="E3776" t="s">
        <v>9271</v>
      </c>
    </row>
    <row r="3777" spans="5:5" x14ac:dyDescent="0.2">
      <c r="E3777" t="s">
        <v>9272</v>
      </c>
    </row>
    <row r="3778" spans="5:5" x14ac:dyDescent="0.2">
      <c r="E3778">
        <v>0</v>
      </c>
    </row>
    <row r="3779" spans="5:5" x14ac:dyDescent="0.2">
      <c r="E3779" t="s">
        <v>9273</v>
      </c>
    </row>
    <row r="3780" spans="5:5" x14ac:dyDescent="0.2">
      <c r="E3780" t="s">
        <v>9274</v>
      </c>
    </row>
    <row r="3781" spans="5:5" x14ac:dyDescent="0.2">
      <c r="E3781">
        <v>0</v>
      </c>
    </row>
    <row r="3782" spans="5:5" x14ac:dyDescent="0.2">
      <c r="E3782" t="s">
        <v>9275</v>
      </c>
    </row>
    <row r="3783" spans="5:5" x14ac:dyDescent="0.2">
      <c r="E3783" t="s">
        <v>9276</v>
      </c>
    </row>
    <row r="3784" spans="5:5" x14ac:dyDescent="0.2">
      <c r="E3784">
        <v>0</v>
      </c>
    </row>
    <row r="3785" spans="5:5" x14ac:dyDescent="0.2">
      <c r="E3785" t="s">
        <v>9277</v>
      </c>
    </row>
    <row r="3786" spans="5:5" x14ac:dyDescent="0.2">
      <c r="E3786" t="s">
        <v>9278</v>
      </c>
    </row>
    <row r="3787" spans="5:5" x14ac:dyDescent="0.2">
      <c r="E3787">
        <v>0</v>
      </c>
    </row>
    <row r="3788" spans="5:5" x14ac:dyDescent="0.2">
      <c r="E3788" t="s">
        <v>9279</v>
      </c>
    </row>
    <row r="3789" spans="5:5" x14ac:dyDescent="0.2">
      <c r="E3789" t="s">
        <v>9280</v>
      </c>
    </row>
    <row r="3790" spans="5:5" x14ac:dyDescent="0.2">
      <c r="E3790">
        <v>0</v>
      </c>
    </row>
    <row r="3791" spans="5:5" x14ac:dyDescent="0.2">
      <c r="E3791" t="s">
        <v>9281</v>
      </c>
    </row>
    <row r="3792" spans="5:5" x14ac:dyDescent="0.2">
      <c r="E3792" t="s">
        <v>9282</v>
      </c>
    </row>
    <row r="3793" spans="5:5" x14ac:dyDescent="0.2">
      <c r="E3793">
        <v>0</v>
      </c>
    </row>
    <row r="3794" spans="5:5" x14ac:dyDescent="0.2">
      <c r="E3794" t="s">
        <v>9283</v>
      </c>
    </row>
    <row r="3795" spans="5:5" x14ac:dyDescent="0.2">
      <c r="E3795" t="s">
        <v>9284</v>
      </c>
    </row>
    <row r="3796" spans="5:5" x14ac:dyDescent="0.2">
      <c r="E3796">
        <v>0</v>
      </c>
    </row>
    <row r="3797" spans="5:5" x14ac:dyDescent="0.2">
      <c r="E3797" t="s">
        <v>9285</v>
      </c>
    </row>
    <row r="3798" spans="5:5" x14ac:dyDescent="0.2">
      <c r="E3798" t="s">
        <v>9286</v>
      </c>
    </row>
    <row r="3799" spans="5:5" x14ac:dyDescent="0.2">
      <c r="E3799">
        <v>0</v>
      </c>
    </row>
    <row r="3800" spans="5:5" x14ac:dyDescent="0.2">
      <c r="E3800" t="s">
        <v>9287</v>
      </c>
    </row>
    <row r="3801" spans="5:5" x14ac:dyDescent="0.2">
      <c r="E3801" t="s">
        <v>9288</v>
      </c>
    </row>
    <row r="3802" spans="5:5" x14ac:dyDescent="0.2">
      <c r="E3802">
        <v>0</v>
      </c>
    </row>
    <row r="3803" spans="5:5" x14ac:dyDescent="0.2">
      <c r="E3803" t="s">
        <v>9289</v>
      </c>
    </row>
    <row r="3804" spans="5:5" x14ac:dyDescent="0.2">
      <c r="E3804" t="s">
        <v>9290</v>
      </c>
    </row>
    <row r="3805" spans="5:5" x14ac:dyDescent="0.2">
      <c r="E3805">
        <v>0</v>
      </c>
    </row>
    <row r="3806" spans="5:5" x14ac:dyDescent="0.2">
      <c r="E3806" t="s">
        <v>9291</v>
      </c>
    </row>
    <row r="3807" spans="5:5" x14ac:dyDescent="0.2">
      <c r="E3807" t="s">
        <v>9292</v>
      </c>
    </row>
    <row r="3808" spans="5:5" x14ac:dyDescent="0.2">
      <c r="E3808">
        <v>0</v>
      </c>
    </row>
    <row r="3809" spans="5:5" x14ac:dyDescent="0.2">
      <c r="E3809" t="s">
        <v>9293</v>
      </c>
    </row>
    <row r="3810" spans="5:5" x14ac:dyDescent="0.2">
      <c r="E3810" t="s">
        <v>9294</v>
      </c>
    </row>
    <row r="3811" spans="5:5" x14ac:dyDescent="0.2">
      <c r="E3811">
        <v>0</v>
      </c>
    </row>
    <row r="3812" spans="5:5" x14ac:dyDescent="0.2">
      <c r="E3812" t="s">
        <v>9295</v>
      </c>
    </row>
    <row r="3813" spans="5:5" x14ac:dyDescent="0.2">
      <c r="E3813" t="s">
        <v>9296</v>
      </c>
    </row>
    <row r="3814" spans="5:5" x14ac:dyDescent="0.2">
      <c r="E3814">
        <v>0</v>
      </c>
    </row>
    <row r="3815" spans="5:5" x14ac:dyDescent="0.2">
      <c r="E3815" t="s">
        <v>9297</v>
      </c>
    </row>
    <row r="3816" spans="5:5" x14ac:dyDescent="0.2">
      <c r="E3816" t="s">
        <v>9298</v>
      </c>
    </row>
    <row r="3817" spans="5:5" x14ac:dyDescent="0.2">
      <c r="E3817">
        <v>0</v>
      </c>
    </row>
    <row r="3818" spans="5:5" x14ac:dyDescent="0.2">
      <c r="E3818" t="s">
        <v>9299</v>
      </c>
    </row>
    <row r="3819" spans="5:5" x14ac:dyDescent="0.2">
      <c r="E3819" t="s">
        <v>9300</v>
      </c>
    </row>
    <row r="3820" spans="5:5" x14ac:dyDescent="0.2">
      <c r="E3820">
        <v>0</v>
      </c>
    </row>
    <row r="3821" spans="5:5" x14ac:dyDescent="0.2">
      <c r="E3821" t="s">
        <v>9301</v>
      </c>
    </row>
    <row r="3822" spans="5:5" x14ac:dyDescent="0.2">
      <c r="E3822" t="s">
        <v>9302</v>
      </c>
    </row>
    <row r="3823" spans="5:5" x14ac:dyDescent="0.2">
      <c r="E3823">
        <v>0</v>
      </c>
    </row>
    <row r="3824" spans="5:5" x14ac:dyDescent="0.2">
      <c r="E3824" t="s">
        <v>9303</v>
      </c>
    </row>
    <row r="3825" spans="5:5" x14ac:dyDescent="0.2">
      <c r="E3825" t="s">
        <v>9304</v>
      </c>
    </row>
    <row r="3826" spans="5:5" x14ac:dyDescent="0.2">
      <c r="E3826">
        <v>0</v>
      </c>
    </row>
    <row r="3827" spans="5:5" x14ac:dyDescent="0.2">
      <c r="E3827" t="s">
        <v>9305</v>
      </c>
    </row>
    <row r="3828" spans="5:5" x14ac:dyDescent="0.2">
      <c r="E3828" t="s">
        <v>9306</v>
      </c>
    </row>
    <row r="3829" spans="5:5" x14ac:dyDescent="0.2">
      <c r="E3829">
        <v>0</v>
      </c>
    </row>
    <row r="3830" spans="5:5" x14ac:dyDescent="0.2">
      <c r="E3830" t="s">
        <v>9307</v>
      </c>
    </row>
    <row r="3831" spans="5:5" x14ac:dyDescent="0.2">
      <c r="E3831" t="s">
        <v>9308</v>
      </c>
    </row>
    <row r="3832" spans="5:5" x14ac:dyDescent="0.2">
      <c r="E3832">
        <v>0</v>
      </c>
    </row>
    <row r="3833" spans="5:5" x14ac:dyDescent="0.2">
      <c r="E3833" t="s">
        <v>9309</v>
      </c>
    </row>
    <row r="3834" spans="5:5" x14ac:dyDescent="0.2">
      <c r="E3834" t="s">
        <v>9310</v>
      </c>
    </row>
    <row r="3835" spans="5:5" x14ac:dyDescent="0.2">
      <c r="E3835">
        <v>0</v>
      </c>
    </row>
    <row r="3836" spans="5:5" x14ac:dyDescent="0.2">
      <c r="E3836" t="s">
        <v>9311</v>
      </c>
    </row>
    <row r="3837" spans="5:5" x14ac:dyDescent="0.2">
      <c r="E3837" t="s">
        <v>9312</v>
      </c>
    </row>
    <row r="3838" spans="5:5" x14ac:dyDescent="0.2">
      <c r="E3838">
        <v>0</v>
      </c>
    </row>
    <row r="3839" spans="5:5" x14ac:dyDescent="0.2">
      <c r="E3839" t="s">
        <v>9313</v>
      </c>
    </row>
    <row r="3840" spans="5:5" x14ac:dyDescent="0.2">
      <c r="E3840" t="s">
        <v>9314</v>
      </c>
    </row>
    <row r="3841" spans="5:5" x14ac:dyDescent="0.2">
      <c r="E3841">
        <v>0</v>
      </c>
    </row>
    <row r="3842" spans="5:5" x14ac:dyDescent="0.2">
      <c r="E3842" t="s">
        <v>9315</v>
      </c>
    </row>
    <row r="3843" spans="5:5" x14ac:dyDescent="0.2">
      <c r="E3843" t="s">
        <v>9316</v>
      </c>
    </row>
    <row r="3844" spans="5:5" x14ac:dyDescent="0.2">
      <c r="E3844">
        <v>0</v>
      </c>
    </row>
    <row r="3845" spans="5:5" x14ac:dyDescent="0.2">
      <c r="E3845" t="s">
        <v>9313</v>
      </c>
    </row>
    <row r="3846" spans="5:5" x14ac:dyDescent="0.2">
      <c r="E3846" t="s">
        <v>9317</v>
      </c>
    </row>
    <row r="3847" spans="5:5" x14ac:dyDescent="0.2">
      <c r="E3847">
        <v>0</v>
      </c>
    </row>
    <row r="3848" spans="5:5" x14ac:dyDescent="0.2">
      <c r="E3848" t="s">
        <v>9318</v>
      </c>
    </row>
    <row r="3849" spans="5:5" x14ac:dyDescent="0.2">
      <c r="E3849" t="s">
        <v>9319</v>
      </c>
    </row>
    <row r="3850" spans="5:5" x14ac:dyDescent="0.2">
      <c r="E3850">
        <v>0</v>
      </c>
    </row>
    <row r="3851" spans="5:5" x14ac:dyDescent="0.2">
      <c r="E3851" t="s">
        <v>9320</v>
      </c>
    </row>
    <row r="3852" spans="5:5" x14ac:dyDescent="0.2">
      <c r="E3852" t="s">
        <v>9321</v>
      </c>
    </row>
    <row r="3853" spans="5:5" x14ac:dyDescent="0.2">
      <c r="E3853">
        <v>0</v>
      </c>
    </row>
    <row r="3854" spans="5:5" x14ac:dyDescent="0.2">
      <c r="E3854" t="s">
        <v>9322</v>
      </c>
    </row>
    <row r="3855" spans="5:5" x14ac:dyDescent="0.2">
      <c r="E3855" t="s">
        <v>9323</v>
      </c>
    </row>
    <row r="3856" spans="5:5" x14ac:dyDescent="0.2">
      <c r="E3856">
        <v>0</v>
      </c>
    </row>
    <row r="3857" spans="5:5" x14ac:dyDescent="0.2">
      <c r="E3857" t="s">
        <v>9324</v>
      </c>
    </row>
    <row r="3858" spans="5:5" x14ac:dyDescent="0.2">
      <c r="E3858" t="s">
        <v>9325</v>
      </c>
    </row>
    <row r="3859" spans="5:5" x14ac:dyDescent="0.2">
      <c r="E3859">
        <v>0</v>
      </c>
    </row>
    <row r="3860" spans="5:5" x14ac:dyDescent="0.2">
      <c r="E3860" t="s">
        <v>9326</v>
      </c>
    </row>
    <row r="3861" spans="5:5" x14ac:dyDescent="0.2">
      <c r="E3861" t="s">
        <v>9327</v>
      </c>
    </row>
    <row r="3862" spans="5:5" x14ac:dyDescent="0.2">
      <c r="E3862">
        <v>0</v>
      </c>
    </row>
    <row r="3863" spans="5:5" x14ac:dyDescent="0.2">
      <c r="E3863" t="s">
        <v>9328</v>
      </c>
    </row>
    <row r="3864" spans="5:5" x14ac:dyDescent="0.2">
      <c r="E3864" t="s">
        <v>9329</v>
      </c>
    </row>
    <row r="3865" spans="5:5" x14ac:dyDescent="0.2">
      <c r="E3865">
        <v>0</v>
      </c>
    </row>
    <row r="3866" spans="5:5" x14ac:dyDescent="0.2">
      <c r="E3866" t="s">
        <v>9330</v>
      </c>
    </row>
    <row r="3867" spans="5:5" x14ac:dyDescent="0.2">
      <c r="E3867" t="s">
        <v>9331</v>
      </c>
    </row>
    <row r="3868" spans="5:5" x14ac:dyDescent="0.2">
      <c r="E3868">
        <v>0</v>
      </c>
    </row>
    <row r="3869" spans="5:5" x14ac:dyDescent="0.2">
      <c r="E3869" t="s">
        <v>9332</v>
      </c>
    </row>
    <row r="3870" spans="5:5" x14ac:dyDescent="0.2">
      <c r="E3870" t="s">
        <v>9333</v>
      </c>
    </row>
    <row r="3871" spans="5:5" x14ac:dyDescent="0.2">
      <c r="E3871">
        <v>0</v>
      </c>
    </row>
    <row r="3872" spans="5:5" x14ac:dyDescent="0.2">
      <c r="E3872" t="s">
        <v>9334</v>
      </c>
    </row>
    <row r="3873" spans="5:5" x14ac:dyDescent="0.2">
      <c r="E3873" t="s">
        <v>9335</v>
      </c>
    </row>
    <row r="3874" spans="5:5" x14ac:dyDescent="0.2">
      <c r="E3874">
        <v>0</v>
      </c>
    </row>
    <row r="3875" spans="5:5" x14ac:dyDescent="0.2">
      <c r="E3875" t="s">
        <v>9336</v>
      </c>
    </row>
    <row r="3876" spans="5:5" x14ac:dyDescent="0.2">
      <c r="E3876" t="s">
        <v>9337</v>
      </c>
    </row>
    <row r="3877" spans="5:5" x14ac:dyDescent="0.2">
      <c r="E3877">
        <v>0</v>
      </c>
    </row>
    <row r="3878" spans="5:5" x14ac:dyDescent="0.2">
      <c r="E3878" t="s">
        <v>9338</v>
      </c>
    </row>
    <row r="3879" spans="5:5" x14ac:dyDescent="0.2">
      <c r="E3879" t="s">
        <v>9339</v>
      </c>
    </row>
    <row r="3880" spans="5:5" x14ac:dyDescent="0.2">
      <c r="E3880">
        <v>0</v>
      </c>
    </row>
    <row r="3881" spans="5:5" x14ac:dyDescent="0.2">
      <c r="E3881" t="s">
        <v>9340</v>
      </c>
    </row>
    <row r="3882" spans="5:5" x14ac:dyDescent="0.2">
      <c r="E3882" t="s">
        <v>9341</v>
      </c>
    </row>
    <row r="3883" spans="5:5" x14ac:dyDescent="0.2">
      <c r="E3883">
        <v>0</v>
      </c>
    </row>
    <row r="3884" spans="5:5" x14ac:dyDescent="0.2">
      <c r="E3884" t="s">
        <v>9342</v>
      </c>
    </row>
    <row r="3885" spans="5:5" x14ac:dyDescent="0.2">
      <c r="E3885" t="s">
        <v>9343</v>
      </c>
    </row>
    <row r="3886" spans="5:5" x14ac:dyDescent="0.2">
      <c r="E3886">
        <v>0</v>
      </c>
    </row>
    <row r="3887" spans="5:5" x14ac:dyDescent="0.2">
      <c r="E3887" t="s">
        <v>9344</v>
      </c>
    </row>
    <row r="3888" spans="5:5" x14ac:dyDescent="0.2">
      <c r="E3888" t="s">
        <v>9345</v>
      </c>
    </row>
    <row r="3889" spans="5:5" x14ac:dyDescent="0.2">
      <c r="E3889">
        <v>0</v>
      </c>
    </row>
    <row r="3890" spans="5:5" x14ac:dyDescent="0.2">
      <c r="E3890" t="s">
        <v>9346</v>
      </c>
    </row>
    <row r="3891" spans="5:5" x14ac:dyDescent="0.2">
      <c r="E3891" t="s">
        <v>9347</v>
      </c>
    </row>
    <row r="3892" spans="5:5" x14ac:dyDescent="0.2">
      <c r="E3892">
        <v>0</v>
      </c>
    </row>
    <row r="3893" spans="5:5" x14ac:dyDescent="0.2">
      <c r="E3893" t="s">
        <v>9348</v>
      </c>
    </row>
    <row r="3894" spans="5:5" x14ac:dyDescent="0.2">
      <c r="E3894" t="s">
        <v>9349</v>
      </c>
    </row>
    <row r="3895" spans="5:5" x14ac:dyDescent="0.2">
      <c r="E3895">
        <v>0</v>
      </c>
    </row>
    <row r="3896" spans="5:5" x14ac:dyDescent="0.2">
      <c r="E3896" t="s">
        <v>9350</v>
      </c>
    </row>
    <row r="3897" spans="5:5" x14ac:dyDescent="0.2">
      <c r="E3897" t="s">
        <v>9351</v>
      </c>
    </row>
    <row r="3898" spans="5:5" x14ac:dyDescent="0.2">
      <c r="E3898">
        <v>0</v>
      </c>
    </row>
    <row r="3899" spans="5:5" x14ac:dyDescent="0.2">
      <c r="E3899" t="s">
        <v>9352</v>
      </c>
    </row>
    <row r="3900" spans="5:5" x14ac:dyDescent="0.2">
      <c r="E3900" t="s">
        <v>9353</v>
      </c>
    </row>
    <row r="3901" spans="5:5" x14ac:dyDescent="0.2">
      <c r="E3901">
        <v>0</v>
      </c>
    </row>
    <row r="3902" spans="5:5" x14ac:dyDescent="0.2">
      <c r="E3902" t="s">
        <v>9354</v>
      </c>
    </row>
    <row r="3903" spans="5:5" x14ac:dyDescent="0.2">
      <c r="E3903" t="s">
        <v>9355</v>
      </c>
    </row>
    <row r="3904" spans="5:5" x14ac:dyDescent="0.2">
      <c r="E3904">
        <v>0</v>
      </c>
    </row>
    <row r="3905" spans="5:5" x14ac:dyDescent="0.2">
      <c r="E3905" t="s">
        <v>9356</v>
      </c>
    </row>
    <row r="3906" spans="5:5" x14ac:dyDescent="0.2">
      <c r="E3906" t="s">
        <v>9357</v>
      </c>
    </row>
    <row r="3907" spans="5:5" x14ac:dyDescent="0.2">
      <c r="E3907">
        <v>0</v>
      </c>
    </row>
    <row r="3908" spans="5:5" x14ac:dyDescent="0.2">
      <c r="E3908" t="s">
        <v>9358</v>
      </c>
    </row>
    <row r="3909" spans="5:5" x14ac:dyDescent="0.2">
      <c r="E3909" t="s">
        <v>9359</v>
      </c>
    </row>
    <row r="3910" spans="5:5" x14ac:dyDescent="0.2">
      <c r="E3910">
        <v>0</v>
      </c>
    </row>
    <row r="3911" spans="5:5" x14ac:dyDescent="0.2">
      <c r="E3911" t="s">
        <v>9360</v>
      </c>
    </row>
    <row r="3912" spans="5:5" x14ac:dyDescent="0.2">
      <c r="E3912" t="s">
        <v>9361</v>
      </c>
    </row>
    <row r="3913" spans="5:5" x14ac:dyDescent="0.2">
      <c r="E3913">
        <v>0</v>
      </c>
    </row>
    <row r="3914" spans="5:5" x14ac:dyDescent="0.2">
      <c r="E3914" t="s">
        <v>9362</v>
      </c>
    </row>
    <row r="3915" spans="5:5" x14ac:dyDescent="0.2">
      <c r="E3915" t="s">
        <v>9363</v>
      </c>
    </row>
    <row r="3916" spans="5:5" x14ac:dyDescent="0.2">
      <c r="E3916">
        <v>0</v>
      </c>
    </row>
    <row r="3917" spans="5:5" x14ac:dyDescent="0.2">
      <c r="E3917" t="s">
        <v>9364</v>
      </c>
    </row>
    <row r="3918" spans="5:5" x14ac:dyDescent="0.2">
      <c r="E3918" t="s">
        <v>9365</v>
      </c>
    </row>
    <row r="3919" spans="5:5" x14ac:dyDescent="0.2">
      <c r="E3919">
        <v>0</v>
      </c>
    </row>
    <row r="3920" spans="5:5" x14ac:dyDescent="0.2">
      <c r="E3920" t="s">
        <v>9366</v>
      </c>
    </row>
    <row r="3921" spans="5:5" x14ac:dyDescent="0.2">
      <c r="E3921" t="s">
        <v>9367</v>
      </c>
    </row>
    <row r="3922" spans="5:5" x14ac:dyDescent="0.2">
      <c r="E3922">
        <v>0</v>
      </c>
    </row>
    <row r="3923" spans="5:5" x14ac:dyDescent="0.2">
      <c r="E3923" t="s">
        <v>9368</v>
      </c>
    </row>
    <row r="3924" spans="5:5" x14ac:dyDescent="0.2">
      <c r="E3924" t="s">
        <v>9369</v>
      </c>
    </row>
    <row r="3925" spans="5:5" x14ac:dyDescent="0.2">
      <c r="E3925">
        <v>0</v>
      </c>
    </row>
    <row r="3926" spans="5:5" x14ac:dyDescent="0.2">
      <c r="E3926" t="s">
        <v>9370</v>
      </c>
    </row>
    <row r="3927" spans="5:5" x14ac:dyDescent="0.2">
      <c r="E3927" t="s">
        <v>9371</v>
      </c>
    </row>
    <row r="3928" spans="5:5" x14ac:dyDescent="0.2">
      <c r="E3928">
        <v>0</v>
      </c>
    </row>
    <row r="3929" spans="5:5" x14ac:dyDescent="0.2">
      <c r="E3929" t="s">
        <v>9372</v>
      </c>
    </row>
    <row r="3930" spans="5:5" x14ac:dyDescent="0.2">
      <c r="E3930" t="s">
        <v>9373</v>
      </c>
    </row>
    <row r="3931" spans="5:5" x14ac:dyDescent="0.2">
      <c r="E3931">
        <v>0</v>
      </c>
    </row>
    <row r="3932" spans="5:5" x14ac:dyDescent="0.2">
      <c r="E3932" t="s">
        <v>9374</v>
      </c>
    </row>
    <row r="3933" spans="5:5" x14ac:dyDescent="0.2">
      <c r="E3933" t="s">
        <v>9375</v>
      </c>
    </row>
    <row r="3934" spans="5:5" x14ac:dyDescent="0.2">
      <c r="E3934">
        <v>0</v>
      </c>
    </row>
    <row r="3935" spans="5:5" x14ac:dyDescent="0.2">
      <c r="E3935" t="s">
        <v>9376</v>
      </c>
    </row>
    <row r="3936" spans="5:5" x14ac:dyDescent="0.2">
      <c r="E3936" t="s">
        <v>9377</v>
      </c>
    </row>
    <row r="3937" spans="5:5" x14ac:dyDescent="0.2">
      <c r="E3937">
        <v>0</v>
      </c>
    </row>
    <row r="3938" spans="5:5" x14ac:dyDescent="0.2">
      <c r="E3938" t="s">
        <v>9378</v>
      </c>
    </row>
    <row r="3939" spans="5:5" x14ac:dyDescent="0.2">
      <c r="E3939" t="s">
        <v>9379</v>
      </c>
    </row>
    <row r="3940" spans="5:5" x14ac:dyDescent="0.2">
      <c r="E3940">
        <v>0</v>
      </c>
    </row>
    <row r="3941" spans="5:5" x14ac:dyDescent="0.2">
      <c r="E3941" t="s">
        <v>9380</v>
      </c>
    </row>
    <row r="3942" spans="5:5" x14ac:dyDescent="0.2">
      <c r="E3942" t="s">
        <v>9381</v>
      </c>
    </row>
    <row r="3943" spans="5:5" x14ac:dyDescent="0.2">
      <c r="E3943">
        <v>0</v>
      </c>
    </row>
    <row r="3944" spans="5:5" x14ac:dyDescent="0.2">
      <c r="E3944" t="s">
        <v>9382</v>
      </c>
    </row>
    <row r="3945" spans="5:5" x14ac:dyDescent="0.2">
      <c r="E3945" t="s">
        <v>9383</v>
      </c>
    </row>
    <row r="3946" spans="5:5" x14ac:dyDescent="0.2">
      <c r="E3946">
        <v>0</v>
      </c>
    </row>
    <row r="3947" spans="5:5" x14ac:dyDescent="0.2">
      <c r="E3947" t="s">
        <v>9384</v>
      </c>
    </row>
    <row r="3948" spans="5:5" x14ac:dyDescent="0.2">
      <c r="E3948" t="s">
        <v>9385</v>
      </c>
    </row>
    <row r="3949" spans="5:5" x14ac:dyDescent="0.2">
      <c r="E3949">
        <v>0</v>
      </c>
    </row>
    <row r="3950" spans="5:5" x14ac:dyDescent="0.2">
      <c r="E3950" t="s">
        <v>9386</v>
      </c>
    </row>
    <row r="3951" spans="5:5" x14ac:dyDescent="0.2">
      <c r="E3951" t="s">
        <v>9387</v>
      </c>
    </row>
    <row r="3952" spans="5:5" x14ac:dyDescent="0.2">
      <c r="E3952">
        <v>0</v>
      </c>
    </row>
    <row r="3953" spans="5:5" x14ac:dyDescent="0.2">
      <c r="E3953" t="s">
        <v>9388</v>
      </c>
    </row>
    <row r="3954" spans="5:5" x14ac:dyDescent="0.2">
      <c r="E3954" t="s">
        <v>9389</v>
      </c>
    </row>
    <row r="3955" spans="5:5" x14ac:dyDescent="0.2">
      <c r="E3955">
        <v>0</v>
      </c>
    </row>
    <row r="3956" spans="5:5" x14ac:dyDescent="0.2">
      <c r="E3956" t="s">
        <v>9390</v>
      </c>
    </row>
    <row r="3957" spans="5:5" x14ac:dyDescent="0.2">
      <c r="E3957" t="s">
        <v>9391</v>
      </c>
    </row>
    <row r="3958" spans="5:5" x14ac:dyDescent="0.2">
      <c r="E3958">
        <v>0</v>
      </c>
    </row>
    <row r="3959" spans="5:5" x14ac:dyDescent="0.2">
      <c r="E3959" t="s">
        <v>9392</v>
      </c>
    </row>
    <row r="3960" spans="5:5" x14ac:dyDescent="0.2">
      <c r="E3960" t="s">
        <v>9393</v>
      </c>
    </row>
    <row r="3961" spans="5:5" x14ac:dyDescent="0.2">
      <c r="E3961">
        <v>0</v>
      </c>
    </row>
    <row r="3962" spans="5:5" x14ac:dyDescent="0.2">
      <c r="E3962" t="s">
        <v>9394</v>
      </c>
    </row>
    <row r="3963" spans="5:5" x14ac:dyDescent="0.2">
      <c r="E3963" t="s">
        <v>9395</v>
      </c>
    </row>
    <row r="3964" spans="5:5" x14ac:dyDescent="0.2">
      <c r="E3964">
        <v>0</v>
      </c>
    </row>
    <row r="3965" spans="5:5" x14ac:dyDescent="0.2">
      <c r="E3965" t="s">
        <v>9384</v>
      </c>
    </row>
    <row r="3966" spans="5:5" x14ac:dyDescent="0.2">
      <c r="E3966" t="s">
        <v>9396</v>
      </c>
    </row>
    <row r="3967" spans="5:5" x14ac:dyDescent="0.2">
      <c r="E3967">
        <v>0</v>
      </c>
    </row>
    <row r="3968" spans="5:5" x14ac:dyDescent="0.2">
      <c r="E3968" t="s">
        <v>9397</v>
      </c>
    </row>
    <row r="3969" spans="5:5" x14ac:dyDescent="0.2">
      <c r="E3969" t="s">
        <v>9398</v>
      </c>
    </row>
    <row r="3970" spans="5:5" x14ac:dyDescent="0.2">
      <c r="E3970">
        <v>0</v>
      </c>
    </row>
    <row r="3971" spans="5:5" x14ac:dyDescent="0.2">
      <c r="E3971" t="s">
        <v>9399</v>
      </c>
    </row>
    <row r="3972" spans="5:5" x14ac:dyDescent="0.2">
      <c r="E3972" t="s">
        <v>9400</v>
      </c>
    </row>
    <row r="3973" spans="5:5" x14ac:dyDescent="0.2">
      <c r="E3973">
        <v>0</v>
      </c>
    </row>
    <row r="3974" spans="5:5" x14ac:dyDescent="0.2">
      <c r="E3974" t="s">
        <v>9401</v>
      </c>
    </row>
    <row r="3975" spans="5:5" x14ac:dyDescent="0.2">
      <c r="E3975" t="s">
        <v>9402</v>
      </c>
    </row>
    <row r="3976" spans="5:5" x14ac:dyDescent="0.2">
      <c r="E3976">
        <v>0</v>
      </c>
    </row>
    <row r="3977" spans="5:5" x14ac:dyDescent="0.2">
      <c r="E3977" t="s">
        <v>9403</v>
      </c>
    </row>
    <row r="3978" spans="5:5" x14ac:dyDescent="0.2">
      <c r="E3978" t="s">
        <v>9404</v>
      </c>
    </row>
    <row r="3979" spans="5:5" x14ac:dyDescent="0.2">
      <c r="E3979">
        <v>0</v>
      </c>
    </row>
    <row r="3980" spans="5:5" x14ac:dyDescent="0.2">
      <c r="E3980" t="s">
        <v>9405</v>
      </c>
    </row>
    <row r="3981" spans="5:5" x14ac:dyDescent="0.2">
      <c r="E3981" t="s">
        <v>9406</v>
      </c>
    </row>
    <row r="3982" spans="5:5" x14ac:dyDescent="0.2">
      <c r="E3982">
        <v>0</v>
      </c>
    </row>
    <row r="3983" spans="5:5" x14ac:dyDescent="0.2">
      <c r="E3983" t="s">
        <v>9407</v>
      </c>
    </row>
    <row r="3984" spans="5:5" x14ac:dyDescent="0.2">
      <c r="E3984" t="s">
        <v>9408</v>
      </c>
    </row>
    <row r="3985" spans="5:5" x14ac:dyDescent="0.2">
      <c r="E3985">
        <v>0</v>
      </c>
    </row>
    <row r="3986" spans="5:5" x14ac:dyDescent="0.2">
      <c r="E3986" t="s">
        <v>9409</v>
      </c>
    </row>
    <row r="3987" spans="5:5" x14ac:dyDescent="0.2">
      <c r="E3987" t="s">
        <v>9410</v>
      </c>
    </row>
    <row r="3988" spans="5:5" x14ac:dyDescent="0.2">
      <c r="E3988">
        <v>0</v>
      </c>
    </row>
    <row r="3989" spans="5:5" x14ac:dyDescent="0.2">
      <c r="E3989" t="s">
        <v>9411</v>
      </c>
    </row>
    <row r="3990" spans="5:5" x14ac:dyDescent="0.2">
      <c r="E3990" t="s">
        <v>9412</v>
      </c>
    </row>
    <row r="3991" spans="5:5" x14ac:dyDescent="0.2">
      <c r="E3991">
        <v>0</v>
      </c>
    </row>
    <row r="3992" spans="5:5" x14ac:dyDescent="0.2">
      <c r="E3992" t="s">
        <v>9413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455"/>
  <sheetViews>
    <sheetView showGridLines="0" defaultGridColor="0" colorId="8" zoomScale="110" zoomScaleNormal="110" workbookViewId="0">
      <pane ySplit="2" topLeftCell="A3" activePane="bottomLeft" state="frozen"/>
      <selection sqref="A1:A2"/>
      <selection pane="bottomLeft" activeCell="H113" sqref="H113"/>
    </sheetView>
  </sheetViews>
  <sheetFormatPr defaultColWidth="9.140625" defaultRowHeight="12.75" x14ac:dyDescent="0.2"/>
  <cols>
    <col min="1" max="1" width="48.5703125" style="1356" customWidth="1"/>
    <col min="2" max="2" width="5" style="1357" customWidth="1"/>
    <col min="3" max="10" width="13.28515625" style="123" customWidth="1"/>
    <col min="11" max="11" width="13.28515625" style="178" customWidth="1"/>
    <col min="12" max="12" width="11.85546875" style="123" customWidth="1"/>
    <col min="13" max="13" width="1.5703125" style="122" customWidth="1"/>
    <col min="14" max="16384" width="9.140625" style="122"/>
  </cols>
  <sheetData>
    <row r="1" spans="1:14" x14ac:dyDescent="0.2">
      <c r="A1" s="1856" t="s">
        <v>1335</v>
      </c>
      <c r="B1" s="1147"/>
      <c r="C1" s="303" t="s">
        <v>694</v>
      </c>
      <c r="D1" s="303" t="s">
        <v>958</v>
      </c>
      <c r="E1" s="303" t="s">
        <v>959</v>
      </c>
      <c r="F1" s="303" t="s">
        <v>960</v>
      </c>
      <c r="G1" s="303" t="s">
        <v>961</v>
      </c>
      <c r="H1" s="303" t="s">
        <v>962</v>
      </c>
      <c r="I1" s="303" t="s">
        <v>963</v>
      </c>
      <c r="J1" s="303" t="s">
        <v>964</v>
      </c>
      <c r="K1" s="303" t="s">
        <v>210</v>
      </c>
      <c r="L1" s="1148"/>
    </row>
    <row r="2" spans="1:14" s="1152" customFormat="1" ht="28.5" customHeight="1" x14ac:dyDescent="0.2">
      <c r="A2" s="1882"/>
      <c r="B2" s="1149" t="s">
        <v>45</v>
      </c>
      <c r="C2" s="1150" t="s">
        <v>157</v>
      </c>
      <c r="D2" s="1151" t="s">
        <v>49</v>
      </c>
      <c r="E2" s="1151" t="s">
        <v>980</v>
      </c>
      <c r="F2" s="1151" t="s">
        <v>974</v>
      </c>
      <c r="G2" s="1150" t="s">
        <v>975</v>
      </c>
      <c r="H2" s="1150" t="s">
        <v>976</v>
      </c>
      <c r="I2" s="1151" t="s">
        <v>239</v>
      </c>
      <c r="J2" s="1151" t="s">
        <v>240</v>
      </c>
      <c r="K2" s="1150" t="s">
        <v>138</v>
      </c>
      <c r="L2" s="1150" t="s">
        <v>30</v>
      </c>
      <c r="M2" s="176"/>
      <c r="N2" s="176"/>
    </row>
    <row r="3" spans="1:14" s="123" customFormat="1" ht="16.7" customHeight="1" x14ac:dyDescent="0.2">
      <c r="A3" s="1888" t="s">
        <v>245</v>
      </c>
      <c r="B3" s="1889"/>
      <c r="C3" s="1153"/>
      <c r="D3" s="1153"/>
      <c r="E3" s="1153"/>
      <c r="F3" s="1153"/>
      <c r="G3" s="1153"/>
      <c r="H3" s="1153"/>
      <c r="I3" s="1153"/>
      <c r="J3" s="1153"/>
      <c r="K3" s="1154"/>
      <c r="L3" s="1155"/>
    </row>
    <row r="4" spans="1:14" s="120" customFormat="1" ht="15.75" customHeight="1" x14ac:dyDescent="0.2">
      <c r="A4" s="1156" t="s">
        <v>44</v>
      </c>
      <c r="B4" s="1157" t="s">
        <v>508</v>
      </c>
      <c r="C4" s="1158"/>
      <c r="D4" s="1158"/>
      <c r="E4" s="1158"/>
      <c r="F4" s="1158"/>
      <c r="G4" s="1158"/>
      <c r="H4" s="1158"/>
      <c r="I4" s="1159"/>
      <c r="J4" s="1158"/>
      <c r="K4" s="1160"/>
      <c r="L4" s="1158"/>
    </row>
    <row r="5" spans="1:14" x14ac:dyDescent="0.2">
      <c r="A5" s="1161" t="s">
        <v>861</v>
      </c>
      <c r="B5" s="1162">
        <v>1100</v>
      </c>
      <c r="C5" s="746">
        <v>0</v>
      </c>
      <c r="D5" s="746">
        <v>0</v>
      </c>
      <c r="E5" s="746">
        <v>0</v>
      </c>
      <c r="F5" s="746">
        <v>0</v>
      </c>
      <c r="G5" s="746">
        <v>0</v>
      </c>
      <c r="H5" s="746">
        <v>0</v>
      </c>
      <c r="I5" s="746">
        <v>0</v>
      </c>
      <c r="J5" s="746">
        <v>0</v>
      </c>
      <c r="K5" s="772">
        <f>SUM(C5:J5)</f>
        <v>0</v>
      </c>
      <c r="L5" s="746">
        <v>0</v>
      </c>
    </row>
    <row r="6" spans="1:14" x14ac:dyDescent="0.2">
      <c r="A6" s="1161" t="s">
        <v>1158</v>
      </c>
      <c r="B6" s="1162" t="s">
        <v>1156</v>
      </c>
      <c r="C6" s="751"/>
      <c r="D6" s="751"/>
      <c r="E6" s="746">
        <v>0</v>
      </c>
      <c r="F6" s="751"/>
      <c r="G6" s="751"/>
      <c r="H6" s="751"/>
      <c r="I6" s="751"/>
      <c r="J6" s="751"/>
      <c r="K6" s="772">
        <f>SUM(C6,E6)</f>
        <v>0</v>
      </c>
      <c r="L6" s="746">
        <v>0</v>
      </c>
    </row>
    <row r="7" spans="1:14" x14ac:dyDescent="0.2">
      <c r="A7" s="1161" t="s">
        <v>145</v>
      </c>
      <c r="B7" s="1162" t="s">
        <v>867</v>
      </c>
      <c r="C7" s="746">
        <v>0</v>
      </c>
      <c r="D7" s="746">
        <v>0</v>
      </c>
      <c r="E7" s="746">
        <v>0</v>
      </c>
      <c r="F7" s="746">
        <v>0</v>
      </c>
      <c r="G7" s="746">
        <v>0</v>
      </c>
      <c r="H7" s="746">
        <v>0</v>
      </c>
      <c r="I7" s="746">
        <v>0</v>
      </c>
      <c r="J7" s="746">
        <v>0</v>
      </c>
      <c r="K7" s="772">
        <f t="shared" ref="K7:K33" si="0">SUM(C7:J7)</f>
        <v>0</v>
      </c>
      <c r="L7" s="746">
        <v>0</v>
      </c>
    </row>
    <row r="8" spans="1:14" x14ac:dyDescent="0.2">
      <c r="A8" s="1161" t="s">
        <v>146</v>
      </c>
      <c r="B8" s="1162">
        <v>1200</v>
      </c>
      <c r="C8" s="746">
        <v>4703578</v>
      </c>
      <c r="D8" s="746">
        <v>980806</v>
      </c>
      <c r="E8" s="746">
        <v>325440</v>
      </c>
      <c r="F8" s="746">
        <v>21805</v>
      </c>
      <c r="G8" s="746">
        <v>62826</v>
      </c>
      <c r="H8" s="746">
        <v>0</v>
      </c>
      <c r="I8" s="746">
        <v>0</v>
      </c>
      <c r="J8" s="746">
        <v>0</v>
      </c>
      <c r="K8" s="772">
        <f t="shared" si="0"/>
        <v>6094455</v>
      </c>
      <c r="L8" s="746">
        <v>6501037</v>
      </c>
    </row>
    <row r="9" spans="1:14" x14ac:dyDescent="0.2">
      <c r="A9" s="1161" t="s">
        <v>643</v>
      </c>
      <c r="B9" s="1162" t="s">
        <v>868</v>
      </c>
      <c r="C9" s="746">
        <v>0</v>
      </c>
      <c r="D9" s="746">
        <v>0</v>
      </c>
      <c r="E9" s="746">
        <v>0</v>
      </c>
      <c r="F9" s="746">
        <v>0</v>
      </c>
      <c r="G9" s="746">
        <v>0</v>
      </c>
      <c r="H9" s="746">
        <v>0</v>
      </c>
      <c r="I9" s="746">
        <v>0</v>
      </c>
      <c r="J9" s="746">
        <v>0</v>
      </c>
      <c r="K9" s="772">
        <f t="shared" si="0"/>
        <v>0</v>
      </c>
      <c r="L9" s="746">
        <v>0</v>
      </c>
    </row>
    <row r="10" spans="1:14" x14ac:dyDescent="0.2">
      <c r="A10" s="1161" t="s">
        <v>644</v>
      </c>
      <c r="B10" s="1162">
        <v>1250</v>
      </c>
      <c r="C10" s="746">
        <v>0</v>
      </c>
      <c r="D10" s="746">
        <v>0</v>
      </c>
      <c r="E10" s="746">
        <v>0</v>
      </c>
      <c r="F10" s="746">
        <v>0</v>
      </c>
      <c r="G10" s="746">
        <v>0</v>
      </c>
      <c r="H10" s="746">
        <v>0</v>
      </c>
      <c r="I10" s="746">
        <v>0</v>
      </c>
      <c r="J10" s="746">
        <v>0</v>
      </c>
      <c r="K10" s="772">
        <f t="shared" si="0"/>
        <v>0</v>
      </c>
      <c r="L10" s="746">
        <v>0</v>
      </c>
    </row>
    <row r="11" spans="1:14" x14ac:dyDescent="0.2">
      <c r="A11" s="1161" t="s">
        <v>1008</v>
      </c>
      <c r="B11" s="1162" t="s">
        <v>143</v>
      </c>
      <c r="C11" s="746">
        <v>0</v>
      </c>
      <c r="D11" s="746">
        <v>0</v>
      </c>
      <c r="E11" s="746">
        <v>0</v>
      </c>
      <c r="F11" s="746">
        <v>0</v>
      </c>
      <c r="G11" s="746">
        <v>0</v>
      </c>
      <c r="H11" s="746">
        <v>0</v>
      </c>
      <c r="I11" s="746">
        <v>0</v>
      </c>
      <c r="J11" s="746">
        <v>0</v>
      </c>
      <c r="K11" s="772">
        <f t="shared" si="0"/>
        <v>0</v>
      </c>
      <c r="L11" s="746">
        <v>0</v>
      </c>
    </row>
    <row r="12" spans="1:14" x14ac:dyDescent="0.2">
      <c r="A12" s="1161" t="s">
        <v>862</v>
      </c>
      <c r="B12" s="1162">
        <v>1300</v>
      </c>
      <c r="C12" s="746">
        <v>0</v>
      </c>
      <c r="D12" s="746">
        <v>0</v>
      </c>
      <c r="E12" s="746">
        <v>0</v>
      </c>
      <c r="F12" s="746">
        <v>0</v>
      </c>
      <c r="G12" s="746">
        <v>0</v>
      </c>
      <c r="H12" s="746">
        <v>0</v>
      </c>
      <c r="I12" s="746">
        <v>0</v>
      </c>
      <c r="J12" s="746">
        <v>0</v>
      </c>
      <c r="K12" s="772">
        <f t="shared" si="0"/>
        <v>0</v>
      </c>
      <c r="L12" s="746">
        <v>0</v>
      </c>
    </row>
    <row r="13" spans="1:14" x14ac:dyDescent="0.2">
      <c r="A13" s="1161" t="s">
        <v>645</v>
      </c>
      <c r="B13" s="1162">
        <v>1400</v>
      </c>
      <c r="C13" s="746">
        <v>182551</v>
      </c>
      <c r="D13" s="746">
        <v>85390</v>
      </c>
      <c r="E13" s="746">
        <v>0</v>
      </c>
      <c r="F13" s="746">
        <v>0</v>
      </c>
      <c r="G13" s="746">
        <v>0</v>
      </c>
      <c r="H13" s="746">
        <v>0</v>
      </c>
      <c r="I13" s="746">
        <v>0</v>
      </c>
      <c r="J13" s="746">
        <v>0</v>
      </c>
      <c r="K13" s="772">
        <f t="shared" si="0"/>
        <v>267941</v>
      </c>
      <c r="L13" s="746">
        <v>384175</v>
      </c>
    </row>
    <row r="14" spans="1:14" x14ac:dyDescent="0.2">
      <c r="A14" s="1161" t="s">
        <v>863</v>
      </c>
      <c r="B14" s="1162">
        <v>1500</v>
      </c>
      <c r="C14" s="746">
        <v>0</v>
      </c>
      <c r="D14" s="746">
        <v>0</v>
      </c>
      <c r="E14" s="746">
        <v>0</v>
      </c>
      <c r="F14" s="746">
        <v>0</v>
      </c>
      <c r="G14" s="746">
        <v>0</v>
      </c>
      <c r="H14" s="746">
        <v>0</v>
      </c>
      <c r="I14" s="746">
        <v>0</v>
      </c>
      <c r="J14" s="746">
        <v>0</v>
      </c>
      <c r="K14" s="772">
        <f t="shared" si="0"/>
        <v>0</v>
      </c>
      <c r="L14" s="746">
        <v>0</v>
      </c>
    </row>
    <row r="15" spans="1:14" x14ac:dyDescent="0.2">
      <c r="A15" s="1161" t="s">
        <v>864</v>
      </c>
      <c r="B15" s="1162">
        <v>1600</v>
      </c>
      <c r="C15" s="746">
        <v>352054</v>
      </c>
      <c r="D15" s="746">
        <v>23552</v>
      </c>
      <c r="E15" s="746">
        <v>168</v>
      </c>
      <c r="F15" s="746">
        <v>5691</v>
      </c>
      <c r="G15" s="746">
        <v>0</v>
      </c>
      <c r="H15" s="746">
        <v>0</v>
      </c>
      <c r="I15" s="746">
        <v>0</v>
      </c>
      <c r="J15" s="746">
        <v>0</v>
      </c>
      <c r="K15" s="772">
        <f t="shared" si="0"/>
        <v>381465</v>
      </c>
      <c r="L15" s="746">
        <v>414087</v>
      </c>
    </row>
    <row r="16" spans="1:14" x14ac:dyDescent="0.2">
      <c r="A16" s="1161" t="s">
        <v>886</v>
      </c>
      <c r="B16" s="1162" t="s">
        <v>369</v>
      </c>
      <c r="C16" s="746">
        <v>0</v>
      </c>
      <c r="D16" s="746">
        <v>0</v>
      </c>
      <c r="E16" s="746">
        <v>0</v>
      </c>
      <c r="F16" s="746">
        <v>0</v>
      </c>
      <c r="G16" s="746">
        <v>0</v>
      </c>
      <c r="H16" s="746">
        <v>0</v>
      </c>
      <c r="I16" s="746">
        <v>0</v>
      </c>
      <c r="J16" s="746">
        <v>0</v>
      </c>
      <c r="K16" s="772">
        <f t="shared" si="0"/>
        <v>0</v>
      </c>
      <c r="L16" s="746">
        <v>0</v>
      </c>
    </row>
    <row r="17" spans="1:12" x14ac:dyDescent="0.2">
      <c r="A17" s="1161" t="s">
        <v>646</v>
      </c>
      <c r="B17" s="1162" t="s">
        <v>144</v>
      </c>
      <c r="C17" s="746">
        <v>0</v>
      </c>
      <c r="D17" s="746">
        <v>0</v>
      </c>
      <c r="E17" s="746">
        <v>0</v>
      </c>
      <c r="F17" s="746">
        <v>0</v>
      </c>
      <c r="G17" s="746">
        <v>0</v>
      </c>
      <c r="H17" s="746">
        <v>0</v>
      </c>
      <c r="I17" s="746">
        <v>0</v>
      </c>
      <c r="J17" s="746">
        <v>0</v>
      </c>
      <c r="K17" s="772">
        <f t="shared" si="0"/>
        <v>0</v>
      </c>
      <c r="L17" s="746">
        <v>0</v>
      </c>
    </row>
    <row r="18" spans="1:12" x14ac:dyDescent="0.2">
      <c r="A18" s="1161" t="s">
        <v>967</v>
      </c>
      <c r="B18" s="1162">
        <v>1800</v>
      </c>
      <c r="C18" s="746">
        <v>0</v>
      </c>
      <c r="D18" s="746">
        <v>0</v>
      </c>
      <c r="E18" s="746">
        <v>0</v>
      </c>
      <c r="F18" s="746">
        <v>0</v>
      </c>
      <c r="G18" s="746">
        <v>0</v>
      </c>
      <c r="H18" s="746">
        <v>0</v>
      </c>
      <c r="I18" s="746">
        <v>0</v>
      </c>
      <c r="J18" s="746">
        <v>0</v>
      </c>
      <c r="K18" s="772">
        <f t="shared" si="0"/>
        <v>0</v>
      </c>
      <c r="L18" s="746">
        <v>0</v>
      </c>
    </row>
    <row r="19" spans="1:12" x14ac:dyDescent="0.2">
      <c r="A19" s="1161" t="s">
        <v>117</v>
      </c>
      <c r="B19" s="1162">
        <v>1900</v>
      </c>
      <c r="C19" s="746">
        <v>1176</v>
      </c>
      <c r="D19" s="746">
        <v>32</v>
      </c>
      <c r="E19" s="746">
        <v>0</v>
      </c>
      <c r="F19" s="746">
        <v>0</v>
      </c>
      <c r="G19" s="746">
        <v>0</v>
      </c>
      <c r="H19" s="746">
        <v>0</v>
      </c>
      <c r="I19" s="746">
        <v>0</v>
      </c>
      <c r="J19" s="746">
        <v>0</v>
      </c>
      <c r="K19" s="772">
        <f t="shared" si="0"/>
        <v>1208</v>
      </c>
      <c r="L19" s="746">
        <v>5151</v>
      </c>
    </row>
    <row r="20" spans="1:12" x14ac:dyDescent="0.2">
      <c r="A20" s="1163" t="s">
        <v>660</v>
      </c>
      <c r="B20" s="1147" t="s">
        <v>647</v>
      </c>
      <c r="C20" s="751"/>
      <c r="D20" s="751"/>
      <c r="E20" s="751"/>
      <c r="F20" s="751"/>
      <c r="G20" s="751"/>
      <c r="H20" s="749">
        <v>0</v>
      </c>
      <c r="I20" s="747"/>
      <c r="J20" s="750"/>
      <c r="K20" s="772">
        <f t="shared" si="0"/>
        <v>0</v>
      </c>
      <c r="L20" s="749">
        <v>0</v>
      </c>
    </row>
    <row r="21" spans="1:12" x14ac:dyDescent="0.2">
      <c r="A21" s="1163" t="s">
        <v>661</v>
      </c>
      <c r="B21" s="1147" t="s">
        <v>648</v>
      </c>
      <c r="C21" s="751"/>
      <c r="D21" s="751"/>
      <c r="E21" s="751"/>
      <c r="F21" s="751"/>
      <c r="G21" s="751"/>
      <c r="H21" s="749">
        <v>0</v>
      </c>
      <c r="I21" s="747"/>
      <c r="J21" s="751"/>
      <c r="K21" s="772">
        <f t="shared" si="0"/>
        <v>0</v>
      </c>
      <c r="L21" s="749">
        <v>0</v>
      </c>
    </row>
    <row r="22" spans="1:12" x14ac:dyDescent="0.2">
      <c r="A22" s="1163" t="s">
        <v>662</v>
      </c>
      <c r="B22" s="1147" t="s">
        <v>649</v>
      </c>
      <c r="C22" s="751"/>
      <c r="D22" s="751"/>
      <c r="E22" s="751"/>
      <c r="F22" s="751"/>
      <c r="G22" s="751"/>
      <c r="H22" s="749">
        <v>0</v>
      </c>
      <c r="I22" s="747"/>
      <c r="J22" s="751"/>
      <c r="K22" s="772">
        <f t="shared" si="0"/>
        <v>0</v>
      </c>
      <c r="L22" s="749">
        <v>0</v>
      </c>
    </row>
    <row r="23" spans="1:12" x14ac:dyDescent="0.2">
      <c r="A23" s="1163" t="s">
        <v>663</v>
      </c>
      <c r="B23" s="1147" t="s">
        <v>650</v>
      </c>
      <c r="C23" s="751"/>
      <c r="D23" s="751"/>
      <c r="E23" s="751"/>
      <c r="F23" s="751"/>
      <c r="G23" s="751"/>
      <c r="H23" s="749">
        <v>0</v>
      </c>
      <c r="I23" s="747"/>
      <c r="J23" s="751"/>
      <c r="K23" s="772">
        <f t="shared" si="0"/>
        <v>0</v>
      </c>
      <c r="L23" s="749">
        <v>0</v>
      </c>
    </row>
    <row r="24" spans="1:12" ht="12.75" customHeight="1" x14ac:dyDescent="0.2">
      <c r="A24" s="1163" t="s">
        <v>664</v>
      </c>
      <c r="B24" s="1147" t="s">
        <v>651</v>
      </c>
      <c r="C24" s="751"/>
      <c r="D24" s="751"/>
      <c r="E24" s="751"/>
      <c r="F24" s="751"/>
      <c r="G24" s="751"/>
      <c r="H24" s="749">
        <v>0</v>
      </c>
      <c r="I24" s="747"/>
      <c r="J24" s="751"/>
      <c r="K24" s="772">
        <f t="shared" si="0"/>
        <v>0</v>
      </c>
      <c r="L24" s="749">
        <v>0</v>
      </c>
    </row>
    <row r="25" spans="1:12" ht="12.75" customHeight="1" x14ac:dyDescent="0.2">
      <c r="A25" s="1163" t="s">
        <v>717</v>
      </c>
      <c r="B25" s="1147" t="s">
        <v>652</v>
      </c>
      <c r="C25" s="751"/>
      <c r="D25" s="751"/>
      <c r="E25" s="751"/>
      <c r="F25" s="751"/>
      <c r="G25" s="751"/>
      <c r="H25" s="749">
        <v>0</v>
      </c>
      <c r="I25" s="747"/>
      <c r="J25" s="751"/>
      <c r="K25" s="772">
        <f t="shared" si="0"/>
        <v>0</v>
      </c>
      <c r="L25" s="749">
        <v>0</v>
      </c>
    </row>
    <row r="26" spans="1:12" x14ac:dyDescent="0.2">
      <c r="A26" s="1163" t="s">
        <v>555</v>
      </c>
      <c r="B26" s="1147" t="s">
        <v>653</v>
      </c>
      <c r="C26" s="751"/>
      <c r="D26" s="751"/>
      <c r="E26" s="751"/>
      <c r="F26" s="751"/>
      <c r="G26" s="751"/>
      <c r="H26" s="749">
        <v>0</v>
      </c>
      <c r="I26" s="747"/>
      <c r="J26" s="751"/>
      <c r="K26" s="772">
        <f t="shared" si="0"/>
        <v>0</v>
      </c>
      <c r="L26" s="749">
        <v>0</v>
      </c>
    </row>
    <row r="27" spans="1:12" x14ac:dyDescent="0.2">
      <c r="A27" s="1163" t="s">
        <v>556</v>
      </c>
      <c r="B27" s="1147" t="s">
        <v>654</v>
      </c>
      <c r="C27" s="751"/>
      <c r="D27" s="751"/>
      <c r="E27" s="751"/>
      <c r="F27" s="751"/>
      <c r="G27" s="751"/>
      <c r="H27" s="749">
        <v>0</v>
      </c>
      <c r="I27" s="747"/>
      <c r="J27" s="751"/>
      <c r="K27" s="772">
        <f t="shared" si="0"/>
        <v>0</v>
      </c>
      <c r="L27" s="749">
        <v>0</v>
      </c>
    </row>
    <row r="28" spans="1:12" x14ac:dyDescent="0.2">
      <c r="A28" s="1163" t="s">
        <v>132</v>
      </c>
      <c r="B28" s="1147" t="s">
        <v>655</v>
      </c>
      <c r="C28" s="751"/>
      <c r="D28" s="751"/>
      <c r="E28" s="751"/>
      <c r="F28" s="751"/>
      <c r="G28" s="751"/>
      <c r="H28" s="749">
        <v>0</v>
      </c>
      <c r="I28" s="747"/>
      <c r="J28" s="751"/>
      <c r="K28" s="772">
        <f t="shared" si="0"/>
        <v>0</v>
      </c>
      <c r="L28" s="749">
        <v>0</v>
      </c>
    </row>
    <row r="29" spans="1:12" x14ac:dyDescent="0.2">
      <c r="A29" s="1163" t="s">
        <v>133</v>
      </c>
      <c r="B29" s="1147" t="s">
        <v>656</v>
      </c>
      <c r="C29" s="751"/>
      <c r="D29" s="751"/>
      <c r="E29" s="751"/>
      <c r="F29" s="751"/>
      <c r="G29" s="751"/>
      <c r="H29" s="749">
        <v>0</v>
      </c>
      <c r="I29" s="747"/>
      <c r="J29" s="751"/>
      <c r="K29" s="772">
        <f t="shared" si="0"/>
        <v>0</v>
      </c>
      <c r="L29" s="749">
        <v>0</v>
      </c>
    </row>
    <row r="30" spans="1:12" x14ac:dyDescent="0.2">
      <c r="A30" s="1163" t="s">
        <v>134</v>
      </c>
      <c r="B30" s="1147" t="s">
        <v>657</v>
      </c>
      <c r="C30" s="751"/>
      <c r="D30" s="751"/>
      <c r="E30" s="751"/>
      <c r="F30" s="751"/>
      <c r="G30" s="751"/>
      <c r="H30" s="749">
        <v>0</v>
      </c>
      <c r="I30" s="747"/>
      <c r="J30" s="751"/>
      <c r="K30" s="772">
        <f t="shared" si="0"/>
        <v>0</v>
      </c>
      <c r="L30" s="749">
        <v>0</v>
      </c>
    </row>
    <row r="31" spans="1:12" x14ac:dyDescent="0.2">
      <c r="A31" s="1163" t="s">
        <v>135</v>
      </c>
      <c r="B31" s="1147" t="s">
        <v>658</v>
      </c>
      <c r="C31" s="751"/>
      <c r="D31" s="751"/>
      <c r="E31" s="751"/>
      <c r="F31" s="751"/>
      <c r="G31" s="751"/>
      <c r="H31" s="749">
        <v>0</v>
      </c>
      <c r="I31" s="747"/>
      <c r="J31" s="751"/>
      <c r="K31" s="772">
        <f t="shared" si="0"/>
        <v>0</v>
      </c>
      <c r="L31" s="749">
        <v>0</v>
      </c>
    </row>
    <row r="32" spans="1:12" x14ac:dyDescent="0.2">
      <c r="A32" s="1164" t="s">
        <v>1007</v>
      </c>
      <c r="B32" s="1162" t="s">
        <v>659</v>
      </c>
      <c r="C32" s="751"/>
      <c r="D32" s="751"/>
      <c r="E32" s="751"/>
      <c r="F32" s="751"/>
      <c r="G32" s="751"/>
      <c r="H32" s="749">
        <v>0</v>
      </c>
      <c r="I32" s="747"/>
      <c r="J32" s="754"/>
      <c r="K32" s="772">
        <f t="shared" si="0"/>
        <v>0</v>
      </c>
      <c r="L32" s="749">
        <v>0</v>
      </c>
    </row>
    <row r="33" spans="1:12" x14ac:dyDescent="0.2">
      <c r="A33" s="1164" t="s">
        <v>1466</v>
      </c>
      <c r="B33" s="1147" t="s">
        <v>1465</v>
      </c>
      <c r="C33" s="751"/>
      <c r="D33" s="751"/>
      <c r="E33" s="751"/>
      <c r="F33" s="751"/>
      <c r="G33" s="751"/>
      <c r="H33" s="749">
        <v>6155</v>
      </c>
      <c r="I33" s="747"/>
      <c r="J33" s="751"/>
      <c r="K33" s="772">
        <f t="shared" si="0"/>
        <v>6155</v>
      </c>
      <c r="L33" s="749">
        <v>0</v>
      </c>
    </row>
    <row r="34" spans="1:12" ht="12.75" customHeight="1" thickBot="1" x14ac:dyDescent="0.25">
      <c r="A34" s="1165" t="s">
        <v>1467</v>
      </c>
      <c r="B34" s="1166" t="s">
        <v>508</v>
      </c>
      <c r="C34" s="762">
        <f>SUM(C5:C32)</f>
        <v>5239359</v>
      </c>
      <c r="D34" s="762">
        <f t="shared" ref="D34:L34" si="1">SUM(D5:D32)</f>
        <v>1089780</v>
      </c>
      <c r="E34" s="762">
        <f t="shared" si="1"/>
        <v>325608</v>
      </c>
      <c r="F34" s="762">
        <f t="shared" si="1"/>
        <v>27496</v>
      </c>
      <c r="G34" s="762">
        <f t="shared" si="1"/>
        <v>62826</v>
      </c>
      <c r="H34" s="762">
        <f t="shared" si="1"/>
        <v>0</v>
      </c>
      <c r="I34" s="762">
        <f t="shared" si="1"/>
        <v>0</v>
      </c>
      <c r="J34" s="762">
        <f t="shared" si="1"/>
        <v>0</v>
      </c>
      <c r="K34" s="762">
        <f t="shared" si="1"/>
        <v>6745069</v>
      </c>
      <c r="L34" s="762">
        <f t="shared" si="1"/>
        <v>7304450</v>
      </c>
    </row>
    <row r="35" spans="1:12" ht="12.75" customHeight="1" thickTop="1" thickBot="1" x14ac:dyDescent="0.25">
      <c r="A35" s="1165" t="s">
        <v>1468</v>
      </c>
      <c r="B35" s="1166" t="s">
        <v>508</v>
      </c>
      <c r="C35" s="762">
        <f>SUM(C5:C33)</f>
        <v>5239359</v>
      </c>
      <c r="D35" s="762">
        <f t="shared" ref="D35:K35" si="2">SUM(D5:D33)</f>
        <v>1089780</v>
      </c>
      <c r="E35" s="762">
        <f t="shared" si="2"/>
        <v>325608</v>
      </c>
      <c r="F35" s="762">
        <f t="shared" si="2"/>
        <v>27496</v>
      </c>
      <c r="G35" s="762">
        <f t="shared" si="2"/>
        <v>62826</v>
      </c>
      <c r="H35" s="762">
        <f t="shared" si="2"/>
        <v>6155</v>
      </c>
      <c r="I35" s="762">
        <f t="shared" si="2"/>
        <v>0</v>
      </c>
      <c r="J35" s="762">
        <f t="shared" si="2"/>
        <v>0</v>
      </c>
      <c r="K35" s="762">
        <f t="shared" si="2"/>
        <v>6751224</v>
      </c>
      <c r="L35" s="762">
        <f>SUM(L5:L33)</f>
        <v>7304450</v>
      </c>
    </row>
    <row r="36" spans="1:12" s="120" customFormat="1" ht="15.75" customHeight="1" thickTop="1" x14ac:dyDescent="0.2">
      <c r="A36" s="1167" t="s">
        <v>46</v>
      </c>
      <c r="B36" s="1168" t="s">
        <v>507</v>
      </c>
      <c r="C36" s="807"/>
      <c r="D36" s="807"/>
      <c r="E36" s="807"/>
      <c r="F36" s="807"/>
      <c r="G36" s="807"/>
      <c r="H36" s="807"/>
      <c r="I36" s="747"/>
      <c r="J36" s="747"/>
      <c r="K36" s="747"/>
      <c r="L36" s="747"/>
    </row>
    <row r="37" spans="1:12" s="120" customFormat="1" ht="15.75" customHeight="1" x14ac:dyDescent="0.2">
      <c r="A37" s="1169" t="s">
        <v>524</v>
      </c>
      <c r="B37" s="365"/>
      <c r="C37" s="782"/>
      <c r="D37" s="782"/>
      <c r="E37" s="782"/>
      <c r="F37" s="782"/>
      <c r="G37" s="782"/>
      <c r="H37" s="782"/>
      <c r="I37" s="747"/>
      <c r="J37" s="747"/>
      <c r="K37" s="747"/>
      <c r="L37" s="747"/>
    </row>
    <row r="38" spans="1:12" x14ac:dyDescent="0.2">
      <c r="A38" s="1161" t="s">
        <v>969</v>
      </c>
      <c r="B38" s="1162">
        <v>2110</v>
      </c>
      <c r="C38" s="808">
        <v>1889562</v>
      </c>
      <c r="D38" s="808">
        <v>258776</v>
      </c>
      <c r="E38" s="808">
        <v>310</v>
      </c>
      <c r="F38" s="808">
        <v>0</v>
      </c>
      <c r="G38" s="808">
        <v>0</v>
      </c>
      <c r="H38" s="808">
        <v>0</v>
      </c>
      <c r="I38" s="746">
        <v>0</v>
      </c>
      <c r="J38" s="746">
        <v>0</v>
      </c>
      <c r="K38" s="772">
        <f t="shared" ref="K38:K43" si="3">SUM(C38:J38)</f>
        <v>2148648</v>
      </c>
      <c r="L38" s="746">
        <v>2030202</v>
      </c>
    </row>
    <row r="39" spans="1:12" x14ac:dyDescent="0.2">
      <c r="A39" s="1161" t="s">
        <v>970</v>
      </c>
      <c r="B39" s="1162">
        <v>2120</v>
      </c>
      <c r="C39" s="746">
        <v>0</v>
      </c>
      <c r="D39" s="746">
        <v>0</v>
      </c>
      <c r="E39" s="746">
        <v>0</v>
      </c>
      <c r="F39" s="746">
        <v>0</v>
      </c>
      <c r="G39" s="746">
        <v>0</v>
      </c>
      <c r="H39" s="746">
        <v>0</v>
      </c>
      <c r="I39" s="746">
        <v>0</v>
      </c>
      <c r="J39" s="746">
        <v>0</v>
      </c>
      <c r="K39" s="772">
        <f t="shared" si="3"/>
        <v>0</v>
      </c>
      <c r="L39" s="746">
        <v>0</v>
      </c>
    </row>
    <row r="40" spans="1:12" x14ac:dyDescent="0.2">
      <c r="A40" s="1161" t="s">
        <v>161</v>
      </c>
      <c r="B40" s="1162">
        <v>2130</v>
      </c>
      <c r="C40" s="746">
        <v>2588825</v>
      </c>
      <c r="D40" s="746">
        <v>826943</v>
      </c>
      <c r="E40" s="746">
        <v>221888</v>
      </c>
      <c r="F40" s="746">
        <v>9671</v>
      </c>
      <c r="G40" s="746">
        <v>33821</v>
      </c>
      <c r="H40" s="746">
        <v>0</v>
      </c>
      <c r="I40" s="746">
        <v>0</v>
      </c>
      <c r="J40" s="746">
        <v>0</v>
      </c>
      <c r="K40" s="772">
        <f t="shared" si="3"/>
        <v>3681148</v>
      </c>
      <c r="L40" s="746">
        <v>3936667</v>
      </c>
    </row>
    <row r="41" spans="1:12" x14ac:dyDescent="0.2">
      <c r="A41" s="1161" t="s">
        <v>162</v>
      </c>
      <c r="B41" s="1162">
        <v>2140</v>
      </c>
      <c r="C41" s="746">
        <v>932903</v>
      </c>
      <c r="D41" s="746">
        <v>144077</v>
      </c>
      <c r="E41" s="746">
        <v>61</v>
      </c>
      <c r="F41" s="746">
        <v>0</v>
      </c>
      <c r="G41" s="746">
        <v>0</v>
      </c>
      <c r="H41" s="746">
        <v>0</v>
      </c>
      <c r="I41" s="746">
        <v>0</v>
      </c>
      <c r="J41" s="746">
        <v>0</v>
      </c>
      <c r="K41" s="772">
        <f t="shared" si="3"/>
        <v>1077041</v>
      </c>
      <c r="L41" s="746">
        <v>1192284</v>
      </c>
    </row>
    <row r="42" spans="1:12" x14ac:dyDescent="0.2">
      <c r="A42" s="1161" t="s">
        <v>163</v>
      </c>
      <c r="B42" s="1162">
        <v>2150</v>
      </c>
      <c r="C42" s="746">
        <v>1933082</v>
      </c>
      <c r="D42" s="746">
        <v>338834</v>
      </c>
      <c r="E42" s="746">
        <v>111567</v>
      </c>
      <c r="F42" s="746">
        <v>829</v>
      </c>
      <c r="G42" s="746">
        <v>22157</v>
      </c>
      <c r="H42" s="746">
        <v>0</v>
      </c>
      <c r="I42" s="746">
        <v>0</v>
      </c>
      <c r="J42" s="746">
        <v>0</v>
      </c>
      <c r="K42" s="772">
        <f t="shared" si="3"/>
        <v>2406469</v>
      </c>
      <c r="L42" s="746">
        <v>2555493</v>
      </c>
    </row>
    <row r="43" spans="1:12" x14ac:dyDescent="0.2">
      <c r="A43" s="1161" t="s">
        <v>1291</v>
      </c>
      <c r="B43" s="1162">
        <v>2190</v>
      </c>
      <c r="C43" s="746">
        <v>0</v>
      </c>
      <c r="D43" s="746">
        <v>0</v>
      </c>
      <c r="E43" s="746">
        <v>0</v>
      </c>
      <c r="F43" s="746">
        <v>0</v>
      </c>
      <c r="G43" s="746">
        <v>0</v>
      </c>
      <c r="H43" s="746">
        <v>0</v>
      </c>
      <c r="I43" s="746">
        <v>0</v>
      </c>
      <c r="J43" s="746">
        <v>0</v>
      </c>
      <c r="K43" s="772">
        <f t="shared" si="3"/>
        <v>0</v>
      </c>
      <c r="L43" s="746">
        <v>0</v>
      </c>
    </row>
    <row r="44" spans="1:12" ht="12.75" customHeight="1" thickBot="1" x14ac:dyDescent="0.25">
      <c r="A44" s="1165" t="s">
        <v>498</v>
      </c>
      <c r="B44" s="1166" t="s">
        <v>638</v>
      </c>
      <c r="C44" s="762">
        <f>SUM(C38:C43)</f>
        <v>7344372</v>
      </c>
      <c r="D44" s="762">
        <f t="shared" ref="D44:L44" si="4">SUM(D38:D43)</f>
        <v>1568630</v>
      </c>
      <c r="E44" s="762">
        <f t="shared" si="4"/>
        <v>333826</v>
      </c>
      <c r="F44" s="762">
        <f t="shared" si="4"/>
        <v>10500</v>
      </c>
      <c r="G44" s="762">
        <f t="shared" si="4"/>
        <v>55978</v>
      </c>
      <c r="H44" s="762">
        <f t="shared" si="4"/>
        <v>0</v>
      </c>
      <c r="I44" s="762">
        <f t="shared" si="4"/>
        <v>0</v>
      </c>
      <c r="J44" s="762">
        <f t="shared" si="4"/>
        <v>0</v>
      </c>
      <c r="K44" s="762">
        <f t="shared" si="4"/>
        <v>9313306</v>
      </c>
      <c r="L44" s="762">
        <f t="shared" si="4"/>
        <v>9714646</v>
      </c>
    </row>
    <row r="45" spans="1:12" ht="15.75" customHeight="1" thickTop="1" x14ac:dyDescent="0.2">
      <c r="A45" s="1170" t="s">
        <v>525</v>
      </c>
      <c r="B45" s="1171"/>
      <c r="C45" s="810"/>
      <c r="D45" s="810"/>
      <c r="E45" s="810"/>
      <c r="F45" s="810"/>
      <c r="G45" s="810"/>
      <c r="H45" s="810"/>
      <c r="I45" s="747"/>
      <c r="J45" s="747"/>
      <c r="K45" s="810"/>
      <c r="L45" s="810"/>
    </row>
    <row r="46" spans="1:12" x14ac:dyDescent="0.2">
      <c r="A46" s="1161" t="s">
        <v>727</v>
      </c>
      <c r="B46" s="1162">
        <v>2210</v>
      </c>
      <c r="C46" s="808">
        <v>706427</v>
      </c>
      <c r="D46" s="808">
        <v>181473</v>
      </c>
      <c r="E46" s="808">
        <v>161823</v>
      </c>
      <c r="F46" s="808">
        <v>77095</v>
      </c>
      <c r="G46" s="808">
        <v>0</v>
      </c>
      <c r="H46" s="808">
        <v>955</v>
      </c>
      <c r="I46" s="746">
        <v>0</v>
      </c>
      <c r="J46" s="746">
        <v>0</v>
      </c>
      <c r="K46" s="771">
        <f>SUM(C46:J46)</f>
        <v>1127773</v>
      </c>
      <c r="L46" s="808">
        <v>1210593</v>
      </c>
    </row>
    <row r="47" spans="1:12" x14ac:dyDescent="0.2">
      <c r="A47" s="1161" t="s">
        <v>728</v>
      </c>
      <c r="B47" s="1162">
        <v>2220</v>
      </c>
      <c r="C47" s="746">
        <v>0</v>
      </c>
      <c r="D47" s="746">
        <v>0</v>
      </c>
      <c r="E47" s="746">
        <v>0</v>
      </c>
      <c r="F47" s="746">
        <v>0</v>
      </c>
      <c r="G47" s="746">
        <v>0</v>
      </c>
      <c r="H47" s="746">
        <v>0</v>
      </c>
      <c r="I47" s="746">
        <v>0</v>
      </c>
      <c r="J47" s="746">
        <v>0</v>
      </c>
      <c r="K47" s="771">
        <f>SUM(C47:J47)</f>
        <v>0</v>
      </c>
      <c r="L47" s="746">
        <v>0</v>
      </c>
    </row>
    <row r="48" spans="1:12" x14ac:dyDescent="0.2">
      <c r="A48" s="1161" t="s">
        <v>729</v>
      </c>
      <c r="B48" s="1162">
        <v>2230</v>
      </c>
      <c r="C48" s="746">
        <v>0</v>
      </c>
      <c r="D48" s="746">
        <v>0</v>
      </c>
      <c r="E48" s="746">
        <v>0</v>
      </c>
      <c r="F48" s="746">
        <v>0</v>
      </c>
      <c r="G48" s="746">
        <v>0</v>
      </c>
      <c r="H48" s="746">
        <v>0</v>
      </c>
      <c r="I48" s="746">
        <v>0</v>
      </c>
      <c r="J48" s="746">
        <v>0</v>
      </c>
      <c r="K48" s="771">
        <f>SUM(C48:J48)</f>
        <v>0</v>
      </c>
      <c r="L48" s="746">
        <v>44750</v>
      </c>
    </row>
    <row r="49" spans="1:12" ht="12.75" customHeight="1" thickBot="1" x14ac:dyDescent="0.25">
      <c r="A49" s="1165" t="s">
        <v>499</v>
      </c>
      <c r="B49" s="1166" t="s">
        <v>32</v>
      </c>
      <c r="C49" s="762">
        <f>SUM(C46:C48)</f>
        <v>706427</v>
      </c>
      <c r="D49" s="762">
        <f t="shared" ref="D49:K49" si="5">SUM(D46:D48)</f>
        <v>181473</v>
      </c>
      <c r="E49" s="762">
        <f t="shared" si="5"/>
        <v>161823</v>
      </c>
      <c r="F49" s="762">
        <f t="shared" si="5"/>
        <v>77095</v>
      </c>
      <c r="G49" s="762">
        <f t="shared" si="5"/>
        <v>0</v>
      </c>
      <c r="H49" s="762">
        <f t="shared" si="5"/>
        <v>955</v>
      </c>
      <c r="I49" s="762">
        <f t="shared" si="5"/>
        <v>0</v>
      </c>
      <c r="J49" s="762">
        <f t="shared" si="5"/>
        <v>0</v>
      </c>
      <c r="K49" s="762">
        <f t="shared" si="5"/>
        <v>1127773</v>
      </c>
      <c r="L49" s="762">
        <f>SUM(L46:L48)</f>
        <v>1255343</v>
      </c>
    </row>
    <row r="50" spans="1:12" ht="15.75" customHeight="1" thickTop="1" x14ac:dyDescent="0.2">
      <c r="A50" s="1170" t="s">
        <v>543</v>
      </c>
      <c r="B50" s="1171"/>
      <c r="C50" s="810"/>
      <c r="D50" s="810"/>
      <c r="E50" s="810"/>
      <c r="F50" s="810"/>
      <c r="G50" s="810"/>
      <c r="H50" s="810"/>
      <c r="I50" s="747"/>
      <c r="J50" s="747"/>
      <c r="K50" s="810"/>
      <c r="L50" s="810"/>
    </row>
    <row r="51" spans="1:12" x14ac:dyDescent="0.2">
      <c r="A51" s="1161" t="s">
        <v>730</v>
      </c>
      <c r="B51" s="1162">
        <v>2310</v>
      </c>
      <c r="C51" s="808">
        <v>107174</v>
      </c>
      <c r="D51" s="808">
        <v>31615</v>
      </c>
      <c r="E51" s="808">
        <v>2000</v>
      </c>
      <c r="F51" s="808">
        <v>0</v>
      </c>
      <c r="G51" s="808">
        <v>90465</v>
      </c>
      <c r="H51" s="808">
        <v>0</v>
      </c>
      <c r="I51" s="746">
        <v>0</v>
      </c>
      <c r="J51" s="746">
        <v>0</v>
      </c>
      <c r="K51" s="771">
        <f>SUM(C51:J51)</f>
        <v>231254</v>
      </c>
      <c r="L51" s="808">
        <v>100648</v>
      </c>
    </row>
    <row r="52" spans="1:12" x14ac:dyDescent="0.2">
      <c r="A52" s="1161" t="s">
        <v>731</v>
      </c>
      <c r="B52" s="1162">
        <v>2320</v>
      </c>
      <c r="C52" s="746">
        <v>724755</v>
      </c>
      <c r="D52" s="746">
        <v>270446</v>
      </c>
      <c r="E52" s="746">
        <v>26165</v>
      </c>
      <c r="F52" s="746">
        <v>26984</v>
      </c>
      <c r="G52" s="746">
        <v>230</v>
      </c>
      <c r="H52" s="746">
        <v>3663</v>
      </c>
      <c r="I52" s="746">
        <v>0</v>
      </c>
      <c r="J52" s="746">
        <v>0</v>
      </c>
      <c r="K52" s="771">
        <f>SUM(C52:J52)</f>
        <v>1052243</v>
      </c>
      <c r="L52" s="746">
        <v>1158211</v>
      </c>
    </row>
    <row r="53" spans="1:12" x14ac:dyDescent="0.2">
      <c r="A53" s="1161" t="s">
        <v>42</v>
      </c>
      <c r="B53" s="1162">
        <v>2330</v>
      </c>
      <c r="C53" s="746">
        <v>205498</v>
      </c>
      <c r="D53" s="746">
        <v>47428</v>
      </c>
      <c r="E53" s="746">
        <v>3841</v>
      </c>
      <c r="F53" s="746">
        <v>0</v>
      </c>
      <c r="G53" s="746">
        <v>0</v>
      </c>
      <c r="H53" s="746">
        <v>0</v>
      </c>
      <c r="I53" s="746">
        <v>0</v>
      </c>
      <c r="J53" s="746">
        <v>0</v>
      </c>
      <c r="K53" s="771">
        <f>SUM(C53:J53)</f>
        <v>256767</v>
      </c>
      <c r="L53" s="746">
        <v>254358</v>
      </c>
    </row>
    <row r="54" spans="1:12" ht="22.5" x14ac:dyDescent="0.2">
      <c r="A54" s="1163" t="s">
        <v>246</v>
      </c>
      <c r="B54" s="1172" t="s">
        <v>1775</v>
      </c>
      <c r="C54" s="749">
        <v>0</v>
      </c>
      <c r="D54" s="749">
        <v>0</v>
      </c>
      <c r="E54" s="749">
        <v>0</v>
      </c>
      <c r="F54" s="749">
        <v>0</v>
      </c>
      <c r="G54" s="749">
        <v>0</v>
      </c>
      <c r="H54" s="749">
        <v>0</v>
      </c>
      <c r="I54" s="749">
        <v>0</v>
      </c>
      <c r="J54" s="749">
        <v>0</v>
      </c>
      <c r="K54" s="771">
        <f>SUM(C54:J54)</f>
        <v>0</v>
      </c>
      <c r="L54" s="749">
        <v>0</v>
      </c>
    </row>
    <row r="55" spans="1:12" ht="12.75" customHeight="1" thickBot="1" x14ac:dyDescent="0.25">
      <c r="A55" s="1165" t="s">
        <v>639</v>
      </c>
      <c r="B55" s="1166" t="s">
        <v>33</v>
      </c>
      <c r="C55" s="762">
        <f>SUM(C51:C54)</f>
        <v>1037427</v>
      </c>
      <c r="D55" s="762">
        <f t="shared" ref="D55:L55" si="6">SUM(D51:D54)</f>
        <v>349489</v>
      </c>
      <c r="E55" s="762">
        <f t="shared" si="6"/>
        <v>32006</v>
      </c>
      <c r="F55" s="762">
        <f t="shared" si="6"/>
        <v>26984</v>
      </c>
      <c r="G55" s="762">
        <f t="shared" si="6"/>
        <v>90695</v>
      </c>
      <c r="H55" s="762">
        <f t="shared" si="6"/>
        <v>3663</v>
      </c>
      <c r="I55" s="762">
        <f t="shared" si="6"/>
        <v>0</v>
      </c>
      <c r="J55" s="762">
        <f t="shared" si="6"/>
        <v>0</v>
      </c>
      <c r="K55" s="762">
        <f t="shared" si="6"/>
        <v>1540264</v>
      </c>
      <c r="L55" s="762">
        <f t="shared" si="6"/>
        <v>1513217</v>
      </c>
    </row>
    <row r="56" spans="1:12" ht="15.75" customHeight="1" thickTop="1" x14ac:dyDescent="0.2">
      <c r="A56" s="1170" t="s">
        <v>544</v>
      </c>
      <c r="B56" s="1171"/>
      <c r="C56" s="810"/>
      <c r="D56" s="810"/>
      <c r="E56" s="810"/>
      <c r="F56" s="810"/>
      <c r="G56" s="810"/>
      <c r="H56" s="810"/>
      <c r="I56" s="747"/>
      <c r="J56" s="747"/>
      <c r="K56" s="810"/>
      <c r="L56" s="810"/>
    </row>
    <row r="57" spans="1:12" x14ac:dyDescent="0.2">
      <c r="A57" s="1161" t="s">
        <v>947</v>
      </c>
      <c r="B57" s="1162">
        <v>2410</v>
      </c>
      <c r="C57" s="808">
        <v>0</v>
      </c>
      <c r="D57" s="808">
        <v>0</v>
      </c>
      <c r="E57" s="808">
        <v>0</v>
      </c>
      <c r="F57" s="808">
        <v>0</v>
      </c>
      <c r="G57" s="808">
        <v>0</v>
      </c>
      <c r="H57" s="808">
        <v>0</v>
      </c>
      <c r="I57" s="746">
        <v>0</v>
      </c>
      <c r="J57" s="746">
        <v>0</v>
      </c>
      <c r="K57" s="771">
        <f>SUM(C57:J57)</f>
        <v>0</v>
      </c>
      <c r="L57" s="808">
        <v>0</v>
      </c>
    </row>
    <row r="58" spans="1:12" ht="12.75" customHeight="1" x14ac:dyDescent="0.2">
      <c r="A58" s="1173" t="s">
        <v>321</v>
      </c>
      <c r="B58" s="1174">
        <v>2490</v>
      </c>
      <c r="C58" s="746">
        <v>0</v>
      </c>
      <c r="D58" s="746">
        <v>0</v>
      </c>
      <c r="E58" s="746">
        <v>0</v>
      </c>
      <c r="F58" s="746">
        <v>0</v>
      </c>
      <c r="G58" s="746">
        <v>0</v>
      </c>
      <c r="H58" s="746">
        <v>0</v>
      </c>
      <c r="I58" s="746">
        <v>0</v>
      </c>
      <c r="J58" s="746">
        <v>0</v>
      </c>
      <c r="K58" s="771">
        <f>SUM(C58:J58)</f>
        <v>0</v>
      </c>
      <c r="L58" s="746">
        <v>0</v>
      </c>
    </row>
    <row r="59" spans="1:12" s="123" customFormat="1" ht="12.75" customHeight="1" thickBot="1" x14ac:dyDescent="0.25">
      <c r="A59" s="1165" t="s">
        <v>220</v>
      </c>
      <c r="B59" s="1175" t="s">
        <v>34</v>
      </c>
      <c r="C59" s="755">
        <f>SUM(C57:C58)</f>
        <v>0</v>
      </c>
      <c r="D59" s="755">
        <f t="shared" ref="D59:K59" si="7">SUM(D57:D58)</f>
        <v>0</v>
      </c>
      <c r="E59" s="755">
        <f t="shared" si="7"/>
        <v>0</v>
      </c>
      <c r="F59" s="755">
        <f t="shared" si="7"/>
        <v>0</v>
      </c>
      <c r="G59" s="755">
        <f t="shared" si="7"/>
        <v>0</v>
      </c>
      <c r="H59" s="755">
        <f t="shared" si="7"/>
        <v>0</v>
      </c>
      <c r="I59" s="755">
        <f t="shared" si="7"/>
        <v>0</v>
      </c>
      <c r="J59" s="755">
        <f t="shared" si="7"/>
        <v>0</v>
      </c>
      <c r="K59" s="755">
        <f t="shared" si="7"/>
        <v>0</v>
      </c>
      <c r="L59" s="762">
        <f>SUM(L57:L58)</f>
        <v>0</v>
      </c>
    </row>
    <row r="60" spans="1:12" s="123" customFormat="1" ht="15.75" customHeight="1" thickTop="1" x14ac:dyDescent="0.2">
      <c r="A60" s="1170" t="s">
        <v>545</v>
      </c>
      <c r="B60" s="1171"/>
      <c r="C60" s="1176"/>
      <c r="D60" s="810"/>
      <c r="E60" s="810"/>
      <c r="F60" s="810"/>
      <c r="G60" s="810"/>
      <c r="H60" s="810"/>
      <c r="I60" s="747"/>
      <c r="J60" s="747"/>
      <c r="K60" s="810"/>
      <c r="L60" s="810"/>
    </row>
    <row r="61" spans="1:12" s="123" customFormat="1" x14ac:dyDescent="0.2">
      <c r="A61" s="1161" t="s">
        <v>948</v>
      </c>
      <c r="B61" s="1162">
        <v>2510</v>
      </c>
      <c r="C61" s="808">
        <v>148036</v>
      </c>
      <c r="D61" s="808">
        <v>60208</v>
      </c>
      <c r="E61" s="808">
        <v>237231</v>
      </c>
      <c r="F61" s="808">
        <v>9985</v>
      </c>
      <c r="G61" s="808">
        <v>14935</v>
      </c>
      <c r="H61" s="808">
        <v>0</v>
      </c>
      <c r="I61" s="746">
        <v>0</v>
      </c>
      <c r="J61" s="746">
        <v>0</v>
      </c>
      <c r="K61" s="771">
        <f t="shared" ref="K61:K66" si="8">SUM(C61:J61)</f>
        <v>470395</v>
      </c>
      <c r="L61" s="808">
        <v>561638</v>
      </c>
    </row>
    <row r="62" spans="1:12" s="123" customFormat="1" x14ac:dyDescent="0.2">
      <c r="A62" s="1161" t="s">
        <v>406</v>
      </c>
      <c r="B62" s="1162">
        <v>2520</v>
      </c>
      <c r="C62" s="746">
        <v>0</v>
      </c>
      <c r="D62" s="746">
        <v>0</v>
      </c>
      <c r="E62" s="746">
        <v>7412</v>
      </c>
      <c r="F62" s="746">
        <v>555</v>
      </c>
      <c r="G62" s="746">
        <v>0</v>
      </c>
      <c r="H62" s="746">
        <v>0</v>
      </c>
      <c r="I62" s="746">
        <v>0</v>
      </c>
      <c r="J62" s="746">
        <v>0</v>
      </c>
      <c r="K62" s="771">
        <f t="shared" si="8"/>
        <v>7967</v>
      </c>
      <c r="L62" s="746">
        <v>0</v>
      </c>
    </row>
    <row r="63" spans="1:12" s="123" customFormat="1" x14ac:dyDescent="0.2">
      <c r="A63" s="1161" t="s">
        <v>160</v>
      </c>
      <c r="B63" s="1162">
        <v>2540</v>
      </c>
      <c r="C63" s="746">
        <v>0</v>
      </c>
      <c r="D63" s="746">
        <v>0</v>
      </c>
      <c r="E63" s="746">
        <v>72468</v>
      </c>
      <c r="F63" s="746">
        <v>1792</v>
      </c>
      <c r="G63" s="746">
        <v>0</v>
      </c>
      <c r="H63" s="746">
        <v>0</v>
      </c>
      <c r="I63" s="746">
        <v>0</v>
      </c>
      <c r="J63" s="746">
        <v>0</v>
      </c>
      <c r="K63" s="771">
        <f t="shared" si="8"/>
        <v>74260</v>
      </c>
      <c r="L63" s="746">
        <v>235120</v>
      </c>
    </row>
    <row r="64" spans="1:12" s="123" customFormat="1" x14ac:dyDescent="0.2">
      <c r="A64" s="1161" t="s">
        <v>855</v>
      </c>
      <c r="B64" s="1162">
        <v>2550</v>
      </c>
      <c r="C64" s="746">
        <v>0</v>
      </c>
      <c r="D64" s="746">
        <v>0</v>
      </c>
      <c r="E64" s="746">
        <v>0</v>
      </c>
      <c r="F64" s="746">
        <v>0</v>
      </c>
      <c r="G64" s="746">
        <v>0</v>
      </c>
      <c r="H64" s="746">
        <v>0</v>
      </c>
      <c r="I64" s="746">
        <v>0</v>
      </c>
      <c r="J64" s="746">
        <v>0</v>
      </c>
      <c r="K64" s="771">
        <f t="shared" si="8"/>
        <v>0</v>
      </c>
      <c r="L64" s="746">
        <v>0</v>
      </c>
    </row>
    <row r="65" spans="1:12" s="123" customFormat="1" x14ac:dyDescent="0.2">
      <c r="A65" s="1161" t="s">
        <v>98</v>
      </c>
      <c r="B65" s="1162">
        <v>2560</v>
      </c>
      <c r="C65" s="746">
        <v>0</v>
      </c>
      <c r="D65" s="746">
        <v>0</v>
      </c>
      <c r="E65" s="746">
        <v>0</v>
      </c>
      <c r="F65" s="746">
        <v>0</v>
      </c>
      <c r="G65" s="746">
        <v>0</v>
      </c>
      <c r="H65" s="746">
        <v>0</v>
      </c>
      <c r="I65" s="746">
        <v>0</v>
      </c>
      <c r="J65" s="746">
        <v>0</v>
      </c>
      <c r="K65" s="771">
        <f t="shared" si="8"/>
        <v>0</v>
      </c>
      <c r="L65" s="746">
        <v>0</v>
      </c>
    </row>
    <row r="66" spans="1:12" s="123" customFormat="1" x14ac:dyDescent="0.2">
      <c r="A66" s="1177" t="s">
        <v>99</v>
      </c>
      <c r="B66" s="1178">
        <v>2570</v>
      </c>
      <c r="C66" s="808">
        <v>0</v>
      </c>
      <c r="D66" s="808">
        <v>0</v>
      </c>
      <c r="E66" s="808">
        <v>0</v>
      </c>
      <c r="F66" s="808">
        <v>0</v>
      </c>
      <c r="G66" s="808">
        <v>0</v>
      </c>
      <c r="H66" s="808">
        <v>0</v>
      </c>
      <c r="I66" s="746">
        <v>0</v>
      </c>
      <c r="J66" s="746">
        <v>0</v>
      </c>
      <c r="K66" s="771">
        <f t="shared" si="8"/>
        <v>0</v>
      </c>
      <c r="L66" s="808">
        <v>0</v>
      </c>
    </row>
    <row r="67" spans="1:12" s="123" customFormat="1" ht="12.75" customHeight="1" thickBot="1" x14ac:dyDescent="0.25">
      <c r="A67" s="1165" t="s">
        <v>641</v>
      </c>
      <c r="B67" s="1166" t="s">
        <v>35</v>
      </c>
      <c r="C67" s="762">
        <f>SUM(C61:C66)</f>
        <v>148036</v>
      </c>
      <c r="D67" s="762">
        <f t="shared" ref="D67:L67" si="9">SUM(D61:D66)</f>
        <v>60208</v>
      </c>
      <c r="E67" s="762">
        <f t="shared" si="9"/>
        <v>317111</v>
      </c>
      <c r="F67" s="762">
        <f t="shared" si="9"/>
        <v>12332</v>
      </c>
      <c r="G67" s="762">
        <f t="shared" si="9"/>
        <v>14935</v>
      </c>
      <c r="H67" s="762">
        <f t="shared" si="9"/>
        <v>0</v>
      </c>
      <c r="I67" s="762">
        <f t="shared" si="9"/>
        <v>0</v>
      </c>
      <c r="J67" s="762">
        <f t="shared" si="9"/>
        <v>0</v>
      </c>
      <c r="K67" s="762">
        <f t="shared" si="9"/>
        <v>552622</v>
      </c>
      <c r="L67" s="762">
        <f t="shared" si="9"/>
        <v>796758</v>
      </c>
    </row>
    <row r="68" spans="1:12" s="123" customFormat="1" ht="15.75" customHeight="1" thickTop="1" x14ac:dyDescent="0.2">
      <c r="A68" s="1170" t="s">
        <v>546</v>
      </c>
      <c r="B68" s="1179"/>
      <c r="C68" s="747"/>
      <c r="D68" s="747"/>
      <c r="E68" s="747"/>
      <c r="F68" s="747"/>
      <c r="G68" s="747"/>
      <c r="H68" s="747"/>
      <c r="I68" s="747"/>
      <c r="J68" s="747"/>
      <c r="K68" s="810"/>
      <c r="L68" s="810"/>
    </row>
    <row r="69" spans="1:12" s="123" customFormat="1" x14ac:dyDescent="0.2">
      <c r="A69" s="1161" t="s">
        <v>940</v>
      </c>
      <c r="B69" s="1162">
        <v>2610</v>
      </c>
      <c r="C69" s="746">
        <v>65562</v>
      </c>
      <c r="D69" s="746">
        <v>25199</v>
      </c>
      <c r="E69" s="746">
        <v>67109</v>
      </c>
      <c r="F69" s="746">
        <v>676</v>
      </c>
      <c r="G69" s="746">
        <v>0</v>
      </c>
      <c r="H69" s="746">
        <v>0</v>
      </c>
      <c r="I69" s="746">
        <v>0</v>
      </c>
      <c r="J69" s="746">
        <v>0</v>
      </c>
      <c r="K69" s="771">
        <f>SUM(C69:J69)</f>
        <v>158546</v>
      </c>
      <c r="L69" s="808">
        <v>183396</v>
      </c>
    </row>
    <row r="70" spans="1:12" s="123" customFormat="1" x14ac:dyDescent="0.2">
      <c r="A70" s="1161" t="s">
        <v>540</v>
      </c>
      <c r="B70" s="1162">
        <v>2620</v>
      </c>
      <c r="C70" s="746">
        <v>0</v>
      </c>
      <c r="D70" s="746">
        <v>0</v>
      </c>
      <c r="E70" s="746">
        <v>0</v>
      </c>
      <c r="F70" s="746">
        <v>0</v>
      </c>
      <c r="G70" s="746">
        <v>0</v>
      </c>
      <c r="H70" s="746">
        <v>0</v>
      </c>
      <c r="I70" s="746">
        <v>0</v>
      </c>
      <c r="J70" s="746">
        <v>0</v>
      </c>
      <c r="K70" s="771">
        <f>SUM(C70:J70)</f>
        <v>0</v>
      </c>
      <c r="L70" s="746">
        <v>0</v>
      </c>
    </row>
    <row r="71" spans="1:12" s="123" customFormat="1" x14ac:dyDescent="0.2">
      <c r="A71" s="1161" t="s">
        <v>941</v>
      </c>
      <c r="B71" s="1162">
        <v>2630</v>
      </c>
      <c r="C71" s="746">
        <v>0</v>
      </c>
      <c r="D71" s="746">
        <v>0</v>
      </c>
      <c r="E71" s="746">
        <v>0</v>
      </c>
      <c r="F71" s="746">
        <v>0</v>
      </c>
      <c r="G71" s="746">
        <v>0</v>
      </c>
      <c r="H71" s="746">
        <v>0</v>
      </c>
      <c r="I71" s="746">
        <v>0</v>
      </c>
      <c r="J71" s="746">
        <v>0</v>
      </c>
      <c r="K71" s="771">
        <f>SUM(C71:J71)</f>
        <v>0</v>
      </c>
      <c r="L71" s="746">
        <v>0</v>
      </c>
    </row>
    <row r="72" spans="1:12" s="123" customFormat="1" x14ac:dyDescent="0.2">
      <c r="A72" s="1161" t="s">
        <v>348</v>
      </c>
      <c r="B72" s="1162">
        <v>2640</v>
      </c>
      <c r="C72" s="746">
        <v>0</v>
      </c>
      <c r="D72" s="746">
        <v>0</v>
      </c>
      <c r="E72" s="746">
        <v>0</v>
      </c>
      <c r="F72" s="746">
        <v>0</v>
      </c>
      <c r="G72" s="746">
        <v>0</v>
      </c>
      <c r="H72" s="746">
        <v>0</v>
      </c>
      <c r="I72" s="746">
        <v>0</v>
      </c>
      <c r="J72" s="746">
        <v>0</v>
      </c>
      <c r="K72" s="771">
        <f>SUM(C72:J72)</f>
        <v>0</v>
      </c>
      <c r="L72" s="746">
        <v>0</v>
      </c>
    </row>
    <row r="73" spans="1:12" s="123" customFormat="1" x14ac:dyDescent="0.2">
      <c r="A73" s="1161" t="s">
        <v>349</v>
      </c>
      <c r="B73" s="1162">
        <v>2660</v>
      </c>
      <c r="C73" s="746">
        <v>0</v>
      </c>
      <c r="D73" s="746">
        <v>0</v>
      </c>
      <c r="E73" s="746">
        <v>0</v>
      </c>
      <c r="F73" s="746">
        <v>0</v>
      </c>
      <c r="G73" s="746">
        <v>0</v>
      </c>
      <c r="H73" s="746">
        <v>0</v>
      </c>
      <c r="I73" s="746">
        <v>0</v>
      </c>
      <c r="J73" s="746">
        <v>0</v>
      </c>
      <c r="K73" s="771">
        <f>SUM(C73:J73)</f>
        <v>0</v>
      </c>
      <c r="L73" s="746">
        <v>0</v>
      </c>
    </row>
    <row r="74" spans="1:12" s="123" customFormat="1" ht="12.75" customHeight="1" thickBot="1" x14ac:dyDescent="0.25">
      <c r="A74" s="1165" t="s">
        <v>37</v>
      </c>
      <c r="B74" s="1180" t="s">
        <v>36</v>
      </c>
      <c r="C74" s="762">
        <f>SUM(C69:C73)</f>
        <v>65562</v>
      </c>
      <c r="D74" s="762">
        <f t="shared" ref="D74:K74" si="10">SUM(D69:D73)</f>
        <v>25199</v>
      </c>
      <c r="E74" s="762">
        <f t="shared" si="10"/>
        <v>67109</v>
      </c>
      <c r="F74" s="762">
        <f t="shared" si="10"/>
        <v>676</v>
      </c>
      <c r="G74" s="762">
        <f t="shared" si="10"/>
        <v>0</v>
      </c>
      <c r="H74" s="762">
        <f t="shared" si="10"/>
        <v>0</v>
      </c>
      <c r="I74" s="762">
        <f t="shared" si="10"/>
        <v>0</v>
      </c>
      <c r="J74" s="762">
        <f t="shared" si="10"/>
        <v>0</v>
      </c>
      <c r="K74" s="762">
        <f t="shared" si="10"/>
        <v>158546</v>
      </c>
      <c r="L74" s="762">
        <f>SUM(L69:L73)</f>
        <v>183396</v>
      </c>
    </row>
    <row r="75" spans="1:12" s="123" customFormat="1" ht="14.25" thickTop="1" thickBot="1" x14ac:dyDescent="0.25">
      <c r="A75" s="1181" t="s">
        <v>879</v>
      </c>
      <c r="B75" s="1182" t="s">
        <v>512</v>
      </c>
      <c r="C75" s="793">
        <v>0</v>
      </c>
      <c r="D75" s="793">
        <v>0</v>
      </c>
      <c r="E75" s="793">
        <v>0</v>
      </c>
      <c r="F75" s="793">
        <v>0</v>
      </c>
      <c r="G75" s="793">
        <v>0</v>
      </c>
      <c r="H75" s="793">
        <v>0</v>
      </c>
      <c r="I75" s="792">
        <v>0</v>
      </c>
      <c r="J75" s="792">
        <v>0</v>
      </c>
      <c r="K75" s="762">
        <f>SUM(C75:J75)</f>
        <v>0</v>
      </c>
      <c r="L75" s="792">
        <v>0</v>
      </c>
    </row>
    <row r="76" spans="1:12" ht="12.75" customHeight="1" thickTop="1" thickBot="1" x14ac:dyDescent="0.25">
      <c r="A76" s="1165" t="s">
        <v>724</v>
      </c>
      <c r="B76" s="1183">
        <v>2000</v>
      </c>
      <c r="C76" s="789">
        <f>SUM(C44,C49,C55,C59,C67,C74,C75)</f>
        <v>9301824</v>
      </c>
      <c r="D76" s="789">
        <f t="shared" ref="D76:K76" si="11">SUM(D44,D49,D55,D59,D67,D74,D75)</f>
        <v>2184999</v>
      </c>
      <c r="E76" s="789">
        <f t="shared" si="11"/>
        <v>911875</v>
      </c>
      <c r="F76" s="789">
        <f t="shared" si="11"/>
        <v>127587</v>
      </c>
      <c r="G76" s="789">
        <f t="shared" si="11"/>
        <v>161608</v>
      </c>
      <c r="H76" s="789">
        <f t="shared" si="11"/>
        <v>4618</v>
      </c>
      <c r="I76" s="789">
        <f t="shared" si="11"/>
        <v>0</v>
      </c>
      <c r="J76" s="789">
        <f t="shared" si="11"/>
        <v>0</v>
      </c>
      <c r="K76" s="789">
        <f t="shared" si="11"/>
        <v>12692511</v>
      </c>
      <c r="L76" s="789">
        <f>SUM(L44,L49,L55,L59,L67,L74,L75)</f>
        <v>13463360</v>
      </c>
    </row>
    <row r="77" spans="1:12" s="120" customFormat="1" ht="15.75" customHeight="1" thickTop="1" thickBot="1" x14ac:dyDescent="0.25">
      <c r="A77" s="1184" t="s">
        <v>47</v>
      </c>
      <c r="B77" s="1185" t="s">
        <v>513</v>
      </c>
      <c r="C77" s="793">
        <v>386860</v>
      </c>
      <c r="D77" s="793">
        <v>154473</v>
      </c>
      <c r="E77" s="793">
        <v>52623</v>
      </c>
      <c r="F77" s="793">
        <v>15339</v>
      </c>
      <c r="G77" s="793">
        <v>3983</v>
      </c>
      <c r="H77" s="793">
        <v>0</v>
      </c>
      <c r="I77" s="792">
        <v>0</v>
      </c>
      <c r="J77" s="792">
        <v>0</v>
      </c>
      <c r="K77" s="762">
        <f>SUM(C77:J77)</f>
        <v>613278</v>
      </c>
      <c r="L77" s="792">
        <v>674334</v>
      </c>
    </row>
    <row r="78" spans="1:12" s="163" customFormat="1" ht="15.75" customHeight="1" thickTop="1" x14ac:dyDescent="0.2">
      <c r="A78" s="1186" t="s">
        <v>311</v>
      </c>
      <c r="B78" s="1168" t="s">
        <v>766</v>
      </c>
      <c r="C78" s="807"/>
      <c r="D78" s="807"/>
      <c r="E78" s="747"/>
      <c r="F78" s="807"/>
      <c r="G78" s="807"/>
      <c r="H78" s="747"/>
      <c r="I78" s="747"/>
      <c r="J78" s="747"/>
      <c r="K78" s="747"/>
      <c r="L78" s="747"/>
    </row>
    <row r="79" spans="1:12" s="120" customFormat="1" ht="15.75" customHeight="1" x14ac:dyDescent="0.2">
      <c r="A79" s="1169" t="s">
        <v>547</v>
      </c>
      <c r="B79" s="365"/>
      <c r="C79" s="747"/>
      <c r="D79" s="747"/>
      <c r="E79" s="782"/>
      <c r="F79" s="747"/>
      <c r="G79" s="747"/>
      <c r="H79" s="782"/>
      <c r="I79" s="747"/>
      <c r="J79" s="747"/>
      <c r="K79" s="782"/>
      <c r="L79" s="782"/>
    </row>
    <row r="80" spans="1:12" x14ac:dyDescent="0.2">
      <c r="A80" s="1161" t="s">
        <v>437</v>
      </c>
      <c r="B80" s="1162">
        <v>4110</v>
      </c>
      <c r="C80" s="747"/>
      <c r="D80" s="747"/>
      <c r="E80" s="808">
        <v>0</v>
      </c>
      <c r="F80" s="747"/>
      <c r="G80" s="747"/>
      <c r="H80" s="1628">
        <v>0</v>
      </c>
      <c r="I80" s="751"/>
      <c r="J80" s="751"/>
      <c r="K80" s="772">
        <f t="shared" ref="K80:K85" si="12">SUM(C80:J80)</f>
        <v>0</v>
      </c>
      <c r="L80" s="808">
        <v>0</v>
      </c>
    </row>
    <row r="81" spans="1:12" x14ac:dyDescent="0.2">
      <c r="A81" s="1161" t="s">
        <v>251</v>
      </c>
      <c r="B81" s="1162">
        <v>4120</v>
      </c>
      <c r="C81" s="747"/>
      <c r="D81" s="747"/>
      <c r="E81" s="746">
        <v>46826</v>
      </c>
      <c r="F81" s="747"/>
      <c r="G81" s="747"/>
      <c r="H81" s="746">
        <v>0</v>
      </c>
      <c r="I81" s="751"/>
      <c r="J81" s="751"/>
      <c r="K81" s="772">
        <f t="shared" si="12"/>
        <v>46826</v>
      </c>
      <c r="L81" s="746">
        <v>0</v>
      </c>
    </row>
    <row r="82" spans="1:12" x14ac:dyDescent="0.2">
      <c r="A82" s="1161" t="s">
        <v>252</v>
      </c>
      <c r="B82" s="1162">
        <v>4130</v>
      </c>
      <c r="C82" s="747"/>
      <c r="D82" s="747"/>
      <c r="E82" s="746">
        <v>0</v>
      </c>
      <c r="F82" s="747"/>
      <c r="G82" s="747"/>
      <c r="H82" s="746">
        <v>0</v>
      </c>
      <c r="I82" s="751"/>
      <c r="J82" s="751"/>
      <c r="K82" s="772">
        <f t="shared" si="12"/>
        <v>0</v>
      </c>
      <c r="L82" s="746">
        <v>0</v>
      </c>
    </row>
    <row r="83" spans="1:12" x14ac:dyDescent="0.2">
      <c r="A83" s="1161" t="s">
        <v>620</v>
      </c>
      <c r="B83" s="1162">
        <v>4140</v>
      </c>
      <c r="C83" s="747"/>
      <c r="D83" s="747"/>
      <c r="E83" s="746">
        <v>0</v>
      </c>
      <c r="F83" s="747"/>
      <c r="G83" s="747"/>
      <c r="H83" s="746">
        <v>0</v>
      </c>
      <c r="I83" s="751"/>
      <c r="J83" s="751"/>
      <c r="K83" s="772">
        <f t="shared" si="12"/>
        <v>0</v>
      </c>
      <c r="L83" s="746">
        <v>0</v>
      </c>
    </row>
    <row r="84" spans="1:12" x14ac:dyDescent="0.2">
      <c r="A84" s="1161" t="s">
        <v>85</v>
      </c>
      <c r="B84" s="1162">
        <v>4170</v>
      </c>
      <c r="C84" s="747"/>
      <c r="D84" s="747"/>
      <c r="E84" s="746">
        <v>0</v>
      </c>
      <c r="F84" s="747"/>
      <c r="G84" s="747"/>
      <c r="H84" s="746">
        <v>0</v>
      </c>
      <c r="I84" s="751"/>
      <c r="J84" s="751"/>
      <c r="K84" s="772">
        <f t="shared" si="12"/>
        <v>0</v>
      </c>
      <c r="L84" s="746">
        <v>0</v>
      </c>
    </row>
    <row r="85" spans="1:12" x14ac:dyDescent="0.2">
      <c r="A85" s="1173" t="s">
        <v>621</v>
      </c>
      <c r="B85" s="1174">
        <v>4190</v>
      </c>
      <c r="C85" s="747"/>
      <c r="D85" s="747"/>
      <c r="E85" s="746">
        <v>0</v>
      </c>
      <c r="F85" s="747"/>
      <c r="G85" s="747"/>
      <c r="H85" s="746">
        <v>2978162</v>
      </c>
      <c r="I85" s="751"/>
      <c r="J85" s="751"/>
      <c r="K85" s="772">
        <f t="shared" si="12"/>
        <v>2978162</v>
      </c>
      <c r="L85" s="746">
        <v>0</v>
      </c>
    </row>
    <row r="86" spans="1:12" ht="13.5" thickBot="1" x14ac:dyDescent="0.25">
      <c r="A86" s="1165" t="s">
        <v>1185</v>
      </c>
      <c r="B86" s="1187">
        <v>4100</v>
      </c>
      <c r="C86" s="747"/>
      <c r="D86" s="747"/>
      <c r="E86" s="762">
        <f>SUM(E80:E85)</f>
        <v>46826</v>
      </c>
      <c r="F86" s="747"/>
      <c r="G86" s="747"/>
      <c r="H86" s="762">
        <f>SUM(H80:H85)</f>
        <v>2978162</v>
      </c>
      <c r="I86" s="751"/>
      <c r="J86" s="751"/>
      <c r="K86" s="762">
        <f>SUM(K80:K85)</f>
        <v>3024988</v>
      </c>
      <c r="L86" s="762">
        <f>SUM(L80:L85)</f>
        <v>0</v>
      </c>
    </row>
    <row r="87" spans="1:12" ht="12.75" customHeight="1" thickTop="1" thickBot="1" x14ac:dyDescent="0.25">
      <c r="A87" s="1188" t="s">
        <v>213</v>
      </c>
      <c r="B87" s="1189">
        <v>4210</v>
      </c>
      <c r="C87" s="747"/>
      <c r="D87" s="747"/>
      <c r="E87" s="790"/>
      <c r="F87" s="747"/>
      <c r="G87" s="747"/>
      <c r="H87" s="795">
        <v>0</v>
      </c>
      <c r="I87" s="751"/>
      <c r="J87" s="751"/>
      <c r="K87" s="789">
        <f>H87</f>
        <v>0</v>
      </c>
      <c r="L87" s="791">
        <v>0</v>
      </c>
    </row>
    <row r="88" spans="1:12" ht="12.75" customHeight="1" thickTop="1" thickBot="1" x14ac:dyDescent="0.25">
      <c r="A88" s="1177" t="s">
        <v>622</v>
      </c>
      <c r="B88" s="318">
        <v>4220</v>
      </c>
      <c r="C88" s="747"/>
      <c r="D88" s="747"/>
      <c r="E88" s="751"/>
      <c r="F88" s="747"/>
      <c r="G88" s="747"/>
      <c r="H88" s="746">
        <v>0</v>
      </c>
      <c r="I88" s="751"/>
      <c r="J88" s="751"/>
      <c r="K88" s="789">
        <f t="shared" ref="K88:K100" si="13">H88</f>
        <v>0</v>
      </c>
      <c r="L88" s="791">
        <v>0</v>
      </c>
    </row>
    <row r="89" spans="1:12" ht="14.25" thickTop="1" thickBot="1" x14ac:dyDescent="0.25">
      <c r="A89" s="1161" t="s">
        <v>623</v>
      </c>
      <c r="B89" s="314">
        <v>4230</v>
      </c>
      <c r="C89" s="747"/>
      <c r="D89" s="747"/>
      <c r="E89" s="751"/>
      <c r="F89" s="747"/>
      <c r="G89" s="747"/>
      <c r="H89" s="746">
        <v>0</v>
      </c>
      <c r="I89" s="751"/>
      <c r="J89" s="751"/>
      <c r="K89" s="789">
        <f t="shared" si="13"/>
        <v>0</v>
      </c>
      <c r="L89" s="791">
        <v>0</v>
      </c>
    </row>
    <row r="90" spans="1:12" ht="12.75" customHeight="1" thickTop="1" thickBot="1" x14ac:dyDescent="0.25">
      <c r="A90" s="1161" t="s">
        <v>684</v>
      </c>
      <c r="B90" s="314">
        <v>4240</v>
      </c>
      <c r="C90" s="747"/>
      <c r="D90" s="747"/>
      <c r="E90" s="751"/>
      <c r="F90" s="747"/>
      <c r="G90" s="747"/>
      <c r="H90" s="746">
        <v>0</v>
      </c>
      <c r="I90" s="751"/>
      <c r="J90" s="751"/>
      <c r="K90" s="789">
        <f t="shared" si="13"/>
        <v>0</v>
      </c>
      <c r="L90" s="791">
        <v>0</v>
      </c>
    </row>
    <row r="91" spans="1:12" ht="12.75" customHeight="1" thickTop="1" thickBot="1" x14ac:dyDescent="0.25">
      <c r="A91" s="1161" t="s">
        <v>624</v>
      </c>
      <c r="B91" s="314">
        <v>4270</v>
      </c>
      <c r="C91" s="747"/>
      <c r="D91" s="747"/>
      <c r="E91" s="751"/>
      <c r="F91" s="747"/>
      <c r="G91" s="747"/>
      <c r="H91" s="746">
        <v>0</v>
      </c>
      <c r="I91" s="751"/>
      <c r="J91" s="751"/>
      <c r="K91" s="789">
        <f t="shared" si="13"/>
        <v>0</v>
      </c>
      <c r="L91" s="791">
        <v>0</v>
      </c>
    </row>
    <row r="92" spans="1:12" ht="12.75" customHeight="1" thickTop="1" thickBot="1" x14ac:dyDescent="0.25">
      <c r="A92" s="1161" t="s">
        <v>612</v>
      </c>
      <c r="B92" s="314">
        <v>4280</v>
      </c>
      <c r="C92" s="747"/>
      <c r="D92" s="747"/>
      <c r="E92" s="751"/>
      <c r="F92" s="747"/>
      <c r="G92" s="747"/>
      <c r="H92" s="746">
        <v>0</v>
      </c>
      <c r="I92" s="751"/>
      <c r="J92" s="751"/>
      <c r="K92" s="789">
        <f t="shared" si="13"/>
        <v>0</v>
      </c>
      <c r="L92" s="791">
        <v>0</v>
      </c>
    </row>
    <row r="93" spans="1:12" ht="12.75" customHeight="1" thickTop="1" thickBot="1" x14ac:dyDescent="0.25">
      <c r="A93" s="1161" t="s">
        <v>613</v>
      </c>
      <c r="B93" s="314">
        <v>4290</v>
      </c>
      <c r="C93" s="747"/>
      <c r="D93" s="747"/>
      <c r="E93" s="751"/>
      <c r="F93" s="747"/>
      <c r="G93" s="747"/>
      <c r="H93" s="746">
        <v>0</v>
      </c>
      <c r="I93" s="751"/>
      <c r="J93" s="751"/>
      <c r="K93" s="789">
        <f t="shared" si="13"/>
        <v>0</v>
      </c>
      <c r="L93" s="791">
        <v>0</v>
      </c>
    </row>
    <row r="94" spans="1:12" ht="14.25" thickTop="1" thickBot="1" x14ac:dyDescent="0.25">
      <c r="A94" s="1190" t="s">
        <v>1234</v>
      </c>
      <c r="B94" s="1187">
        <v>4200</v>
      </c>
      <c r="C94" s="747"/>
      <c r="D94" s="747"/>
      <c r="E94" s="751"/>
      <c r="F94" s="747"/>
      <c r="G94" s="747"/>
      <c r="H94" s="762">
        <f>SUM(H87:H93)</f>
        <v>0</v>
      </c>
      <c r="I94" s="751"/>
      <c r="J94" s="751"/>
      <c r="K94" s="789">
        <f t="shared" si="13"/>
        <v>0</v>
      </c>
      <c r="L94" s="762">
        <f>SUM(L87:L93)</f>
        <v>0</v>
      </c>
    </row>
    <row r="95" spans="1:12" ht="14.25" thickTop="1" thickBot="1" x14ac:dyDescent="0.25">
      <c r="A95" s="1177" t="s">
        <v>614</v>
      </c>
      <c r="B95" s="1191">
        <v>4310</v>
      </c>
      <c r="C95" s="747"/>
      <c r="D95" s="747"/>
      <c r="E95" s="751"/>
      <c r="F95" s="747"/>
      <c r="G95" s="747"/>
      <c r="H95" s="808">
        <v>0</v>
      </c>
      <c r="I95" s="751"/>
      <c r="J95" s="751"/>
      <c r="K95" s="789">
        <f t="shared" si="13"/>
        <v>0</v>
      </c>
      <c r="L95" s="793">
        <v>0</v>
      </c>
    </row>
    <row r="96" spans="1:12" ht="12.75" customHeight="1" thickTop="1" thickBot="1" x14ac:dyDescent="0.25">
      <c r="A96" s="1161" t="s">
        <v>615</v>
      </c>
      <c r="B96" s="314">
        <v>4320</v>
      </c>
      <c r="C96" s="747"/>
      <c r="D96" s="747"/>
      <c r="E96" s="751"/>
      <c r="F96" s="747"/>
      <c r="G96" s="747"/>
      <c r="H96" s="746">
        <v>0</v>
      </c>
      <c r="I96" s="751"/>
      <c r="J96" s="751"/>
      <c r="K96" s="789">
        <f t="shared" si="13"/>
        <v>0</v>
      </c>
      <c r="L96" s="791">
        <v>0</v>
      </c>
    </row>
    <row r="97" spans="1:12" ht="15" customHeight="1" thickTop="1" thickBot="1" x14ac:dyDescent="0.25">
      <c r="A97" s="1161" t="s">
        <v>1188</v>
      </c>
      <c r="B97" s="314">
        <v>4330</v>
      </c>
      <c r="C97" s="747"/>
      <c r="D97" s="747"/>
      <c r="E97" s="751"/>
      <c r="F97" s="747"/>
      <c r="G97" s="747"/>
      <c r="H97" s="746">
        <v>0</v>
      </c>
      <c r="I97" s="751"/>
      <c r="J97" s="751"/>
      <c r="K97" s="789">
        <f t="shared" si="13"/>
        <v>0</v>
      </c>
      <c r="L97" s="791">
        <v>0</v>
      </c>
    </row>
    <row r="98" spans="1:12" ht="14.25" thickTop="1" thickBot="1" x14ac:dyDescent="0.25">
      <c r="A98" s="1161" t="s">
        <v>616</v>
      </c>
      <c r="B98" s="314">
        <v>4340</v>
      </c>
      <c r="C98" s="747"/>
      <c r="D98" s="747"/>
      <c r="E98" s="751"/>
      <c r="F98" s="747"/>
      <c r="G98" s="747"/>
      <c r="H98" s="746">
        <v>0</v>
      </c>
      <c r="I98" s="751"/>
      <c r="J98" s="751"/>
      <c r="K98" s="789">
        <f t="shared" si="13"/>
        <v>0</v>
      </c>
      <c r="L98" s="791">
        <v>0</v>
      </c>
    </row>
    <row r="99" spans="1:12" ht="12.75" customHeight="1" thickTop="1" thickBot="1" x14ac:dyDescent="0.25">
      <c r="A99" s="1161" t="s">
        <v>682</v>
      </c>
      <c r="B99" s="314">
        <v>4370</v>
      </c>
      <c r="C99" s="747"/>
      <c r="D99" s="747"/>
      <c r="E99" s="751"/>
      <c r="F99" s="747"/>
      <c r="G99" s="747"/>
      <c r="H99" s="746">
        <v>0</v>
      </c>
      <c r="I99" s="751"/>
      <c r="J99" s="751"/>
      <c r="K99" s="789">
        <f t="shared" si="13"/>
        <v>0</v>
      </c>
      <c r="L99" s="791">
        <v>0</v>
      </c>
    </row>
    <row r="100" spans="1:12" ht="14.25" thickTop="1" thickBot="1" x14ac:dyDescent="0.25">
      <c r="A100" s="1161" t="s">
        <v>683</v>
      </c>
      <c r="B100" s="314">
        <v>4380</v>
      </c>
      <c r="C100" s="747"/>
      <c r="D100" s="747"/>
      <c r="E100" s="754"/>
      <c r="F100" s="747"/>
      <c r="G100" s="747"/>
      <c r="H100" s="746">
        <v>0</v>
      </c>
      <c r="I100" s="751"/>
      <c r="J100" s="751"/>
      <c r="K100" s="789">
        <f t="shared" si="13"/>
        <v>0</v>
      </c>
      <c r="L100" s="791">
        <v>0</v>
      </c>
    </row>
    <row r="101" spans="1:12" ht="14.25" thickTop="1" thickBot="1" x14ac:dyDescent="0.25">
      <c r="A101" s="1161" t="s">
        <v>312</v>
      </c>
      <c r="B101" s="314">
        <v>4390</v>
      </c>
      <c r="C101" s="747"/>
      <c r="D101" s="747"/>
      <c r="E101" s="793">
        <v>0</v>
      </c>
      <c r="F101" s="747"/>
      <c r="G101" s="747"/>
      <c r="H101" s="746">
        <v>0</v>
      </c>
      <c r="I101" s="751"/>
      <c r="J101" s="751"/>
      <c r="K101" s="789">
        <f>SUM(E101,H101)</f>
        <v>0</v>
      </c>
      <c r="L101" s="791">
        <v>0</v>
      </c>
    </row>
    <row r="102" spans="1:12" ht="14.25" thickTop="1" thickBot="1" x14ac:dyDescent="0.25">
      <c r="A102" s="1190" t="s">
        <v>1186</v>
      </c>
      <c r="B102" s="1192">
        <v>4300</v>
      </c>
      <c r="C102" s="747"/>
      <c r="D102" s="747"/>
      <c r="E102" s="789">
        <f>SUM(E95:E101)</f>
        <v>0</v>
      </c>
      <c r="F102" s="747"/>
      <c r="G102" s="747"/>
      <c r="H102" s="789">
        <f>SUM(H95:H101)</f>
        <v>0</v>
      </c>
      <c r="I102" s="751"/>
      <c r="J102" s="751"/>
      <c r="K102" s="789">
        <f>SUM(K95:K101)</f>
        <v>0</v>
      </c>
      <c r="L102" s="789">
        <f>SUM(L95:L101)</f>
        <v>0</v>
      </c>
    </row>
    <row r="103" spans="1:12" ht="12.75" customHeight="1" thickTop="1" thickBot="1" x14ac:dyDescent="0.25">
      <c r="A103" s="1181" t="s">
        <v>1189</v>
      </c>
      <c r="B103" s="1178" t="s">
        <v>833</v>
      </c>
      <c r="C103" s="747"/>
      <c r="D103" s="747"/>
      <c r="E103" s="792">
        <v>0</v>
      </c>
      <c r="F103" s="747"/>
      <c r="G103" s="747"/>
      <c r="H103" s="792">
        <v>0</v>
      </c>
      <c r="I103" s="751"/>
      <c r="J103" s="751"/>
      <c r="K103" s="794">
        <f>SUM(C103:J103)</f>
        <v>0</v>
      </c>
      <c r="L103" s="791">
        <v>0</v>
      </c>
    </row>
    <row r="104" spans="1:12" ht="12.75" customHeight="1" thickTop="1" thickBot="1" x14ac:dyDescent="0.25">
      <c r="A104" s="1165" t="s">
        <v>1187</v>
      </c>
      <c r="B104" s="1187">
        <v>4000</v>
      </c>
      <c r="C104" s="747"/>
      <c r="D104" s="747"/>
      <c r="E104" s="789">
        <f>SUM(E86,E94,E102,E103)</f>
        <v>46826</v>
      </c>
      <c r="F104" s="747"/>
      <c r="G104" s="747"/>
      <c r="H104" s="789">
        <f>SUM(H86,H94,H102,H103)</f>
        <v>2978162</v>
      </c>
      <c r="I104" s="751"/>
      <c r="J104" s="751"/>
      <c r="K104" s="789">
        <f>SUM(K86,K94,K102,K103)</f>
        <v>3024988</v>
      </c>
      <c r="L104" s="789">
        <f>SUM(L86,L94,L102,L103)</f>
        <v>0</v>
      </c>
    </row>
    <row r="105" spans="1:12" s="163" customFormat="1" ht="15.75" customHeight="1" thickTop="1" x14ac:dyDescent="0.2">
      <c r="A105" s="1186" t="s">
        <v>452</v>
      </c>
      <c r="B105" s="1168" t="s">
        <v>433</v>
      </c>
      <c r="C105" s="747"/>
      <c r="D105" s="747"/>
      <c r="E105" s="747"/>
      <c r="F105" s="747"/>
      <c r="G105" s="747"/>
      <c r="H105" s="807"/>
      <c r="I105" s="747"/>
      <c r="J105" s="747"/>
      <c r="K105" s="807"/>
      <c r="L105" s="807"/>
    </row>
    <row r="106" spans="1:12" s="120" customFormat="1" ht="15.75" customHeight="1" x14ac:dyDescent="0.2">
      <c r="A106" s="1038" t="s">
        <v>548</v>
      </c>
      <c r="B106" s="1193"/>
      <c r="C106" s="747"/>
      <c r="D106" s="747"/>
      <c r="E106" s="747"/>
      <c r="F106" s="747"/>
      <c r="G106" s="747"/>
      <c r="H106" s="782"/>
      <c r="I106" s="747"/>
      <c r="J106" s="747"/>
      <c r="K106" s="782"/>
      <c r="L106" s="782"/>
    </row>
    <row r="107" spans="1:12" x14ac:dyDescent="0.2">
      <c r="A107" s="1161" t="s">
        <v>86</v>
      </c>
      <c r="B107" s="1162">
        <v>5110</v>
      </c>
      <c r="C107" s="747"/>
      <c r="D107" s="747"/>
      <c r="E107" s="747"/>
      <c r="F107" s="747"/>
      <c r="G107" s="747"/>
      <c r="H107" s="808">
        <v>0</v>
      </c>
      <c r="I107" s="747"/>
      <c r="J107" s="747"/>
      <c r="K107" s="772">
        <f>H107</f>
        <v>0</v>
      </c>
      <c r="L107" s="808">
        <v>0</v>
      </c>
    </row>
    <row r="108" spans="1:12" x14ac:dyDescent="0.2">
      <c r="A108" s="1161" t="s">
        <v>87</v>
      </c>
      <c r="B108" s="1162">
        <v>5120</v>
      </c>
      <c r="C108" s="747"/>
      <c r="D108" s="747"/>
      <c r="E108" s="747"/>
      <c r="F108" s="747"/>
      <c r="G108" s="747"/>
      <c r="H108" s="746">
        <v>0</v>
      </c>
      <c r="I108" s="747"/>
      <c r="J108" s="747"/>
      <c r="K108" s="772">
        <f>H108</f>
        <v>0</v>
      </c>
      <c r="L108" s="746">
        <v>0</v>
      </c>
    </row>
    <row r="109" spans="1:12" ht="12.75" customHeight="1" x14ac:dyDescent="0.2">
      <c r="A109" s="1161" t="s">
        <v>1044</v>
      </c>
      <c r="B109" s="1162">
        <v>5130</v>
      </c>
      <c r="C109" s="747"/>
      <c r="D109" s="747"/>
      <c r="E109" s="747"/>
      <c r="F109" s="747"/>
      <c r="G109" s="747"/>
      <c r="H109" s="746">
        <v>0</v>
      </c>
      <c r="I109" s="747"/>
      <c r="J109" s="747"/>
      <c r="K109" s="772">
        <f>H109</f>
        <v>0</v>
      </c>
      <c r="L109" s="746">
        <v>0</v>
      </c>
    </row>
    <row r="110" spans="1:12" x14ac:dyDescent="0.2">
      <c r="A110" s="1161" t="s">
        <v>88</v>
      </c>
      <c r="B110" s="1162" t="s">
        <v>522</v>
      </c>
      <c r="C110" s="747"/>
      <c r="D110" s="747"/>
      <c r="E110" s="747"/>
      <c r="F110" s="747"/>
      <c r="G110" s="747"/>
      <c r="H110" s="746">
        <v>0</v>
      </c>
      <c r="I110" s="747"/>
      <c r="J110" s="747"/>
      <c r="K110" s="772">
        <f>H110</f>
        <v>0</v>
      </c>
      <c r="L110" s="746">
        <v>0</v>
      </c>
    </row>
    <row r="111" spans="1:12" x14ac:dyDescent="0.2">
      <c r="A111" s="1161" t="s">
        <v>212</v>
      </c>
      <c r="B111" s="1174">
        <v>5150</v>
      </c>
      <c r="C111" s="747"/>
      <c r="D111" s="747"/>
      <c r="E111" s="747"/>
      <c r="F111" s="747"/>
      <c r="G111" s="747"/>
      <c r="H111" s="746">
        <v>0</v>
      </c>
      <c r="I111" s="747"/>
      <c r="J111" s="747"/>
      <c r="K111" s="772">
        <f>H111</f>
        <v>0</v>
      </c>
      <c r="L111" s="746">
        <v>0</v>
      </c>
    </row>
    <row r="112" spans="1:12" ht="12.75" customHeight="1" thickBot="1" x14ac:dyDescent="0.25">
      <c r="A112" s="1165" t="s">
        <v>982</v>
      </c>
      <c r="B112" s="1180" t="s">
        <v>640</v>
      </c>
      <c r="C112" s="747"/>
      <c r="D112" s="747"/>
      <c r="E112" s="747"/>
      <c r="F112" s="747"/>
      <c r="G112" s="747"/>
      <c r="H112" s="762">
        <f>SUM(H107:H111)</f>
        <v>0</v>
      </c>
      <c r="I112" s="747"/>
      <c r="J112" s="747"/>
      <c r="K112" s="762">
        <f>SUM(K107:K111)</f>
        <v>0</v>
      </c>
      <c r="L112" s="762">
        <f>SUM(L107:L111)</f>
        <v>0</v>
      </c>
    </row>
    <row r="113" spans="1:12" ht="12.75" customHeight="1" thickTop="1" thickBot="1" x14ac:dyDescent="0.25">
      <c r="A113" s="1194" t="s">
        <v>313</v>
      </c>
      <c r="B113" s="1195" t="s">
        <v>38</v>
      </c>
      <c r="C113" s="747"/>
      <c r="D113" s="747"/>
      <c r="E113" s="747"/>
      <c r="F113" s="747"/>
      <c r="G113" s="747"/>
      <c r="H113" s="795">
        <v>114577</v>
      </c>
      <c r="I113" s="747"/>
      <c r="J113" s="747"/>
      <c r="K113" s="766">
        <f>H113</f>
        <v>114577</v>
      </c>
      <c r="L113" s="793">
        <v>0</v>
      </c>
    </row>
    <row r="114" spans="1:12" ht="12.75" customHeight="1" thickTop="1" thickBot="1" x14ac:dyDescent="0.25">
      <c r="A114" s="1165" t="s">
        <v>568</v>
      </c>
      <c r="B114" s="1166" t="s">
        <v>433</v>
      </c>
      <c r="C114" s="747"/>
      <c r="D114" s="747"/>
      <c r="E114" s="747"/>
      <c r="F114" s="747"/>
      <c r="G114" s="747"/>
      <c r="H114" s="762">
        <f>SUM(H112:H113)</f>
        <v>114577</v>
      </c>
      <c r="I114" s="747"/>
      <c r="J114" s="747"/>
      <c r="K114" s="762">
        <f>SUM(K112:K113)</f>
        <v>114577</v>
      </c>
      <c r="L114" s="789">
        <f>SUM(L112,L113)</f>
        <v>0</v>
      </c>
    </row>
    <row r="115" spans="1:12" s="120" customFormat="1" ht="15.75" customHeight="1" thickTop="1" thickBot="1" x14ac:dyDescent="0.25">
      <c r="A115" s="1156" t="s">
        <v>453</v>
      </c>
      <c r="B115" s="1196" t="s">
        <v>767</v>
      </c>
      <c r="C115" s="782"/>
      <c r="D115" s="782"/>
      <c r="E115" s="747"/>
      <c r="F115" s="747"/>
      <c r="G115" s="747"/>
      <c r="H115" s="782"/>
      <c r="I115" s="747"/>
      <c r="J115" s="747"/>
      <c r="K115" s="782"/>
      <c r="L115" s="792">
        <v>0</v>
      </c>
    </row>
    <row r="116" spans="1:12" ht="23.25" customHeight="1" thickTop="1" thickBot="1" x14ac:dyDescent="0.25">
      <c r="A116" s="1165" t="s">
        <v>1469</v>
      </c>
      <c r="B116" s="1197"/>
      <c r="C116" s="762">
        <f>SUM(C34,C76,C77,C104,C114,C115)</f>
        <v>14928043</v>
      </c>
      <c r="D116" s="762">
        <f t="shared" ref="D116:K116" si="14">SUM(D34,D76,D77,D104,D114,D115)</f>
        <v>3429252</v>
      </c>
      <c r="E116" s="762">
        <f t="shared" si="14"/>
        <v>1336932</v>
      </c>
      <c r="F116" s="762">
        <f t="shared" si="14"/>
        <v>170422</v>
      </c>
      <c r="G116" s="762">
        <f t="shared" si="14"/>
        <v>228417</v>
      </c>
      <c r="H116" s="762">
        <f>SUM(H34,H76,H77,H104,H114,H115)</f>
        <v>3097357</v>
      </c>
      <c r="I116" s="762">
        <f t="shared" si="14"/>
        <v>0</v>
      </c>
      <c r="J116" s="762">
        <f t="shared" si="14"/>
        <v>0</v>
      </c>
      <c r="K116" s="762">
        <f t="shared" si="14"/>
        <v>23190423</v>
      </c>
      <c r="L116" s="762">
        <f>SUM(L34,L76,L77,L104,L114,L115)</f>
        <v>21442144</v>
      </c>
    </row>
    <row r="117" spans="1:12" ht="21.75" customHeight="1" thickTop="1" thickBot="1" x14ac:dyDescent="0.25">
      <c r="A117" s="1165" t="s">
        <v>1470</v>
      </c>
      <c r="B117" s="1197"/>
      <c r="C117" s="762">
        <f>SUM(C35,C76,C77,C104,C114,C115)</f>
        <v>14928043</v>
      </c>
      <c r="D117" s="762">
        <f t="shared" ref="D117:L117" si="15">SUM(D35,D76,D77,D104,D114,D115)</f>
        <v>3429252</v>
      </c>
      <c r="E117" s="762">
        <f t="shared" si="15"/>
        <v>1336932</v>
      </c>
      <c r="F117" s="762">
        <f t="shared" si="15"/>
        <v>170422</v>
      </c>
      <c r="G117" s="762">
        <f t="shared" si="15"/>
        <v>228417</v>
      </c>
      <c r="H117" s="762">
        <f t="shared" si="15"/>
        <v>3103512</v>
      </c>
      <c r="I117" s="762">
        <f t="shared" si="15"/>
        <v>0</v>
      </c>
      <c r="J117" s="762">
        <f t="shared" si="15"/>
        <v>0</v>
      </c>
      <c r="K117" s="762">
        <f t="shared" si="15"/>
        <v>23196578</v>
      </c>
      <c r="L117" s="762">
        <f t="shared" si="15"/>
        <v>21442144</v>
      </c>
    </row>
    <row r="118" spans="1:12" ht="26.25" customHeight="1" thickTop="1" thickBot="1" x14ac:dyDescent="0.25">
      <c r="A118" s="1880" t="s">
        <v>1473</v>
      </c>
      <c r="B118" s="1881"/>
      <c r="C118" s="807"/>
      <c r="D118" s="807"/>
      <c r="E118" s="807"/>
      <c r="F118" s="807"/>
      <c r="G118" s="807"/>
      <c r="H118" s="807"/>
      <c r="I118" s="807"/>
      <c r="J118" s="807"/>
      <c r="K118" s="762">
        <f>'Revenues 10-15'!C270-'Expenditures 16-24'!K116</f>
        <v>-442637</v>
      </c>
      <c r="L118" s="807"/>
    </row>
    <row r="119" spans="1:12" ht="26.25" customHeight="1" thickTop="1" x14ac:dyDescent="0.2">
      <c r="A119" s="1880" t="s">
        <v>1474</v>
      </c>
      <c r="B119" s="1881"/>
      <c r="C119" s="774"/>
      <c r="D119" s="774"/>
      <c r="E119" s="774"/>
      <c r="F119" s="774"/>
      <c r="G119" s="774"/>
      <c r="H119" s="774"/>
      <c r="I119" s="774"/>
      <c r="J119" s="774"/>
      <c r="K119" s="786">
        <f>'Revenues 10-15'!C271-'Expenditures 16-24'!K117</f>
        <v>-429269</v>
      </c>
      <c r="L119" s="774"/>
    </row>
    <row r="120" spans="1:12" ht="9" customHeight="1" x14ac:dyDescent="0.2">
      <c r="A120" s="1198"/>
      <c r="B120" s="1199"/>
      <c r="C120" s="1200"/>
      <c r="D120" s="1200"/>
      <c r="E120" s="1200"/>
      <c r="F120" s="1200"/>
      <c r="G120" s="1200"/>
      <c r="H120" s="1200"/>
      <c r="I120" s="1200"/>
      <c r="J120" s="1200"/>
      <c r="K120" s="1200"/>
      <c r="L120" s="1200"/>
    </row>
    <row r="121" spans="1:12" s="117" customFormat="1" ht="16.7" customHeight="1" x14ac:dyDescent="0.2">
      <c r="A121" s="1885" t="s">
        <v>244</v>
      </c>
      <c r="B121" s="1886"/>
      <c r="C121" s="1201"/>
      <c r="D121" s="1202"/>
      <c r="E121" s="1202"/>
      <c r="F121" s="1202"/>
      <c r="G121" s="1202"/>
      <c r="H121" s="1202"/>
      <c r="I121" s="1202"/>
      <c r="J121" s="1202"/>
      <c r="K121" s="1202"/>
      <c r="L121" s="1203"/>
    </row>
    <row r="122" spans="1:12" ht="15.75" customHeight="1" x14ac:dyDescent="0.2">
      <c r="A122" s="1204" t="s">
        <v>921</v>
      </c>
      <c r="B122" s="1205" t="s">
        <v>507</v>
      </c>
      <c r="C122" s="747"/>
      <c r="D122" s="747"/>
      <c r="E122" s="747"/>
      <c r="F122" s="747"/>
      <c r="G122" s="747"/>
      <c r="H122" s="747"/>
      <c r="I122" s="747"/>
      <c r="J122" s="747"/>
      <c r="K122" s="747"/>
      <c r="L122" s="747"/>
    </row>
    <row r="123" spans="1:12" ht="15.75" customHeight="1" x14ac:dyDescent="0.2">
      <c r="A123" s="1206" t="s">
        <v>524</v>
      </c>
      <c r="B123" s="365"/>
      <c r="C123" s="782"/>
      <c r="D123" s="782"/>
      <c r="E123" s="782"/>
      <c r="F123" s="747"/>
      <c r="G123" s="747"/>
      <c r="H123" s="782"/>
      <c r="I123" s="747"/>
      <c r="J123" s="747"/>
      <c r="K123" s="782"/>
      <c r="L123" s="782"/>
    </row>
    <row r="124" spans="1:12" ht="12.75" customHeight="1" x14ac:dyDescent="0.2">
      <c r="A124" s="1173" t="s">
        <v>1414</v>
      </c>
      <c r="B124" s="1174" t="s">
        <v>638</v>
      </c>
      <c r="C124" s="746">
        <v>0</v>
      </c>
      <c r="D124" s="746">
        <v>0</v>
      </c>
      <c r="E124" s="746">
        <v>0</v>
      </c>
      <c r="F124" s="746">
        <v>0</v>
      </c>
      <c r="G124" s="746">
        <v>0</v>
      </c>
      <c r="H124" s="746">
        <v>0</v>
      </c>
      <c r="I124" s="746">
        <v>0</v>
      </c>
      <c r="J124" s="746">
        <v>0</v>
      </c>
      <c r="K124" s="772">
        <f>SUM(C124:J124)</f>
        <v>0</v>
      </c>
      <c r="L124" s="746">
        <v>0</v>
      </c>
    </row>
    <row r="125" spans="1:12" ht="15.75" customHeight="1" x14ac:dyDescent="0.2">
      <c r="A125" s="364" t="s">
        <v>545</v>
      </c>
      <c r="B125" s="365"/>
      <c r="C125" s="782"/>
      <c r="D125" s="782"/>
      <c r="E125" s="782"/>
      <c r="F125" s="782"/>
      <c r="G125" s="782"/>
      <c r="H125" s="782"/>
      <c r="I125" s="747"/>
      <c r="J125" s="747"/>
      <c r="K125" s="782"/>
      <c r="L125" s="782"/>
    </row>
    <row r="126" spans="1:12" ht="13.5" thickBot="1" x14ac:dyDescent="0.25">
      <c r="A126" s="1161" t="s">
        <v>948</v>
      </c>
      <c r="B126" s="1162">
        <v>2510</v>
      </c>
      <c r="C126" s="746">
        <v>0</v>
      </c>
      <c r="D126" s="746">
        <v>0</v>
      </c>
      <c r="E126" s="746">
        <v>0</v>
      </c>
      <c r="F126" s="746">
        <v>0</v>
      </c>
      <c r="G126" s="746">
        <v>0</v>
      </c>
      <c r="H126" s="746">
        <v>0</v>
      </c>
      <c r="I126" s="746">
        <v>0</v>
      </c>
      <c r="J126" s="746">
        <v>0</v>
      </c>
      <c r="K126" s="762">
        <f>SUM(C126:J126)</f>
        <v>0</v>
      </c>
      <c r="L126" s="746">
        <v>0</v>
      </c>
    </row>
    <row r="127" spans="1:12" ht="14.25" thickTop="1" thickBot="1" x14ac:dyDescent="0.25">
      <c r="A127" s="1161" t="s">
        <v>4</v>
      </c>
      <c r="B127" s="1162">
        <v>2530</v>
      </c>
      <c r="C127" s="746">
        <v>0</v>
      </c>
      <c r="D127" s="746">
        <v>0</v>
      </c>
      <c r="E127" s="746">
        <v>0</v>
      </c>
      <c r="F127" s="746">
        <v>0</v>
      </c>
      <c r="G127" s="746">
        <v>0</v>
      </c>
      <c r="H127" s="746">
        <v>0</v>
      </c>
      <c r="I127" s="746">
        <v>0</v>
      </c>
      <c r="J127" s="746">
        <v>0</v>
      </c>
      <c r="K127" s="762">
        <f>SUM(C127:J127)</f>
        <v>0</v>
      </c>
      <c r="L127" s="746">
        <v>0</v>
      </c>
    </row>
    <row r="128" spans="1:12" ht="14.25" thickTop="1" thickBot="1" x14ac:dyDescent="0.25">
      <c r="A128" s="1161" t="s">
        <v>160</v>
      </c>
      <c r="B128" s="1162">
        <v>2540</v>
      </c>
      <c r="C128" s="746">
        <v>0</v>
      </c>
      <c r="D128" s="746">
        <v>0</v>
      </c>
      <c r="E128" s="746">
        <v>0</v>
      </c>
      <c r="F128" s="746">
        <v>0</v>
      </c>
      <c r="G128" s="746">
        <v>0</v>
      </c>
      <c r="H128" s="746">
        <v>0</v>
      </c>
      <c r="I128" s="746">
        <v>0</v>
      </c>
      <c r="J128" s="746">
        <v>0</v>
      </c>
      <c r="K128" s="762">
        <f>SUM(C128:J128)</f>
        <v>0</v>
      </c>
      <c r="L128" s="746">
        <v>0</v>
      </c>
    </row>
    <row r="129" spans="1:12" ht="14.25" thickTop="1" thickBot="1" x14ac:dyDescent="0.25">
      <c r="A129" s="1161" t="s">
        <v>855</v>
      </c>
      <c r="B129" s="1162">
        <v>2550</v>
      </c>
      <c r="C129" s="746">
        <v>0</v>
      </c>
      <c r="D129" s="746">
        <v>0</v>
      </c>
      <c r="E129" s="746">
        <v>0</v>
      </c>
      <c r="F129" s="746">
        <v>0</v>
      </c>
      <c r="G129" s="746">
        <v>0</v>
      </c>
      <c r="H129" s="746">
        <v>0</v>
      </c>
      <c r="I129" s="746">
        <v>0</v>
      </c>
      <c r="J129" s="746">
        <v>0</v>
      </c>
      <c r="K129" s="762">
        <f>SUM(C129:J129)</f>
        <v>0</v>
      </c>
      <c r="L129" s="746">
        <v>0</v>
      </c>
    </row>
    <row r="130" spans="1:12" ht="14.25" thickTop="1" thickBot="1" x14ac:dyDescent="0.25">
      <c r="A130" s="1161" t="s">
        <v>98</v>
      </c>
      <c r="B130" s="1162">
        <v>2560</v>
      </c>
      <c r="C130" s="777"/>
      <c r="D130" s="777"/>
      <c r="E130" s="777"/>
      <c r="F130" s="777"/>
      <c r="G130" s="746">
        <v>0</v>
      </c>
      <c r="H130" s="777"/>
      <c r="I130" s="749">
        <v>0</v>
      </c>
      <c r="J130" s="747"/>
      <c r="K130" s="762">
        <f>SUM(C130:J130)</f>
        <v>0</v>
      </c>
      <c r="L130" s="746">
        <v>0</v>
      </c>
    </row>
    <row r="131" spans="1:12" ht="12.75" customHeight="1" thickTop="1" thickBot="1" x14ac:dyDescent="0.25">
      <c r="A131" s="1165" t="s">
        <v>641</v>
      </c>
      <c r="B131" s="1166" t="s">
        <v>35</v>
      </c>
      <c r="C131" s="762">
        <f>SUM(C126:C130)</f>
        <v>0</v>
      </c>
      <c r="D131" s="762">
        <f t="shared" ref="D131:L131" si="16">SUM(D126:D130)</f>
        <v>0</v>
      </c>
      <c r="E131" s="762">
        <f t="shared" si="16"/>
        <v>0</v>
      </c>
      <c r="F131" s="762">
        <f t="shared" si="16"/>
        <v>0</v>
      </c>
      <c r="G131" s="762">
        <f t="shared" si="16"/>
        <v>0</v>
      </c>
      <c r="H131" s="762">
        <f t="shared" si="16"/>
        <v>0</v>
      </c>
      <c r="I131" s="762">
        <f t="shared" si="16"/>
        <v>0</v>
      </c>
      <c r="J131" s="762">
        <f t="shared" si="16"/>
        <v>0</v>
      </c>
      <c r="K131" s="762">
        <f t="shared" si="16"/>
        <v>0</v>
      </c>
      <c r="L131" s="762">
        <f t="shared" si="16"/>
        <v>0</v>
      </c>
    </row>
    <row r="132" spans="1:12" ht="12.75" customHeight="1" thickTop="1" x14ac:dyDescent="0.2">
      <c r="A132" s="1188" t="s">
        <v>879</v>
      </c>
      <c r="B132" s="1207" t="s">
        <v>512</v>
      </c>
      <c r="C132" s="795">
        <v>0</v>
      </c>
      <c r="D132" s="795">
        <v>0</v>
      </c>
      <c r="E132" s="795">
        <v>0</v>
      </c>
      <c r="F132" s="795">
        <v>0</v>
      </c>
      <c r="G132" s="795">
        <v>0</v>
      </c>
      <c r="H132" s="795">
        <v>0</v>
      </c>
      <c r="I132" s="795">
        <v>0</v>
      </c>
      <c r="J132" s="795">
        <v>0</v>
      </c>
      <c r="K132" s="1208">
        <f>SUM(C132:J132)</f>
        <v>0</v>
      </c>
      <c r="L132" s="795">
        <v>0</v>
      </c>
    </row>
    <row r="133" spans="1:12" ht="12.75" customHeight="1" thickBot="1" x14ac:dyDescent="0.25">
      <c r="A133" s="1209" t="s">
        <v>724</v>
      </c>
      <c r="B133" s="1210" t="s">
        <v>507</v>
      </c>
      <c r="C133" s="789">
        <f>SUM(C124,C131,C132)</f>
        <v>0</v>
      </c>
      <c r="D133" s="789">
        <f t="shared" ref="D133:L133" si="17">SUM(D124,D131,D132)</f>
        <v>0</v>
      </c>
      <c r="E133" s="789">
        <f t="shared" si="17"/>
        <v>0</v>
      </c>
      <c r="F133" s="789">
        <f t="shared" si="17"/>
        <v>0</v>
      </c>
      <c r="G133" s="789">
        <f t="shared" si="17"/>
        <v>0</v>
      </c>
      <c r="H133" s="789">
        <f t="shared" si="17"/>
        <v>0</v>
      </c>
      <c r="I133" s="789">
        <f t="shared" si="17"/>
        <v>0</v>
      </c>
      <c r="J133" s="789">
        <f t="shared" si="17"/>
        <v>0</v>
      </c>
      <c r="K133" s="789">
        <f t="shared" si="17"/>
        <v>0</v>
      </c>
      <c r="L133" s="789">
        <f t="shared" si="17"/>
        <v>0</v>
      </c>
    </row>
    <row r="134" spans="1:12" ht="15.75" customHeight="1" thickTop="1" thickBot="1" x14ac:dyDescent="0.25">
      <c r="A134" s="1184" t="s">
        <v>922</v>
      </c>
      <c r="B134" s="1185" t="s">
        <v>513</v>
      </c>
      <c r="C134" s="792">
        <v>0</v>
      </c>
      <c r="D134" s="792">
        <v>0</v>
      </c>
      <c r="E134" s="792">
        <v>0</v>
      </c>
      <c r="F134" s="792">
        <v>0</v>
      </c>
      <c r="G134" s="792">
        <v>0</v>
      </c>
      <c r="H134" s="792">
        <v>0</v>
      </c>
      <c r="I134" s="792">
        <v>0</v>
      </c>
      <c r="J134" s="792">
        <v>0</v>
      </c>
      <c r="K134" s="762">
        <f>SUM(C134:J134)</f>
        <v>0</v>
      </c>
      <c r="L134" s="792">
        <v>0</v>
      </c>
    </row>
    <row r="135" spans="1:12" ht="15.75" customHeight="1" thickTop="1" x14ac:dyDescent="0.2">
      <c r="A135" s="1211" t="s">
        <v>549</v>
      </c>
      <c r="B135" s="1168" t="s">
        <v>766</v>
      </c>
      <c r="C135" s="747"/>
      <c r="D135" s="747"/>
      <c r="E135" s="807"/>
      <c r="F135" s="747"/>
      <c r="G135" s="747"/>
      <c r="H135" s="807"/>
      <c r="I135" s="747"/>
      <c r="J135" s="747"/>
      <c r="K135" s="807"/>
      <c r="L135" s="807"/>
    </row>
    <row r="136" spans="1:12" ht="13.5" customHeight="1" x14ac:dyDescent="0.2">
      <c r="A136" s="364" t="s">
        <v>547</v>
      </c>
      <c r="B136" s="365"/>
      <c r="C136" s="747"/>
      <c r="D136" s="747"/>
      <c r="E136" s="782"/>
      <c r="F136" s="747"/>
      <c r="G136" s="747"/>
      <c r="H136" s="782"/>
      <c r="I136" s="747"/>
      <c r="J136" s="747"/>
      <c r="K136" s="782"/>
      <c r="L136" s="782"/>
    </row>
    <row r="137" spans="1:12" ht="13.5" customHeight="1" x14ac:dyDescent="0.2">
      <c r="A137" s="578" t="s">
        <v>437</v>
      </c>
      <c r="B137" s="675" t="s">
        <v>1351</v>
      </c>
      <c r="C137" s="747"/>
      <c r="D137" s="747"/>
      <c r="E137" s="808">
        <v>0</v>
      </c>
      <c r="F137" s="747"/>
      <c r="G137" s="747"/>
      <c r="H137" s="808">
        <v>0</v>
      </c>
      <c r="I137" s="747"/>
      <c r="J137" s="747"/>
      <c r="K137" s="827">
        <f>SUM(E137,H137)</f>
        <v>0</v>
      </c>
      <c r="L137" s="808">
        <v>0</v>
      </c>
    </row>
    <row r="138" spans="1:12" x14ac:dyDescent="0.2">
      <c r="A138" s="1161" t="s">
        <v>251</v>
      </c>
      <c r="B138" s="1162">
        <v>4120</v>
      </c>
      <c r="C138" s="747"/>
      <c r="D138" s="747"/>
      <c r="E138" s="808">
        <v>0</v>
      </c>
      <c r="F138" s="747"/>
      <c r="G138" s="747"/>
      <c r="H138" s="808">
        <v>0</v>
      </c>
      <c r="I138" s="751"/>
      <c r="J138" s="747"/>
      <c r="K138" s="771">
        <f>SUM(E138,H138)</f>
        <v>0</v>
      </c>
      <c r="L138" s="808">
        <v>0</v>
      </c>
    </row>
    <row r="139" spans="1:12" x14ac:dyDescent="0.2">
      <c r="A139" s="1161" t="s">
        <v>620</v>
      </c>
      <c r="B139" s="1162">
        <v>4140</v>
      </c>
      <c r="C139" s="747"/>
      <c r="D139" s="747"/>
      <c r="E139" s="746">
        <v>0</v>
      </c>
      <c r="F139" s="747"/>
      <c r="G139" s="747"/>
      <c r="H139" s="746">
        <v>0</v>
      </c>
      <c r="I139" s="751"/>
      <c r="J139" s="747"/>
      <c r="K139" s="771">
        <f>SUM(E139,H139)</f>
        <v>0</v>
      </c>
      <c r="L139" s="746">
        <v>0</v>
      </c>
    </row>
    <row r="140" spans="1:12" x14ac:dyDescent="0.2">
      <c r="A140" s="1173" t="s">
        <v>621</v>
      </c>
      <c r="B140" s="1174">
        <v>4190</v>
      </c>
      <c r="C140" s="747"/>
      <c r="D140" s="747"/>
      <c r="E140" s="746">
        <v>0</v>
      </c>
      <c r="F140" s="747"/>
      <c r="G140" s="747"/>
      <c r="H140" s="746">
        <v>0</v>
      </c>
      <c r="I140" s="751"/>
      <c r="J140" s="747"/>
      <c r="K140" s="771">
        <f>SUM(E140,H140)</f>
        <v>0</v>
      </c>
      <c r="L140" s="746">
        <v>0</v>
      </c>
    </row>
    <row r="141" spans="1:12" ht="12.75" customHeight="1" thickBot="1" x14ac:dyDescent="0.25">
      <c r="A141" s="1165" t="s">
        <v>421</v>
      </c>
      <c r="B141" s="1187">
        <v>4100</v>
      </c>
      <c r="C141" s="747"/>
      <c r="D141" s="747"/>
      <c r="E141" s="762">
        <f>SUM(E137:E140)</f>
        <v>0</v>
      </c>
      <c r="F141" s="747"/>
      <c r="G141" s="747"/>
      <c r="H141" s="762">
        <f>SUM(H137:H140)</f>
        <v>0</v>
      </c>
      <c r="I141" s="751"/>
      <c r="J141" s="747"/>
      <c r="K141" s="762">
        <f>SUM(K137:K140)</f>
        <v>0</v>
      </c>
      <c r="L141" s="762">
        <f>SUM(L137:L140)</f>
        <v>0</v>
      </c>
    </row>
    <row r="142" spans="1:12" ht="12.75" customHeight="1" thickTop="1" thickBot="1" x14ac:dyDescent="0.25">
      <c r="A142" s="1181" t="s">
        <v>95</v>
      </c>
      <c r="B142" s="1178" t="s">
        <v>833</v>
      </c>
      <c r="C142" s="747"/>
      <c r="D142" s="747"/>
      <c r="E142" s="753">
        <v>0</v>
      </c>
      <c r="F142" s="747"/>
      <c r="G142" s="747"/>
      <c r="H142" s="792">
        <v>0</v>
      </c>
      <c r="I142" s="751"/>
      <c r="J142" s="747"/>
      <c r="K142" s="771">
        <f>SUM(E142,H142)</f>
        <v>0</v>
      </c>
      <c r="L142" s="792">
        <v>0</v>
      </c>
    </row>
    <row r="143" spans="1:12" ht="12.75" customHeight="1" thickTop="1" thickBot="1" x14ac:dyDescent="0.25">
      <c r="A143" s="1165" t="s">
        <v>1187</v>
      </c>
      <c r="B143" s="1187">
        <v>4000</v>
      </c>
      <c r="C143" s="747"/>
      <c r="D143" s="747"/>
      <c r="E143" s="762">
        <f>SUM(E141,E142)</f>
        <v>0</v>
      </c>
      <c r="F143" s="747"/>
      <c r="G143" s="747"/>
      <c r="H143" s="794">
        <f>SUM(H141:H142)</f>
        <v>0</v>
      </c>
      <c r="I143" s="751"/>
      <c r="J143" s="747"/>
      <c r="K143" s="771">
        <f>SUM(K141,K142)</f>
        <v>0</v>
      </c>
      <c r="L143" s="794">
        <f>SUM(L141,L142)</f>
        <v>0</v>
      </c>
    </row>
    <row r="144" spans="1:12" ht="15.75" customHeight="1" thickTop="1" x14ac:dyDescent="0.2">
      <c r="A144" s="1186" t="s">
        <v>923</v>
      </c>
      <c r="B144" s="1196" t="s">
        <v>433</v>
      </c>
      <c r="C144" s="747"/>
      <c r="D144" s="747"/>
      <c r="E144" s="751"/>
      <c r="F144" s="751"/>
      <c r="G144" s="751"/>
      <c r="H144" s="790"/>
      <c r="I144" s="751"/>
      <c r="J144" s="751"/>
      <c r="K144" s="790"/>
      <c r="L144" s="790"/>
    </row>
    <row r="145" spans="1:12" ht="15.75" customHeight="1" x14ac:dyDescent="0.2">
      <c r="A145" s="364" t="s">
        <v>548</v>
      </c>
      <c r="B145" s="365"/>
      <c r="C145" s="747"/>
      <c r="D145" s="747"/>
      <c r="E145" s="747"/>
      <c r="F145" s="747"/>
      <c r="G145" s="747"/>
      <c r="H145" s="782"/>
      <c r="I145" s="747"/>
      <c r="J145" s="747"/>
      <c r="K145" s="782"/>
      <c r="L145" s="782"/>
    </row>
    <row r="146" spans="1:12" x14ac:dyDescent="0.2">
      <c r="A146" s="1161" t="s">
        <v>86</v>
      </c>
      <c r="B146" s="1162">
        <v>5110</v>
      </c>
      <c r="C146" s="747"/>
      <c r="D146" s="747"/>
      <c r="E146" s="747"/>
      <c r="F146" s="747"/>
      <c r="G146" s="747"/>
      <c r="H146" s="808">
        <v>0</v>
      </c>
      <c r="I146" s="747"/>
      <c r="J146" s="747"/>
      <c r="K146" s="771">
        <f>SUM(H146)</f>
        <v>0</v>
      </c>
      <c r="L146" s="808">
        <v>0</v>
      </c>
    </row>
    <row r="147" spans="1:12" x14ac:dyDescent="0.2">
      <c r="A147" s="1161" t="s">
        <v>87</v>
      </c>
      <c r="B147" s="1162">
        <v>5120</v>
      </c>
      <c r="C147" s="747"/>
      <c r="D147" s="747"/>
      <c r="E147" s="747"/>
      <c r="F147" s="747"/>
      <c r="G147" s="747"/>
      <c r="H147" s="746">
        <v>0</v>
      </c>
      <c r="I147" s="747"/>
      <c r="J147" s="747"/>
      <c r="K147" s="771">
        <f>SUM(H147)</f>
        <v>0</v>
      </c>
      <c r="L147" s="746">
        <v>0</v>
      </c>
    </row>
    <row r="148" spans="1:12" ht="12.75" customHeight="1" x14ac:dyDescent="0.2">
      <c r="A148" s="1161" t="s">
        <v>1044</v>
      </c>
      <c r="B148" s="1174" t="s">
        <v>550</v>
      </c>
      <c r="C148" s="747"/>
      <c r="D148" s="747"/>
      <c r="E148" s="747"/>
      <c r="F148" s="747"/>
      <c r="G148" s="747"/>
      <c r="H148" s="746">
        <v>0</v>
      </c>
      <c r="I148" s="747"/>
      <c r="J148" s="747"/>
      <c r="K148" s="771">
        <f>SUM(H148)</f>
        <v>0</v>
      </c>
      <c r="L148" s="746">
        <v>0</v>
      </c>
    </row>
    <row r="149" spans="1:12" x14ac:dyDescent="0.2">
      <c r="A149" s="1161" t="s">
        <v>88</v>
      </c>
      <c r="B149" s="1162" t="s">
        <v>522</v>
      </c>
      <c r="C149" s="747"/>
      <c r="D149" s="747"/>
      <c r="E149" s="747"/>
      <c r="F149" s="747"/>
      <c r="G149" s="747"/>
      <c r="H149" s="746">
        <v>0</v>
      </c>
      <c r="I149" s="747"/>
      <c r="J149" s="747"/>
      <c r="K149" s="771">
        <f>SUM(H149)</f>
        <v>0</v>
      </c>
      <c r="L149" s="746">
        <v>0</v>
      </c>
    </row>
    <row r="150" spans="1:12" ht="12.75" customHeight="1" x14ac:dyDescent="0.2">
      <c r="A150" s="1161" t="s">
        <v>552</v>
      </c>
      <c r="B150" s="1162" t="s">
        <v>551</v>
      </c>
      <c r="C150" s="747"/>
      <c r="D150" s="747"/>
      <c r="E150" s="747"/>
      <c r="F150" s="747"/>
      <c r="G150" s="747"/>
      <c r="H150" s="746">
        <v>0</v>
      </c>
      <c r="I150" s="747"/>
      <c r="J150" s="747"/>
      <c r="K150" s="771">
        <f>SUM(H150)</f>
        <v>0</v>
      </c>
      <c r="L150" s="746">
        <v>0</v>
      </c>
    </row>
    <row r="151" spans="1:12" ht="12.75" customHeight="1" thickBot="1" x14ac:dyDescent="0.25">
      <c r="A151" s="1212" t="s">
        <v>559</v>
      </c>
      <c r="B151" s="1213" t="s">
        <v>640</v>
      </c>
      <c r="C151" s="747"/>
      <c r="D151" s="747"/>
      <c r="E151" s="747"/>
      <c r="F151" s="747"/>
      <c r="G151" s="747"/>
      <c r="H151" s="762">
        <f>SUM(H146:H150)</f>
        <v>0</v>
      </c>
      <c r="I151" s="747"/>
      <c r="J151" s="747"/>
      <c r="K151" s="762">
        <f>SUM(K146:K150)</f>
        <v>0</v>
      </c>
      <c r="L151" s="762">
        <f>SUM(L146:L150)</f>
        <v>0</v>
      </c>
    </row>
    <row r="152" spans="1:12" ht="15.75" customHeight="1" thickTop="1" x14ac:dyDescent="0.2">
      <c r="A152" s="1214" t="s">
        <v>1623</v>
      </c>
      <c r="B152" s="1215" t="s">
        <v>38</v>
      </c>
      <c r="C152" s="747"/>
      <c r="D152" s="747"/>
      <c r="E152" s="747"/>
      <c r="F152" s="747"/>
      <c r="G152" s="747"/>
      <c r="H152" s="753">
        <v>0</v>
      </c>
      <c r="I152" s="747"/>
      <c r="J152" s="747"/>
      <c r="K152" s="771">
        <f>SUM(H152)</f>
        <v>0</v>
      </c>
      <c r="L152" s="753">
        <v>0</v>
      </c>
    </row>
    <row r="153" spans="1:12" ht="12.75" customHeight="1" thickBot="1" x14ac:dyDescent="0.25">
      <c r="A153" s="1216" t="s">
        <v>568</v>
      </c>
      <c r="B153" s="1217" t="s">
        <v>433</v>
      </c>
      <c r="C153" s="747"/>
      <c r="D153" s="747"/>
      <c r="E153" s="747"/>
      <c r="F153" s="747"/>
      <c r="G153" s="747"/>
      <c r="H153" s="762">
        <f>SUM(H151,H152)</f>
        <v>0</v>
      </c>
      <c r="I153" s="747"/>
      <c r="J153" s="747"/>
      <c r="K153" s="762">
        <f>SUM(K151:K152)</f>
        <v>0</v>
      </c>
      <c r="L153" s="762">
        <f>SUM(L146:L150,L152)</f>
        <v>0</v>
      </c>
    </row>
    <row r="154" spans="1:12" ht="15.75" customHeight="1" thickTop="1" thickBot="1" x14ac:dyDescent="0.25">
      <c r="A154" s="1156" t="s">
        <v>924</v>
      </c>
      <c r="B154" s="1196" t="s">
        <v>767</v>
      </c>
      <c r="C154" s="747"/>
      <c r="D154" s="747"/>
      <c r="E154" s="747"/>
      <c r="F154" s="747"/>
      <c r="G154" s="747"/>
      <c r="H154" s="1218"/>
      <c r="I154" s="782"/>
      <c r="J154" s="747"/>
      <c r="K154" s="782"/>
      <c r="L154" s="793">
        <v>0</v>
      </c>
    </row>
    <row r="155" spans="1:12" ht="12.75" customHeight="1" thickTop="1" thickBot="1" x14ac:dyDescent="0.25">
      <c r="A155" s="1897" t="s">
        <v>553</v>
      </c>
      <c r="B155" s="1875"/>
      <c r="C155" s="762">
        <f>SUM(C133,C134,C143,C153,C154)</f>
        <v>0</v>
      </c>
      <c r="D155" s="762">
        <f t="shared" ref="D155:K155" si="18">SUM(D133,D134,D143,D153,D154)</f>
        <v>0</v>
      </c>
      <c r="E155" s="762">
        <f t="shared" si="18"/>
        <v>0</v>
      </c>
      <c r="F155" s="762">
        <f t="shared" si="18"/>
        <v>0</v>
      </c>
      <c r="G155" s="762">
        <f t="shared" si="18"/>
        <v>0</v>
      </c>
      <c r="H155" s="762">
        <f t="shared" si="18"/>
        <v>0</v>
      </c>
      <c r="I155" s="762">
        <f t="shared" si="18"/>
        <v>0</v>
      </c>
      <c r="J155" s="762">
        <f t="shared" si="18"/>
        <v>0</v>
      </c>
      <c r="K155" s="762">
        <f t="shared" si="18"/>
        <v>0</v>
      </c>
      <c r="L155" s="762">
        <f>SUM(L133,L134,L143,L153,L154)</f>
        <v>0</v>
      </c>
    </row>
    <row r="156" spans="1:12" ht="12.75" customHeight="1" thickTop="1" x14ac:dyDescent="0.2">
      <c r="A156" s="1900" t="s">
        <v>1052</v>
      </c>
      <c r="B156" s="1901"/>
      <c r="C156" s="807"/>
      <c r="D156" s="807"/>
      <c r="E156" s="807"/>
      <c r="F156" s="807"/>
      <c r="G156" s="807"/>
      <c r="H156" s="807"/>
      <c r="I156" s="807"/>
      <c r="J156" s="747"/>
      <c r="K156" s="787">
        <f>'Revenues 10-15'!D270-'Expenditures 16-24'!K155</f>
        <v>0</v>
      </c>
      <c r="L156" s="807"/>
    </row>
    <row r="157" spans="1:12" ht="9" customHeight="1" x14ac:dyDescent="0.2">
      <c r="A157" s="1198"/>
      <c r="B157" s="1219"/>
      <c r="C157" s="1200"/>
      <c r="D157" s="1200"/>
      <c r="E157" s="1200"/>
      <c r="F157" s="1200"/>
      <c r="G157" s="1200"/>
      <c r="H157" s="1200"/>
      <c r="I157" s="1200"/>
      <c r="J157" s="1200"/>
      <c r="K157" s="1200"/>
      <c r="L157" s="1200"/>
    </row>
    <row r="158" spans="1:12" s="104" customFormat="1" ht="16.7" customHeight="1" x14ac:dyDescent="0.2">
      <c r="A158" s="1885" t="s">
        <v>554</v>
      </c>
      <c r="B158" s="1887"/>
      <c r="C158" s="1201"/>
      <c r="D158" s="1202"/>
      <c r="E158" s="1202"/>
      <c r="F158" s="1202"/>
      <c r="G158" s="1202"/>
      <c r="H158" s="1202"/>
      <c r="I158" s="1202"/>
      <c r="J158" s="1202"/>
      <c r="K158" s="1202"/>
      <c r="L158" s="1203"/>
    </row>
    <row r="159" spans="1:12" s="120" customFormat="1" ht="15.75" customHeight="1" thickBot="1" x14ac:dyDescent="0.25">
      <c r="A159" s="1220" t="s">
        <v>80</v>
      </c>
      <c r="B159" s="1221" t="s">
        <v>766</v>
      </c>
      <c r="C159" s="747"/>
      <c r="D159" s="747"/>
      <c r="E159" s="747"/>
      <c r="F159" s="747"/>
      <c r="G159" s="747"/>
      <c r="H159" s="828"/>
      <c r="I159" s="747"/>
      <c r="J159" s="747"/>
      <c r="K159" s="828"/>
      <c r="L159" s="828"/>
    </row>
    <row r="160" spans="1:12" s="120" customFormat="1" ht="15.75" customHeight="1" thickTop="1" x14ac:dyDescent="0.2">
      <c r="A160" s="1222" t="s">
        <v>1352</v>
      </c>
      <c r="B160" s="1223"/>
      <c r="C160" s="747"/>
      <c r="D160" s="747"/>
      <c r="E160" s="747"/>
      <c r="F160" s="747"/>
      <c r="G160" s="747"/>
      <c r="H160" s="829"/>
      <c r="I160" s="747"/>
      <c r="J160" s="747"/>
      <c r="K160" s="829"/>
      <c r="L160" s="829"/>
    </row>
    <row r="161" spans="1:12" s="120" customFormat="1" ht="12" x14ac:dyDescent="0.2">
      <c r="A161" s="1224" t="s">
        <v>437</v>
      </c>
      <c r="B161" s="1225" t="s">
        <v>1351</v>
      </c>
      <c r="C161" s="747"/>
      <c r="D161" s="747"/>
      <c r="E161" s="747"/>
      <c r="F161" s="747"/>
      <c r="G161" s="747"/>
      <c r="H161" s="808">
        <v>0</v>
      </c>
      <c r="I161" s="747"/>
      <c r="J161" s="747"/>
      <c r="K161" s="772">
        <f>H161</f>
        <v>0</v>
      </c>
      <c r="L161" s="746">
        <v>0</v>
      </c>
    </row>
    <row r="162" spans="1:12" s="120" customFormat="1" ht="12" x14ac:dyDescent="0.2">
      <c r="A162" s="1224" t="s">
        <v>251</v>
      </c>
      <c r="B162" s="1225" t="s">
        <v>1353</v>
      </c>
      <c r="C162" s="747"/>
      <c r="D162" s="747"/>
      <c r="E162" s="747"/>
      <c r="F162" s="747"/>
      <c r="G162" s="747"/>
      <c r="H162" s="746">
        <v>0</v>
      </c>
      <c r="I162" s="747"/>
      <c r="J162" s="747"/>
      <c r="K162" s="772">
        <f>H162</f>
        <v>0</v>
      </c>
      <c r="L162" s="746">
        <v>0</v>
      </c>
    </row>
    <row r="163" spans="1:12" s="120" customFormat="1" ht="12" x14ac:dyDescent="0.2">
      <c r="A163" s="1224" t="s">
        <v>1354</v>
      </c>
      <c r="B163" s="1225" t="s">
        <v>496</v>
      </c>
      <c r="C163" s="747"/>
      <c r="D163" s="747"/>
      <c r="E163" s="747"/>
      <c r="F163" s="747"/>
      <c r="G163" s="747"/>
      <c r="H163" s="746">
        <v>0</v>
      </c>
      <c r="I163" s="747"/>
      <c r="J163" s="747"/>
      <c r="K163" s="772">
        <f>H163</f>
        <v>0</v>
      </c>
      <c r="L163" s="746">
        <v>0</v>
      </c>
    </row>
    <row r="164" spans="1:12" s="120" customFormat="1" ht="15.75" customHeight="1" thickBot="1" x14ac:dyDescent="0.25">
      <c r="A164" s="1226" t="s">
        <v>1355</v>
      </c>
      <c r="B164" s="1227" t="s">
        <v>766</v>
      </c>
      <c r="C164" s="747"/>
      <c r="D164" s="747"/>
      <c r="E164" s="747"/>
      <c r="F164" s="747"/>
      <c r="G164" s="747"/>
      <c r="H164" s="762">
        <f>SUM(H161:H163)</f>
        <v>0</v>
      </c>
      <c r="I164" s="747"/>
      <c r="J164" s="747"/>
      <c r="K164" s="762">
        <f>SUM(K161:K163)</f>
        <v>0</v>
      </c>
      <c r="L164" s="762">
        <f>SUM(L161:L163)</f>
        <v>0</v>
      </c>
    </row>
    <row r="165" spans="1:12" s="120" customFormat="1" ht="15.75" customHeight="1" thickTop="1" x14ac:dyDescent="0.2">
      <c r="A165" s="1186" t="s">
        <v>81</v>
      </c>
      <c r="B165" s="1196" t="s">
        <v>433</v>
      </c>
      <c r="C165" s="747"/>
      <c r="D165" s="747"/>
      <c r="E165" s="747"/>
      <c r="F165" s="747"/>
      <c r="G165" s="747"/>
      <c r="H165" s="747"/>
      <c r="I165" s="747"/>
      <c r="J165" s="747"/>
      <c r="K165" s="747"/>
      <c r="L165" s="747"/>
    </row>
    <row r="166" spans="1:12" s="120" customFormat="1" ht="15.75" customHeight="1" x14ac:dyDescent="0.2">
      <c r="A166" s="364" t="s">
        <v>548</v>
      </c>
      <c r="B166" s="365"/>
      <c r="C166" s="747"/>
      <c r="D166" s="747"/>
      <c r="E166" s="747"/>
      <c r="F166" s="747"/>
      <c r="G166" s="747"/>
      <c r="H166" s="747"/>
      <c r="I166" s="747"/>
      <c r="J166" s="747"/>
      <c r="K166" s="782"/>
      <c r="L166" s="782"/>
    </row>
    <row r="167" spans="1:12" x14ac:dyDescent="0.2">
      <c r="A167" s="1161" t="s">
        <v>86</v>
      </c>
      <c r="B167" s="1162">
        <v>5110</v>
      </c>
      <c r="C167" s="747"/>
      <c r="D167" s="747"/>
      <c r="E167" s="747"/>
      <c r="F167" s="747"/>
      <c r="G167" s="747"/>
      <c r="H167" s="746">
        <v>0</v>
      </c>
      <c r="I167" s="747"/>
      <c r="J167" s="747"/>
      <c r="K167" s="772">
        <f>SUM(C167:J167)</f>
        <v>0</v>
      </c>
      <c r="L167" s="746">
        <v>0</v>
      </c>
    </row>
    <row r="168" spans="1:12" x14ac:dyDescent="0.2">
      <c r="A168" s="1161" t="s">
        <v>87</v>
      </c>
      <c r="B168" s="1162">
        <v>5120</v>
      </c>
      <c r="C168" s="747"/>
      <c r="D168" s="747"/>
      <c r="E168" s="747"/>
      <c r="F168" s="747"/>
      <c r="G168" s="747"/>
      <c r="H168" s="746">
        <v>0</v>
      </c>
      <c r="I168" s="747"/>
      <c r="J168" s="747"/>
      <c r="K168" s="772">
        <f>SUM(C168:J168)</f>
        <v>0</v>
      </c>
      <c r="L168" s="746">
        <v>0</v>
      </c>
    </row>
    <row r="169" spans="1:12" ht="12.75" customHeight="1" x14ac:dyDescent="0.2">
      <c r="A169" s="1161" t="s">
        <v>1044</v>
      </c>
      <c r="B169" s="1162" t="s">
        <v>550</v>
      </c>
      <c r="C169" s="747"/>
      <c r="D169" s="747"/>
      <c r="E169" s="747"/>
      <c r="F169" s="747"/>
      <c r="G169" s="747"/>
      <c r="H169" s="746">
        <v>0</v>
      </c>
      <c r="I169" s="747"/>
      <c r="J169" s="747"/>
      <c r="K169" s="772">
        <f>SUM(C169:J169)</f>
        <v>0</v>
      </c>
      <c r="L169" s="746">
        <v>0</v>
      </c>
    </row>
    <row r="170" spans="1:12" x14ac:dyDescent="0.2">
      <c r="A170" s="1161" t="s">
        <v>88</v>
      </c>
      <c r="B170" s="1174" t="s">
        <v>522</v>
      </c>
      <c r="C170" s="747"/>
      <c r="D170" s="747"/>
      <c r="E170" s="747"/>
      <c r="F170" s="747"/>
      <c r="G170" s="747"/>
      <c r="H170" s="746">
        <v>0</v>
      </c>
      <c r="I170" s="747"/>
      <c r="J170" s="747"/>
      <c r="K170" s="772">
        <f>SUM(C170:J170)</f>
        <v>0</v>
      </c>
      <c r="L170" s="746">
        <v>0</v>
      </c>
    </row>
    <row r="171" spans="1:12" ht="12.75" customHeight="1" x14ac:dyDescent="0.2">
      <c r="A171" s="1161" t="s">
        <v>552</v>
      </c>
      <c r="B171" s="1162" t="s">
        <v>551</v>
      </c>
      <c r="C171" s="747"/>
      <c r="D171" s="747"/>
      <c r="E171" s="747"/>
      <c r="F171" s="747"/>
      <c r="G171" s="747"/>
      <c r="H171" s="746">
        <v>0</v>
      </c>
      <c r="I171" s="747"/>
      <c r="J171" s="747"/>
      <c r="K171" s="772">
        <f>SUM(C171:J171)</f>
        <v>0</v>
      </c>
      <c r="L171" s="746">
        <v>0</v>
      </c>
    </row>
    <row r="172" spans="1:12" ht="13.5" thickBot="1" x14ac:dyDescent="0.25">
      <c r="A172" s="1165" t="s">
        <v>232</v>
      </c>
      <c r="B172" s="1180" t="s">
        <v>640</v>
      </c>
      <c r="C172" s="747"/>
      <c r="D172" s="747"/>
      <c r="E172" s="747"/>
      <c r="F172" s="747"/>
      <c r="G172" s="747"/>
      <c r="H172" s="762">
        <f>SUM(H167:H171)</f>
        <v>0</v>
      </c>
      <c r="I172" s="747"/>
      <c r="J172" s="747"/>
      <c r="K172" s="762">
        <f>SUM(K167:K171)</f>
        <v>0</v>
      </c>
      <c r="L172" s="762">
        <f>SUM(L167:L171)</f>
        <v>0</v>
      </c>
    </row>
    <row r="173" spans="1:12" ht="15.75" customHeight="1" thickTop="1" x14ac:dyDescent="0.2">
      <c r="A173" s="1228" t="s">
        <v>82</v>
      </c>
      <c r="B173" s="1229" t="s">
        <v>38</v>
      </c>
      <c r="C173" s="747"/>
      <c r="D173" s="747"/>
      <c r="E173" s="747"/>
      <c r="F173" s="747"/>
      <c r="G173" s="747"/>
      <c r="H173" s="795">
        <v>0</v>
      </c>
      <c r="I173" s="747"/>
      <c r="J173" s="747"/>
      <c r="K173" s="772">
        <f>SUM(C173:H173)</f>
        <v>0</v>
      </c>
      <c r="L173" s="795">
        <v>0</v>
      </c>
    </row>
    <row r="174" spans="1:12" ht="33.75" customHeight="1" x14ac:dyDescent="0.2">
      <c r="A174" s="1228" t="s">
        <v>1292</v>
      </c>
      <c r="B174" s="1230" t="s">
        <v>31</v>
      </c>
      <c r="C174" s="747"/>
      <c r="D174" s="747"/>
      <c r="E174" s="747"/>
      <c r="F174" s="747"/>
      <c r="G174" s="747"/>
      <c r="H174" s="808">
        <v>0</v>
      </c>
      <c r="I174" s="747"/>
      <c r="J174" s="747"/>
      <c r="K174" s="772">
        <f>SUM(C174:J174)</f>
        <v>0</v>
      </c>
      <c r="L174" s="808">
        <v>0</v>
      </c>
    </row>
    <row r="175" spans="1:12" ht="15.75" customHeight="1" x14ac:dyDescent="0.2">
      <c r="A175" s="1169" t="s">
        <v>685</v>
      </c>
      <c r="B175" s="1231" t="s">
        <v>83</v>
      </c>
      <c r="C175" s="747"/>
      <c r="D175" s="747"/>
      <c r="E175" s="746">
        <v>0</v>
      </c>
      <c r="F175" s="747"/>
      <c r="G175" s="747"/>
      <c r="H175" s="808">
        <v>0</v>
      </c>
      <c r="I175" s="751"/>
      <c r="J175" s="747"/>
      <c r="K175" s="772">
        <f>SUM(C175:J175)</f>
        <v>0</v>
      </c>
      <c r="L175" s="808">
        <v>0</v>
      </c>
    </row>
    <row r="176" spans="1:12" ht="12.75" customHeight="1" thickBot="1" x14ac:dyDescent="0.25">
      <c r="A176" s="1165" t="s">
        <v>568</v>
      </c>
      <c r="B176" s="1166" t="s">
        <v>433</v>
      </c>
      <c r="C176" s="747"/>
      <c r="D176" s="747"/>
      <c r="E176" s="789">
        <f>SUM(E172,E173,E174,E175)</f>
        <v>0</v>
      </c>
      <c r="F176" s="747"/>
      <c r="G176" s="747"/>
      <c r="H176" s="789">
        <f>SUM(H172,H173,H174,H175)</f>
        <v>0</v>
      </c>
      <c r="I176" s="751"/>
      <c r="J176" s="747"/>
      <c r="K176" s="789">
        <f>SUM(K172,K173,K174,K175)</f>
        <v>0</v>
      </c>
      <c r="L176" s="789">
        <f>SUM(L172,L173,L174,L175)</f>
        <v>0</v>
      </c>
    </row>
    <row r="177" spans="1:12" ht="15.75" customHeight="1" thickTop="1" thickBot="1" x14ac:dyDescent="0.25">
      <c r="A177" s="1232" t="s">
        <v>84</v>
      </c>
      <c r="B177" s="1185" t="s">
        <v>767</v>
      </c>
      <c r="C177" s="747"/>
      <c r="D177" s="747"/>
      <c r="E177" s="782"/>
      <c r="F177" s="747"/>
      <c r="G177" s="747"/>
      <c r="H177" s="810"/>
      <c r="I177" s="751"/>
      <c r="J177" s="747"/>
      <c r="K177" s="782"/>
      <c r="L177" s="792">
        <v>0</v>
      </c>
    </row>
    <row r="178" spans="1:12" ht="12.75" customHeight="1" thickTop="1" thickBot="1" x14ac:dyDescent="0.25">
      <c r="A178" s="1233" t="s">
        <v>89</v>
      </c>
      <c r="B178" s="1234"/>
      <c r="C178" s="747"/>
      <c r="D178" s="747"/>
      <c r="E178" s="789">
        <f>SUM(E176,E177)</f>
        <v>0</v>
      </c>
      <c r="F178" s="747"/>
      <c r="G178" s="747"/>
      <c r="H178" s="789">
        <f>SUM(H164,H176,H177)</f>
        <v>0</v>
      </c>
      <c r="I178" s="751"/>
      <c r="J178" s="747"/>
      <c r="K178" s="789">
        <f>SUM(K164,K176,K177)</f>
        <v>0</v>
      </c>
      <c r="L178" s="789">
        <f>SUM(L164,L176,L177)</f>
        <v>0</v>
      </c>
    </row>
    <row r="179" spans="1:12" ht="13.5" thickTop="1" x14ac:dyDescent="0.2">
      <c r="A179" s="1878" t="s">
        <v>895</v>
      </c>
      <c r="B179" s="1879"/>
      <c r="C179" s="747"/>
      <c r="D179" s="747"/>
      <c r="E179" s="747"/>
      <c r="F179" s="747"/>
      <c r="G179" s="747"/>
      <c r="H179" s="807"/>
      <c r="I179" s="747"/>
      <c r="J179" s="747"/>
      <c r="K179" s="787">
        <f>'Revenues 10-15'!E270-'Expenditures 16-24'!K178</f>
        <v>0</v>
      </c>
      <c r="L179" s="807"/>
    </row>
    <row r="180" spans="1:12" ht="9" customHeight="1" x14ac:dyDescent="0.2">
      <c r="A180" s="1198"/>
      <c r="B180" s="1235"/>
      <c r="C180" s="1200"/>
      <c r="D180" s="1200"/>
      <c r="E180" s="1200"/>
      <c r="F180" s="1200"/>
      <c r="G180" s="1200"/>
      <c r="H180" s="1200"/>
      <c r="I180" s="1200"/>
      <c r="J180" s="1200"/>
      <c r="K180" s="1200"/>
      <c r="L180" s="1200"/>
    </row>
    <row r="181" spans="1:12" s="123" customFormat="1" ht="16.7" customHeight="1" x14ac:dyDescent="0.2">
      <c r="A181" s="1236" t="s">
        <v>839</v>
      </c>
      <c r="B181" s="1237"/>
      <c r="C181" s="756"/>
      <c r="D181" s="757"/>
      <c r="E181" s="757"/>
      <c r="F181" s="757"/>
      <c r="G181" s="757"/>
      <c r="H181" s="757"/>
      <c r="I181" s="757"/>
      <c r="J181" s="757"/>
      <c r="K181" s="757"/>
      <c r="L181" s="764"/>
    </row>
    <row r="182" spans="1:12" ht="15.75" customHeight="1" x14ac:dyDescent="0.2">
      <c r="A182" s="1238" t="s">
        <v>840</v>
      </c>
      <c r="B182" s="1239"/>
      <c r="C182" s="747"/>
      <c r="D182" s="747"/>
      <c r="E182" s="747"/>
      <c r="F182" s="747"/>
      <c r="G182" s="747"/>
      <c r="H182" s="747"/>
      <c r="I182" s="747"/>
      <c r="J182" s="747"/>
      <c r="K182" s="747"/>
      <c r="L182" s="747"/>
    </row>
    <row r="183" spans="1:12" ht="15.75" customHeight="1" x14ac:dyDescent="0.2">
      <c r="A183" s="1240" t="s">
        <v>524</v>
      </c>
      <c r="B183" s="365"/>
      <c r="C183" s="782"/>
      <c r="D183" s="782"/>
      <c r="E183" s="782"/>
      <c r="F183" s="747"/>
      <c r="G183" s="747"/>
      <c r="H183" s="782"/>
      <c r="I183" s="747"/>
      <c r="J183" s="747"/>
      <c r="K183" s="782"/>
      <c r="L183" s="782"/>
    </row>
    <row r="184" spans="1:12" ht="12.75" customHeight="1" x14ac:dyDescent="0.2">
      <c r="A184" s="1161" t="s">
        <v>1414</v>
      </c>
      <c r="B184" s="1162" t="s">
        <v>638</v>
      </c>
      <c r="C184" s="746">
        <v>0</v>
      </c>
      <c r="D184" s="746">
        <v>0</v>
      </c>
      <c r="E184" s="746">
        <v>0</v>
      </c>
      <c r="F184" s="746">
        <v>0</v>
      </c>
      <c r="G184" s="746">
        <v>0</v>
      </c>
      <c r="H184" s="746">
        <v>0</v>
      </c>
      <c r="I184" s="746">
        <v>0</v>
      </c>
      <c r="J184" s="746">
        <v>0</v>
      </c>
      <c r="K184" s="772">
        <f>SUM(C184:J184)</f>
        <v>0</v>
      </c>
      <c r="L184" s="746">
        <v>0</v>
      </c>
    </row>
    <row r="185" spans="1:12" ht="15.75" customHeight="1" x14ac:dyDescent="0.2">
      <c r="A185" s="1170" t="s">
        <v>545</v>
      </c>
      <c r="B185" s="1241"/>
      <c r="C185" s="809"/>
      <c r="D185" s="809"/>
      <c r="E185" s="809"/>
      <c r="F185" s="809"/>
      <c r="G185" s="809"/>
      <c r="H185" s="809"/>
      <c r="I185" s="747"/>
      <c r="J185" s="747"/>
      <c r="K185" s="809"/>
      <c r="L185" s="809"/>
    </row>
    <row r="186" spans="1:12" ht="12.75" customHeight="1" x14ac:dyDescent="0.2">
      <c r="A186" s="1161" t="s">
        <v>855</v>
      </c>
      <c r="B186" s="1162">
        <v>2550</v>
      </c>
      <c r="C186" s="746">
        <v>0</v>
      </c>
      <c r="D186" s="746">
        <v>0</v>
      </c>
      <c r="E186" s="746">
        <v>0</v>
      </c>
      <c r="F186" s="746">
        <v>0</v>
      </c>
      <c r="G186" s="746">
        <v>0</v>
      </c>
      <c r="H186" s="746">
        <v>0</v>
      </c>
      <c r="I186" s="746">
        <v>0</v>
      </c>
      <c r="J186" s="746">
        <v>0</v>
      </c>
      <c r="K186" s="772">
        <f>SUM(C186:J186)</f>
        <v>0</v>
      </c>
      <c r="L186" s="746">
        <v>0</v>
      </c>
    </row>
    <row r="187" spans="1:12" ht="12.75" customHeight="1" thickBot="1" x14ac:dyDescent="0.25">
      <c r="A187" s="1177" t="s">
        <v>879</v>
      </c>
      <c r="B187" s="1242">
        <v>2900</v>
      </c>
      <c r="C187" s="793">
        <v>0</v>
      </c>
      <c r="D187" s="793">
        <v>0</v>
      </c>
      <c r="E187" s="793">
        <v>0</v>
      </c>
      <c r="F187" s="793">
        <v>0</v>
      </c>
      <c r="G187" s="793">
        <v>0</v>
      </c>
      <c r="H187" s="793">
        <v>0</v>
      </c>
      <c r="I187" s="793">
        <v>0</v>
      </c>
      <c r="J187" s="793">
        <v>0</v>
      </c>
      <c r="K187" s="789">
        <f>SUM(C187:J187)</f>
        <v>0</v>
      </c>
      <c r="L187" s="793">
        <v>0</v>
      </c>
    </row>
    <row r="188" spans="1:12" ht="12.75" customHeight="1" thickTop="1" thickBot="1" x14ac:dyDescent="0.25">
      <c r="A188" s="1243" t="s">
        <v>724</v>
      </c>
      <c r="B188" s="1166" t="s">
        <v>507</v>
      </c>
      <c r="C188" s="789">
        <f>SUM(C184,C186,C187)</f>
        <v>0</v>
      </c>
      <c r="D188" s="789">
        <f t="shared" ref="D188:J188" si="19">SUM(D184,D186,D187)</f>
        <v>0</v>
      </c>
      <c r="E188" s="789">
        <f t="shared" si="19"/>
        <v>0</v>
      </c>
      <c r="F188" s="789">
        <f t="shared" si="19"/>
        <v>0</v>
      </c>
      <c r="G188" s="789">
        <f t="shared" si="19"/>
        <v>0</v>
      </c>
      <c r="H188" s="789">
        <f t="shared" si="19"/>
        <v>0</v>
      </c>
      <c r="I188" s="789">
        <f t="shared" si="19"/>
        <v>0</v>
      </c>
      <c r="J188" s="789">
        <f t="shared" si="19"/>
        <v>0</v>
      </c>
      <c r="K188" s="789">
        <f>SUM(K184,K186,K187)</f>
        <v>0</v>
      </c>
      <c r="L188" s="789">
        <f>SUM(L184, L186:L187)</f>
        <v>0</v>
      </c>
    </row>
    <row r="189" spans="1:12" ht="15.75" customHeight="1" thickTop="1" thickBot="1" x14ac:dyDescent="0.25">
      <c r="A189" s="1244" t="s">
        <v>841</v>
      </c>
      <c r="B189" s="1185">
        <v>3000</v>
      </c>
      <c r="C189" s="792">
        <v>0</v>
      </c>
      <c r="D189" s="792">
        <v>0</v>
      </c>
      <c r="E189" s="792">
        <v>0</v>
      </c>
      <c r="F189" s="792">
        <v>0</v>
      </c>
      <c r="G189" s="792">
        <v>0</v>
      </c>
      <c r="H189" s="792">
        <v>0</v>
      </c>
      <c r="I189" s="792">
        <v>0</v>
      </c>
      <c r="J189" s="792">
        <v>0</v>
      </c>
      <c r="K189" s="762">
        <f>SUM(C189:J189)</f>
        <v>0</v>
      </c>
      <c r="L189" s="792">
        <v>0</v>
      </c>
    </row>
    <row r="190" spans="1:12" ht="15.75" customHeight="1" thickTop="1" x14ac:dyDescent="0.2">
      <c r="A190" s="1156" t="s">
        <v>90</v>
      </c>
      <c r="B190" s="1168" t="s">
        <v>766</v>
      </c>
      <c r="C190" s="747"/>
      <c r="D190" s="747"/>
      <c r="E190" s="747"/>
      <c r="F190" s="747"/>
      <c r="G190" s="747"/>
      <c r="H190" s="747"/>
      <c r="I190" s="747"/>
      <c r="J190" s="747"/>
      <c r="K190" s="747"/>
      <c r="L190" s="747"/>
    </row>
    <row r="191" spans="1:12" ht="15.75" customHeight="1" x14ac:dyDescent="0.2">
      <c r="A191" s="1169" t="s">
        <v>1009</v>
      </c>
      <c r="B191" s="365"/>
      <c r="C191" s="747"/>
      <c r="D191" s="747"/>
      <c r="E191" s="747"/>
      <c r="F191" s="747"/>
      <c r="G191" s="747"/>
      <c r="H191" s="747"/>
      <c r="I191" s="747"/>
      <c r="J191" s="747"/>
      <c r="K191" s="747"/>
      <c r="L191" s="747"/>
    </row>
    <row r="192" spans="1:12" x14ac:dyDescent="0.2">
      <c r="A192" s="1161" t="s">
        <v>437</v>
      </c>
      <c r="B192" s="1162">
        <v>4110</v>
      </c>
      <c r="C192" s="747"/>
      <c r="D192" s="747"/>
      <c r="E192" s="746">
        <v>0</v>
      </c>
      <c r="F192" s="747"/>
      <c r="G192" s="747"/>
      <c r="H192" s="746">
        <v>0</v>
      </c>
      <c r="I192" s="751"/>
      <c r="J192" s="747"/>
      <c r="K192" s="772">
        <f t="shared" ref="K192:K197" si="20">SUM(E192,H192)</f>
        <v>0</v>
      </c>
      <c r="L192" s="746">
        <v>0</v>
      </c>
    </row>
    <row r="193" spans="1:12" x14ac:dyDescent="0.2">
      <c r="A193" s="1161" t="s">
        <v>251</v>
      </c>
      <c r="B193" s="1162">
        <v>4120</v>
      </c>
      <c r="C193" s="747"/>
      <c r="D193" s="747"/>
      <c r="E193" s="746">
        <v>0</v>
      </c>
      <c r="F193" s="747"/>
      <c r="G193" s="747"/>
      <c r="H193" s="746">
        <v>0</v>
      </c>
      <c r="I193" s="751"/>
      <c r="J193" s="747"/>
      <c r="K193" s="772">
        <f t="shared" si="20"/>
        <v>0</v>
      </c>
      <c r="L193" s="746">
        <v>0</v>
      </c>
    </row>
    <row r="194" spans="1:12" x14ac:dyDescent="0.2">
      <c r="A194" s="1161" t="s">
        <v>252</v>
      </c>
      <c r="B194" s="1174">
        <v>4130</v>
      </c>
      <c r="C194" s="747"/>
      <c r="D194" s="747"/>
      <c r="E194" s="746">
        <v>0</v>
      </c>
      <c r="F194" s="747"/>
      <c r="G194" s="747"/>
      <c r="H194" s="746">
        <v>0</v>
      </c>
      <c r="I194" s="751"/>
      <c r="J194" s="747"/>
      <c r="K194" s="772">
        <f t="shared" si="20"/>
        <v>0</v>
      </c>
      <c r="L194" s="746">
        <v>0</v>
      </c>
    </row>
    <row r="195" spans="1:12" x14ac:dyDescent="0.2">
      <c r="A195" s="1161" t="s">
        <v>620</v>
      </c>
      <c r="B195" s="1162">
        <v>4140</v>
      </c>
      <c r="C195" s="747"/>
      <c r="D195" s="747"/>
      <c r="E195" s="746">
        <v>0</v>
      </c>
      <c r="F195" s="747"/>
      <c r="G195" s="747"/>
      <c r="H195" s="746">
        <v>0</v>
      </c>
      <c r="I195" s="751"/>
      <c r="J195" s="747"/>
      <c r="K195" s="772">
        <f t="shared" si="20"/>
        <v>0</v>
      </c>
      <c r="L195" s="746">
        <v>0</v>
      </c>
    </row>
    <row r="196" spans="1:12" x14ac:dyDescent="0.2">
      <c r="A196" s="1161" t="s">
        <v>85</v>
      </c>
      <c r="B196" s="1162">
        <v>4170</v>
      </c>
      <c r="C196" s="747"/>
      <c r="D196" s="747"/>
      <c r="E196" s="746">
        <v>0</v>
      </c>
      <c r="F196" s="747"/>
      <c r="G196" s="747"/>
      <c r="H196" s="746">
        <v>0</v>
      </c>
      <c r="I196" s="751"/>
      <c r="J196" s="747"/>
      <c r="K196" s="772">
        <f t="shared" si="20"/>
        <v>0</v>
      </c>
      <c r="L196" s="746">
        <v>0</v>
      </c>
    </row>
    <row r="197" spans="1:12" x14ac:dyDescent="0.2">
      <c r="A197" s="1173" t="s">
        <v>621</v>
      </c>
      <c r="B197" s="1174">
        <v>4190</v>
      </c>
      <c r="C197" s="747"/>
      <c r="D197" s="747"/>
      <c r="E197" s="746">
        <v>0</v>
      </c>
      <c r="F197" s="747"/>
      <c r="G197" s="747"/>
      <c r="H197" s="746">
        <v>0</v>
      </c>
      <c r="I197" s="751"/>
      <c r="J197" s="747"/>
      <c r="K197" s="772">
        <f t="shared" si="20"/>
        <v>0</v>
      </c>
      <c r="L197" s="746">
        <v>0</v>
      </c>
    </row>
    <row r="198" spans="1:12" ht="12.75" customHeight="1" thickBot="1" x14ac:dyDescent="0.25">
      <c r="A198" s="1165" t="s">
        <v>1015</v>
      </c>
      <c r="B198" s="1166" t="s">
        <v>497</v>
      </c>
      <c r="C198" s="747"/>
      <c r="D198" s="747"/>
      <c r="E198" s="762">
        <f>SUM(E192:E197)</f>
        <v>0</v>
      </c>
      <c r="F198" s="747"/>
      <c r="G198" s="747"/>
      <c r="H198" s="762">
        <f>SUM(H192:H197)</f>
        <v>0</v>
      </c>
      <c r="I198" s="751"/>
      <c r="J198" s="747"/>
      <c r="K198" s="762">
        <f>SUM(K192:K197)</f>
        <v>0</v>
      </c>
      <c r="L198" s="762">
        <f>SUM(L192:L197)</f>
        <v>0</v>
      </c>
    </row>
    <row r="199" spans="1:12" ht="15.75" customHeight="1" thickTop="1" x14ac:dyDescent="0.2">
      <c r="A199" s="1228" t="s">
        <v>91</v>
      </c>
      <c r="B199" s="1245" t="s">
        <v>833</v>
      </c>
      <c r="C199" s="747"/>
      <c r="D199" s="747"/>
      <c r="E199" s="795"/>
      <c r="F199" s="747"/>
      <c r="G199" s="747"/>
      <c r="H199" s="795"/>
      <c r="I199" s="751"/>
      <c r="J199" s="747"/>
      <c r="K199" s="1208">
        <f>SUM(E199,H199)</f>
        <v>0</v>
      </c>
      <c r="L199" s="795">
        <v>0</v>
      </c>
    </row>
    <row r="200" spans="1:12" ht="12.75" customHeight="1" thickBot="1" x14ac:dyDescent="0.25">
      <c r="A200" s="1165" t="s">
        <v>1187</v>
      </c>
      <c r="B200" s="1166" t="s">
        <v>766</v>
      </c>
      <c r="C200" s="747"/>
      <c r="D200" s="747"/>
      <c r="E200" s="789">
        <f>SUM(E198,E199)</f>
        <v>0</v>
      </c>
      <c r="F200" s="747"/>
      <c r="G200" s="747"/>
      <c r="H200" s="789">
        <f>SUM(H198,H199)</f>
        <v>0</v>
      </c>
      <c r="I200" s="751"/>
      <c r="J200" s="747"/>
      <c r="K200" s="789">
        <f>SUM(K198,K199)</f>
        <v>0</v>
      </c>
      <c r="L200" s="789">
        <f>SUM(L198,L199)</f>
        <v>0</v>
      </c>
    </row>
    <row r="201" spans="1:12" ht="15.75" customHeight="1" thickTop="1" x14ac:dyDescent="0.2">
      <c r="A201" s="1186" t="s">
        <v>842</v>
      </c>
      <c r="B201" s="1168" t="s">
        <v>433</v>
      </c>
      <c r="C201" s="747"/>
      <c r="D201" s="747"/>
      <c r="E201" s="747"/>
      <c r="F201" s="747"/>
      <c r="G201" s="747"/>
      <c r="H201" s="747"/>
      <c r="I201" s="747"/>
      <c r="J201" s="747"/>
      <c r="K201" s="747"/>
      <c r="L201" s="747"/>
    </row>
    <row r="202" spans="1:12" ht="15.75" customHeight="1" x14ac:dyDescent="0.2">
      <c r="A202" s="364" t="s">
        <v>92</v>
      </c>
      <c r="B202" s="365"/>
      <c r="C202" s="747"/>
      <c r="D202" s="747"/>
      <c r="E202" s="747"/>
      <c r="F202" s="747"/>
      <c r="G202" s="747"/>
      <c r="H202" s="747"/>
      <c r="I202" s="747"/>
      <c r="J202" s="747"/>
      <c r="K202" s="747"/>
      <c r="L202" s="747"/>
    </row>
    <row r="203" spans="1:12" x14ac:dyDescent="0.2">
      <c r="A203" s="1161" t="s">
        <v>86</v>
      </c>
      <c r="B203" s="1162">
        <v>5110</v>
      </c>
      <c r="C203" s="747"/>
      <c r="D203" s="747"/>
      <c r="E203" s="747"/>
      <c r="F203" s="747"/>
      <c r="G203" s="747"/>
      <c r="H203" s="746">
        <v>0</v>
      </c>
      <c r="I203" s="747"/>
      <c r="J203" s="747"/>
      <c r="K203" s="772">
        <f>SUM(H203)</f>
        <v>0</v>
      </c>
      <c r="L203" s="746">
        <v>0</v>
      </c>
    </row>
    <row r="204" spans="1:12" x14ac:dyDescent="0.2">
      <c r="A204" s="1161" t="s">
        <v>87</v>
      </c>
      <c r="B204" s="1162">
        <v>5120</v>
      </c>
      <c r="C204" s="747"/>
      <c r="D204" s="747"/>
      <c r="E204" s="747"/>
      <c r="F204" s="747"/>
      <c r="G204" s="747"/>
      <c r="H204" s="746">
        <v>0</v>
      </c>
      <c r="I204" s="747"/>
      <c r="J204" s="747"/>
      <c r="K204" s="772">
        <f>SUM(H204)</f>
        <v>0</v>
      </c>
      <c r="L204" s="746">
        <v>0</v>
      </c>
    </row>
    <row r="205" spans="1:12" ht="12.75" customHeight="1" x14ac:dyDescent="0.2">
      <c r="A205" s="1161" t="s">
        <v>1044</v>
      </c>
      <c r="B205" s="1174" t="s">
        <v>550</v>
      </c>
      <c r="C205" s="747"/>
      <c r="D205" s="747"/>
      <c r="E205" s="747"/>
      <c r="F205" s="747"/>
      <c r="G205" s="747"/>
      <c r="H205" s="746">
        <v>0</v>
      </c>
      <c r="I205" s="747"/>
      <c r="J205" s="747"/>
      <c r="K205" s="772">
        <f>SUM(H205)</f>
        <v>0</v>
      </c>
      <c r="L205" s="746">
        <v>0</v>
      </c>
    </row>
    <row r="206" spans="1:12" x14ac:dyDescent="0.2">
      <c r="A206" s="1161" t="s">
        <v>88</v>
      </c>
      <c r="B206" s="1162" t="s">
        <v>522</v>
      </c>
      <c r="C206" s="747"/>
      <c r="D206" s="747"/>
      <c r="E206" s="747"/>
      <c r="F206" s="747"/>
      <c r="G206" s="747"/>
      <c r="H206" s="746">
        <v>0</v>
      </c>
      <c r="I206" s="747"/>
      <c r="J206" s="747"/>
      <c r="K206" s="772">
        <f>SUM(H206)</f>
        <v>0</v>
      </c>
      <c r="L206" s="746">
        <v>0</v>
      </c>
    </row>
    <row r="207" spans="1:12" x14ac:dyDescent="0.2">
      <c r="A207" s="1246" t="s">
        <v>552</v>
      </c>
      <c r="B207" s="1162" t="s">
        <v>551</v>
      </c>
      <c r="C207" s="747"/>
      <c r="D207" s="747"/>
      <c r="E207" s="747"/>
      <c r="F207" s="747"/>
      <c r="G207" s="747"/>
      <c r="H207" s="749">
        <v>0</v>
      </c>
      <c r="I207" s="747"/>
      <c r="J207" s="747"/>
      <c r="K207" s="772">
        <f>SUM(H207)</f>
        <v>0</v>
      </c>
      <c r="L207" s="749">
        <v>0</v>
      </c>
    </row>
    <row r="208" spans="1:12" ht="13.5" thickBot="1" x14ac:dyDescent="0.25">
      <c r="A208" s="1165" t="s">
        <v>232</v>
      </c>
      <c r="B208" s="1166" t="s">
        <v>640</v>
      </c>
      <c r="C208" s="747"/>
      <c r="D208" s="747"/>
      <c r="E208" s="747"/>
      <c r="F208" s="747"/>
      <c r="G208" s="747"/>
      <c r="H208" s="762">
        <f>SUM(H203:H207)</f>
        <v>0</v>
      </c>
      <c r="I208" s="747"/>
      <c r="J208" s="747"/>
      <c r="K208" s="762">
        <f>SUM(K203:K207)</f>
        <v>0</v>
      </c>
      <c r="L208" s="762">
        <f>SUM(L203:L207)</f>
        <v>0</v>
      </c>
    </row>
    <row r="209" spans="1:12" ht="15.75" customHeight="1" thickTop="1" x14ac:dyDescent="0.2">
      <c r="A209" s="1247" t="s">
        <v>82</v>
      </c>
      <c r="B209" s="1248" t="s">
        <v>38</v>
      </c>
      <c r="C209" s="747"/>
      <c r="D209" s="747"/>
      <c r="E209" s="747"/>
      <c r="F209" s="747"/>
      <c r="G209" s="747"/>
      <c r="H209" s="795">
        <v>0</v>
      </c>
      <c r="I209" s="747"/>
      <c r="J209" s="747"/>
      <c r="K209" s="1208">
        <f>SUM(H209)</f>
        <v>0</v>
      </c>
      <c r="L209" s="795">
        <v>0</v>
      </c>
    </row>
    <row r="210" spans="1:12" ht="30" customHeight="1" x14ac:dyDescent="0.2">
      <c r="A210" s="1249" t="s">
        <v>1293</v>
      </c>
      <c r="B210" s="1231" t="s">
        <v>31</v>
      </c>
      <c r="C210" s="747"/>
      <c r="D210" s="747"/>
      <c r="E210" s="747"/>
      <c r="F210" s="747"/>
      <c r="G210" s="747"/>
      <c r="H210" s="746">
        <v>0</v>
      </c>
      <c r="I210" s="747"/>
      <c r="J210" s="747"/>
      <c r="K210" s="772">
        <f>SUM(H210)</f>
        <v>0</v>
      </c>
      <c r="L210" s="746">
        <v>0</v>
      </c>
    </row>
    <row r="211" spans="1:12" ht="15.75" customHeight="1" x14ac:dyDescent="0.2">
      <c r="A211" s="1169" t="s">
        <v>685</v>
      </c>
      <c r="B211" s="1231" t="s">
        <v>83</v>
      </c>
      <c r="C211" s="747"/>
      <c r="D211" s="747"/>
      <c r="E211" s="747"/>
      <c r="F211" s="747"/>
      <c r="G211" s="747"/>
      <c r="H211" s="746">
        <v>0</v>
      </c>
      <c r="I211" s="747"/>
      <c r="J211" s="747"/>
      <c r="K211" s="772">
        <f>H211</f>
        <v>0</v>
      </c>
      <c r="L211" s="746">
        <v>0</v>
      </c>
    </row>
    <row r="212" spans="1:12" ht="12.75" customHeight="1" thickBot="1" x14ac:dyDescent="0.25">
      <c r="A212" s="1209" t="s">
        <v>568</v>
      </c>
      <c r="B212" s="1210" t="s">
        <v>433</v>
      </c>
      <c r="C212" s="747"/>
      <c r="D212" s="747"/>
      <c r="E212" s="747"/>
      <c r="F212" s="747"/>
      <c r="G212" s="747"/>
      <c r="H212" s="789">
        <f>SUM(H208,H209,H210,H211)</f>
        <v>0</v>
      </c>
      <c r="I212" s="747"/>
      <c r="J212" s="747"/>
      <c r="K212" s="789">
        <f>SUM(K208,K209,K210,K211)</f>
        <v>0</v>
      </c>
      <c r="L212" s="789">
        <f>SUM(L208,L209,L210,L211)</f>
        <v>0</v>
      </c>
    </row>
    <row r="213" spans="1:12" ht="15.75" customHeight="1" thickTop="1" thickBot="1" x14ac:dyDescent="0.25">
      <c r="A213" s="1156" t="s">
        <v>777</v>
      </c>
      <c r="B213" s="1196" t="s">
        <v>767</v>
      </c>
      <c r="C213" s="782"/>
      <c r="D213" s="782"/>
      <c r="E213" s="782"/>
      <c r="F213" s="782"/>
      <c r="G213" s="782"/>
      <c r="H213" s="782"/>
      <c r="I213" s="747"/>
      <c r="J213" s="747"/>
      <c r="K213" s="782"/>
      <c r="L213" s="792">
        <v>0</v>
      </c>
    </row>
    <row r="214" spans="1:12" ht="12.75" customHeight="1" thickTop="1" thickBot="1" x14ac:dyDescent="0.25">
      <c r="A214" s="1250" t="s">
        <v>233</v>
      </c>
      <c r="B214" s="1251"/>
      <c r="C214" s="762">
        <f>SUM(C188,C189)</f>
        <v>0</v>
      </c>
      <c r="D214" s="762">
        <f>SUM(D188,D189)</f>
        <v>0</v>
      </c>
      <c r="E214" s="762">
        <f>SUM(E188,E189,E200)</f>
        <v>0</v>
      </c>
      <c r="F214" s="762">
        <f>SUM(F188,F189)</f>
        <v>0</v>
      </c>
      <c r="G214" s="762">
        <f>SUM(G188,G189)</f>
        <v>0</v>
      </c>
      <c r="H214" s="762">
        <f>SUM(H188,H189,H200,H212,H213)</f>
        <v>0</v>
      </c>
      <c r="I214" s="762">
        <f>SUM(I188,I189)</f>
        <v>0</v>
      </c>
      <c r="J214" s="762">
        <f>SUM(J188,J189)</f>
        <v>0</v>
      </c>
      <c r="K214" s="772">
        <f>SUM(K188,K189,K200,K212,K213)</f>
        <v>0</v>
      </c>
      <c r="L214" s="762">
        <f>SUM(L188,L189,L200,L212,L213)</f>
        <v>0</v>
      </c>
    </row>
    <row r="215" spans="1:12" ht="13.5" thickTop="1" x14ac:dyDescent="0.2">
      <c r="A215" s="1878" t="s">
        <v>895</v>
      </c>
      <c r="B215" s="1879"/>
      <c r="C215" s="807"/>
      <c r="D215" s="807"/>
      <c r="E215" s="807"/>
      <c r="F215" s="807"/>
      <c r="G215" s="807"/>
      <c r="H215" s="807"/>
      <c r="I215" s="747"/>
      <c r="J215" s="747"/>
      <c r="K215" s="787">
        <f>'Revenues 10-15'!F270-'Expenditures 16-24'!K214</f>
        <v>0</v>
      </c>
      <c r="L215" s="807"/>
    </row>
    <row r="216" spans="1:12" ht="9" customHeight="1" x14ac:dyDescent="0.2">
      <c r="A216" s="1198"/>
      <c r="B216" s="1235"/>
      <c r="C216" s="1200"/>
      <c r="D216" s="1200"/>
      <c r="E216" s="1200"/>
      <c r="F216" s="1200"/>
      <c r="G216" s="1200"/>
      <c r="H216" s="1200"/>
      <c r="I216" s="1200"/>
      <c r="J216" s="1200"/>
      <c r="K216" s="1200"/>
      <c r="L216" s="1200"/>
    </row>
    <row r="217" spans="1:12" s="123" customFormat="1" ht="16.7" customHeight="1" x14ac:dyDescent="0.2">
      <c r="A217" s="1902" t="s">
        <v>865</v>
      </c>
      <c r="B217" s="1903"/>
      <c r="C217" s="756"/>
      <c r="D217" s="757"/>
      <c r="E217" s="757"/>
      <c r="F217" s="757"/>
      <c r="G217" s="757"/>
      <c r="H217" s="757"/>
      <c r="I217" s="757"/>
      <c r="J217" s="757"/>
      <c r="K217" s="757"/>
      <c r="L217" s="764"/>
    </row>
    <row r="218" spans="1:12" ht="15.75" customHeight="1" x14ac:dyDescent="0.2">
      <c r="A218" s="983" t="s">
        <v>778</v>
      </c>
      <c r="B218" s="1205" t="s">
        <v>508</v>
      </c>
      <c r="C218" s="747"/>
      <c r="D218" s="782"/>
      <c r="E218" s="747"/>
      <c r="F218" s="747"/>
      <c r="G218" s="747"/>
      <c r="H218" s="747"/>
      <c r="I218" s="747"/>
      <c r="J218" s="747"/>
      <c r="K218" s="782"/>
      <c r="L218" s="782"/>
    </row>
    <row r="219" spans="1:12" x14ac:dyDescent="0.2">
      <c r="A219" s="1161" t="s">
        <v>861</v>
      </c>
      <c r="B219" s="1162">
        <v>1100</v>
      </c>
      <c r="C219" s="747"/>
      <c r="D219" s="746">
        <v>0</v>
      </c>
      <c r="E219" s="747"/>
      <c r="F219" s="747"/>
      <c r="G219" s="747"/>
      <c r="H219" s="747"/>
      <c r="I219" s="747"/>
      <c r="J219" s="747"/>
      <c r="K219" s="772">
        <f>D219</f>
        <v>0</v>
      </c>
      <c r="L219" s="746">
        <v>0</v>
      </c>
    </row>
    <row r="220" spans="1:12" x14ac:dyDescent="0.2">
      <c r="A220" s="1161" t="s">
        <v>145</v>
      </c>
      <c r="B220" s="1162" t="s">
        <v>867</v>
      </c>
      <c r="C220" s="747"/>
      <c r="D220" s="746">
        <v>0</v>
      </c>
      <c r="E220" s="747"/>
      <c r="F220" s="747"/>
      <c r="G220" s="747"/>
      <c r="H220" s="747"/>
      <c r="I220" s="747"/>
      <c r="J220" s="747"/>
      <c r="K220" s="772">
        <f t="shared" ref="K220:K232" si="21">D220</f>
        <v>0</v>
      </c>
      <c r="L220" s="746">
        <v>0</v>
      </c>
    </row>
    <row r="221" spans="1:12" x14ac:dyDescent="0.2">
      <c r="A221" s="1161" t="s">
        <v>146</v>
      </c>
      <c r="B221" s="1162">
        <v>1200</v>
      </c>
      <c r="C221" s="747"/>
      <c r="D221" s="746">
        <v>0</v>
      </c>
      <c r="E221" s="747"/>
      <c r="F221" s="747"/>
      <c r="G221" s="747"/>
      <c r="H221" s="747"/>
      <c r="I221" s="747"/>
      <c r="J221" s="747"/>
      <c r="K221" s="772">
        <f t="shared" si="21"/>
        <v>0</v>
      </c>
      <c r="L221" s="746">
        <v>0</v>
      </c>
    </row>
    <row r="222" spans="1:12" x14ac:dyDescent="0.2">
      <c r="A222" s="1161" t="s">
        <v>234</v>
      </c>
      <c r="B222" s="1162" t="s">
        <v>868</v>
      </c>
      <c r="C222" s="747"/>
      <c r="D222" s="746">
        <v>0</v>
      </c>
      <c r="E222" s="747"/>
      <c r="F222" s="747"/>
      <c r="G222" s="747"/>
      <c r="H222" s="747"/>
      <c r="I222" s="747"/>
      <c r="J222" s="747"/>
      <c r="K222" s="772">
        <f t="shared" si="21"/>
        <v>0</v>
      </c>
      <c r="L222" s="746">
        <v>0</v>
      </c>
    </row>
    <row r="223" spans="1:12" x14ac:dyDescent="0.2">
      <c r="A223" s="1161" t="s">
        <v>235</v>
      </c>
      <c r="B223" s="1162">
        <v>1250</v>
      </c>
      <c r="C223" s="747"/>
      <c r="D223" s="746">
        <v>0</v>
      </c>
      <c r="E223" s="747"/>
      <c r="F223" s="747"/>
      <c r="G223" s="747"/>
      <c r="H223" s="747"/>
      <c r="I223" s="747"/>
      <c r="J223" s="747"/>
      <c r="K223" s="772">
        <f t="shared" si="21"/>
        <v>0</v>
      </c>
      <c r="L223" s="746">
        <v>0</v>
      </c>
    </row>
    <row r="224" spans="1:12" x14ac:dyDescent="0.2">
      <c r="A224" s="1161" t="s">
        <v>236</v>
      </c>
      <c r="B224" s="1162" t="s">
        <v>143</v>
      </c>
      <c r="C224" s="747"/>
      <c r="D224" s="746">
        <v>0</v>
      </c>
      <c r="E224" s="747"/>
      <c r="F224" s="747"/>
      <c r="G224" s="747"/>
      <c r="H224" s="747"/>
      <c r="I224" s="747"/>
      <c r="J224" s="747"/>
      <c r="K224" s="772">
        <f t="shared" si="21"/>
        <v>0</v>
      </c>
      <c r="L224" s="746">
        <v>0</v>
      </c>
    </row>
    <row r="225" spans="1:12" x14ac:dyDescent="0.2">
      <c r="A225" s="1161" t="s">
        <v>862</v>
      </c>
      <c r="B225" s="1162">
        <v>1300</v>
      </c>
      <c r="C225" s="747"/>
      <c r="D225" s="746">
        <v>0</v>
      </c>
      <c r="E225" s="747"/>
      <c r="F225" s="747"/>
      <c r="G225" s="747"/>
      <c r="H225" s="747"/>
      <c r="I225" s="747"/>
      <c r="J225" s="747"/>
      <c r="K225" s="772">
        <f t="shared" si="21"/>
        <v>0</v>
      </c>
      <c r="L225" s="746">
        <v>0</v>
      </c>
    </row>
    <row r="226" spans="1:12" x14ac:dyDescent="0.2">
      <c r="A226" s="1161" t="s">
        <v>645</v>
      </c>
      <c r="B226" s="1162">
        <v>1400</v>
      </c>
      <c r="C226" s="747"/>
      <c r="D226" s="746">
        <v>0</v>
      </c>
      <c r="E226" s="747"/>
      <c r="F226" s="747"/>
      <c r="G226" s="747"/>
      <c r="H226" s="747"/>
      <c r="I226" s="747"/>
      <c r="J226" s="747"/>
      <c r="K226" s="772">
        <f t="shared" si="21"/>
        <v>0</v>
      </c>
      <c r="L226" s="746">
        <v>0</v>
      </c>
    </row>
    <row r="227" spans="1:12" x14ac:dyDescent="0.2">
      <c r="A227" s="1161" t="s">
        <v>863</v>
      </c>
      <c r="B227" s="1162">
        <v>1500</v>
      </c>
      <c r="C227" s="747"/>
      <c r="D227" s="746">
        <v>0</v>
      </c>
      <c r="E227" s="747"/>
      <c r="F227" s="747"/>
      <c r="G227" s="747"/>
      <c r="H227" s="747"/>
      <c r="I227" s="747"/>
      <c r="J227" s="747"/>
      <c r="K227" s="772">
        <f t="shared" si="21"/>
        <v>0</v>
      </c>
      <c r="L227" s="746">
        <v>0</v>
      </c>
    </row>
    <row r="228" spans="1:12" x14ac:dyDescent="0.2">
      <c r="A228" s="1161" t="s">
        <v>864</v>
      </c>
      <c r="B228" s="1162">
        <v>1600</v>
      </c>
      <c r="C228" s="747"/>
      <c r="D228" s="746">
        <v>0</v>
      </c>
      <c r="E228" s="747"/>
      <c r="F228" s="747"/>
      <c r="G228" s="747"/>
      <c r="H228" s="747"/>
      <c r="I228" s="747"/>
      <c r="J228" s="747"/>
      <c r="K228" s="772">
        <f t="shared" si="21"/>
        <v>0</v>
      </c>
      <c r="L228" s="746">
        <v>0</v>
      </c>
    </row>
    <row r="229" spans="1:12" x14ac:dyDescent="0.2">
      <c r="A229" s="1161" t="s">
        <v>886</v>
      </c>
      <c r="B229" s="1162">
        <v>1650</v>
      </c>
      <c r="C229" s="747"/>
      <c r="D229" s="746">
        <v>0</v>
      </c>
      <c r="E229" s="747"/>
      <c r="F229" s="747"/>
      <c r="G229" s="747"/>
      <c r="H229" s="747"/>
      <c r="I229" s="747"/>
      <c r="J229" s="747"/>
      <c r="K229" s="772">
        <f t="shared" si="21"/>
        <v>0</v>
      </c>
      <c r="L229" s="746">
        <v>0</v>
      </c>
    </row>
    <row r="230" spans="1:12" x14ac:dyDescent="0.2">
      <c r="A230" s="1161" t="s">
        <v>646</v>
      </c>
      <c r="B230" s="1162" t="s">
        <v>144</v>
      </c>
      <c r="C230" s="747"/>
      <c r="D230" s="746">
        <v>0</v>
      </c>
      <c r="E230" s="747"/>
      <c r="F230" s="747"/>
      <c r="G230" s="747"/>
      <c r="H230" s="747"/>
      <c r="I230" s="747"/>
      <c r="J230" s="747"/>
      <c r="K230" s="772">
        <f t="shared" si="21"/>
        <v>0</v>
      </c>
      <c r="L230" s="746">
        <v>0</v>
      </c>
    </row>
    <row r="231" spans="1:12" x14ac:dyDescent="0.2">
      <c r="A231" s="1161" t="s">
        <v>967</v>
      </c>
      <c r="B231" s="1162">
        <v>1800</v>
      </c>
      <c r="C231" s="747"/>
      <c r="D231" s="746">
        <v>0</v>
      </c>
      <c r="E231" s="747"/>
      <c r="F231" s="747"/>
      <c r="G231" s="747"/>
      <c r="H231" s="747"/>
      <c r="I231" s="747"/>
      <c r="J231" s="747"/>
      <c r="K231" s="772">
        <f t="shared" si="21"/>
        <v>0</v>
      </c>
      <c r="L231" s="746">
        <v>0</v>
      </c>
    </row>
    <row r="232" spans="1:12" x14ac:dyDescent="0.2">
      <c r="A232" s="1161" t="s">
        <v>968</v>
      </c>
      <c r="B232" s="1162">
        <v>1900</v>
      </c>
      <c r="C232" s="747"/>
      <c r="D232" s="746">
        <v>0</v>
      </c>
      <c r="E232" s="747"/>
      <c r="F232" s="747"/>
      <c r="G232" s="747"/>
      <c r="H232" s="747"/>
      <c r="I232" s="747"/>
      <c r="J232" s="747"/>
      <c r="K232" s="772">
        <f t="shared" si="21"/>
        <v>0</v>
      </c>
      <c r="L232" s="746">
        <v>0</v>
      </c>
    </row>
    <row r="233" spans="1:12" ht="12.75" customHeight="1" thickBot="1" x14ac:dyDescent="0.25">
      <c r="A233" s="1165" t="s">
        <v>637</v>
      </c>
      <c r="B233" s="1180" t="s">
        <v>508</v>
      </c>
      <c r="C233" s="747"/>
      <c r="D233" s="762">
        <f>SUM(D219:D232)</f>
        <v>0</v>
      </c>
      <c r="E233" s="747"/>
      <c r="F233" s="747"/>
      <c r="G233" s="747"/>
      <c r="H233" s="747"/>
      <c r="I233" s="747"/>
      <c r="J233" s="747"/>
      <c r="K233" s="762">
        <f>SUM(K219:K232)</f>
        <v>0</v>
      </c>
      <c r="L233" s="762">
        <f>SUM(L219:L232)</f>
        <v>0</v>
      </c>
    </row>
    <row r="234" spans="1:12" ht="15.75" customHeight="1" thickTop="1" x14ac:dyDescent="0.2">
      <c r="A234" s="1186" t="s">
        <v>779</v>
      </c>
      <c r="B234" s="1196" t="s">
        <v>507</v>
      </c>
      <c r="C234" s="747"/>
      <c r="D234" s="747"/>
      <c r="E234" s="747"/>
      <c r="F234" s="747"/>
      <c r="G234" s="747"/>
      <c r="H234" s="747"/>
      <c r="I234" s="747"/>
      <c r="J234" s="747"/>
      <c r="K234" s="747"/>
      <c r="L234" s="747"/>
    </row>
    <row r="235" spans="1:12" ht="15.75" customHeight="1" x14ac:dyDescent="0.2">
      <c r="A235" s="364" t="s">
        <v>524</v>
      </c>
      <c r="B235" s="365"/>
      <c r="C235" s="747"/>
      <c r="D235" s="747"/>
      <c r="E235" s="747"/>
      <c r="F235" s="747"/>
      <c r="G235" s="747"/>
      <c r="H235" s="747"/>
      <c r="I235" s="747"/>
      <c r="J235" s="747"/>
      <c r="K235" s="747"/>
      <c r="L235" s="747"/>
    </row>
    <row r="236" spans="1:12" x14ac:dyDescent="0.2">
      <c r="A236" s="1161" t="s">
        <v>969</v>
      </c>
      <c r="B236" s="1162">
        <v>2110</v>
      </c>
      <c r="C236" s="747"/>
      <c r="D236" s="746">
        <v>0</v>
      </c>
      <c r="E236" s="747"/>
      <c r="F236" s="747"/>
      <c r="G236" s="747"/>
      <c r="H236" s="747"/>
      <c r="I236" s="747"/>
      <c r="J236" s="747"/>
      <c r="K236" s="772">
        <f t="shared" ref="K236:K241" si="22">D236</f>
        <v>0</v>
      </c>
      <c r="L236" s="746">
        <v>0</v>
      </c>
    </row>
    <row r="237" spans="1:12" x14ac:dyDescent="0.2">
      <c r="A237" s="1161" t="s">
        <v>970</v>
      </c>
      <c r="B237" s="1162">
        <v>2120</v>
      </c>
      <c r="C237" s="747"/>
      <c r="D237" s="746">
        <v>0</v>
      </c>
      <c r="E237" s="747"/>
      <c r="F237" s="747"/>
      <c r="G237" s="747"/>
      <c r="H237" s="747"/>
      <c r="I237" s="747"/>
      <c r="J237" s="747"/>
      <c r="K237" s="772">
        <f t="shared" si="22"/>
        <v>0</v>
      </c>
      <c r="L237" s="746">
        <v>0</v>
      </c>
    </row>
    <row r="238" spans="1:12" x14ac:dyDescent="0.2">
      <c r="A238" s="1161" t="s">
        <v>161</v>
      </c>
      <c r="B238" s="1162">
        <v>2130</v>
      </c>
      <c r="C238" s="747"/>
      <c r="D238" s="746">
        <v>0</v>
      </c>
      <c r="E238" s="747"/>
      <c r="F238" s="747"/>
      <c r="G238" s="747"/>
      <c r="H238" s="747"/>
      <c r="I238" s="747"/>
      <c r="J238" s="747"/>
      <c r="K238" s="772">
        <f t="shared" si="22"/>
        <v>0</v>
      </c>
      <c r="L238" s="746">
        <v>0</v>
      </c>
    </row>
    <row r="239" spans="1:12" x14ac:dyDescent="0.2">
      <c r="A239" s="1161" t="s">
        <v>162</v>
      </c>
      <c r="B239" s="1162">
        <v>2140</v>
      </c>
      <c r="C239" s="747"/>
      <c r="D239" s="746">
        <v>0</v>
      </c>
      <c r="E239" s="747"/>
      <c r="F239" s="747"/>
      <c r="G239" s="747"/>
      <c r="H239" s="747"/>
      <c r="I239" s="747"/>
      <c r="J239" s="747"/>
      <c r="K239" s="772">
        <f t="shared" si="22"/>
        <v>0</v>
      </c>
      <c r="L239" s="746">
        <v>0</v>
      </c>
    </row>
    <row r="240" spans="1:12" x14ac:dyDescent="0.2">
      <c r="A240" s="1161" t="s">
        <v>163</v>
      </c>
      <c r="B240" s="1162">
        <v>2150</v>
      </c>
      <c r="C240" s="747"/>
      <c r="D240" s="746">
        <v>0</v>
      </c>
      <c r="E240" s="747"/>
      <c r="F240" s="747"/>
      <c r="G240" s="747"/>
      <c r="H240" s="747"/>
      <c r="I240" s="747"/>
      <c r="J240" s="747"/>
      <c r="K240" s="772">
        <f t="shared" si="22"/>
        <v>0</v>
      </c>
      <c r="L240" s="746">
        <v>0</v>
      </c>
    </row>
    <row r="241" spans="1:12" x14ac:dyDescent="0.2">
      <c r="A241" s="1161" t="s">
        <v>147</v>
      </c>
      <c r="B241" s="1162">
        <v>2190</v>
      </c>
      <c r="C241" s="747"/>
      <c r="D241" s="746">
        <v>0</v>
      </c>
      <c r="E241" s="747"/>
      <c r="F241" s="747"/>
      <c r="G241" s="747"/>
      <c r="H241" s="747"/>
      <c r="I241" s="747"/>
      <c r="J241" s="747"/>
      <c r="K241" s="772">
        <f t="shared" si="22"/>
        <v>0</v>
      </c>
      <c r="L241" s="746">
        <v>0</v>
      </c>
    </row>
    <row r="242" spans="1:12" ht="12.75" customHeight="1" thickBot="1" x14ac:dyDescent="0.25">
      <c r="A242" s="1165" t="s">
        <v>498</v>
      </c>
      <c r="B242" s="1180" t="s">
        <v>638</v>
      </c>
      <c r="C242" s="747"/>
      <c r="D242" s="762">
        <f>SUM(D236:D241)</f>
        <v>0</v>
      </c>
      <c r="E242" s="747"/>
      <c r="F242" s="747"/>
      <c r="G242" s="747"/>
      <c r="H242" s="747"/>
      <c r="I242" s="747"/>
      <c r="J242" s="747"/>
      <c r="K242" s="762">
        <f>SUM(K236:K241)</f>
        <v>0</v>
      </c>
      <c r="L242" s="762">
        <f>SUM(L236:L241)</f>
        <v>0</v>
      </c>
    </row>
    <row r="243" spans="1:12" ht="15.75" customHeight="1" thickTop="1" x14ac:dyDescent="0.2">
      <c r="A243" s="1170" t="s">
        <v>525</v>
      </c>
      <c r="B243" s="1179"/>
      <c r="C243" s="747"/>
      <c r="D243" s="810"/>
      <c r="E243" s="747"/>
      <c r="F243" s="747"/>
      <c r="G243" s="747"/>
      <c r="H243" s="747"/>
      <c r="I243" s="747"/>
      <c r="J243" s="747"/>
      <c r="K243" s="810"/>
      <c r="L243" s="810"/>
    </row>
    <row r="244" spans="1:12" x14ac:dyDescent="0.2">
      <c r="A244" s="1161" t="s">
        <v>727</v>
      </c>
      <c r="B244" s="1162">
        <v>2210</v>
      </c>
      <c r="C244" s="747"/>
      <c r="D244" s="808">
        <v>0</v>
      </c>
      <c r="E244" s="747"/>
      <c r="F244" s="747"/>
      <c r="G244" s="747"/>
      <c r="H244" s="747"/>
      <c r="I244" s="747"/>
      <c r="J244" s="747"/>
      <c r="K244" s="771">
        <f>D244</f>
        <v>0</v>
      </c>
      <c r="L244" s="808">
        <v>0</v>
      </c>
    </row>
    <row r="245" spans="1:12" x14ac:dyDescent="0.2">
      <c r="A245" s="1161" t="s">
        <v>728</v>
      </c>
      <c r="B245" s="1162">
        <v>2220</v>
      </c>
      <c r="C245" s="747"/>
      <c r="D245" s="746">
        <v>0</v>
      </c>
      <c r="E245" s="747"/>
      <c r="F245" s="747"/>
      <c r="G245" s="747"/>
      <c r="H245" s="747"/>
      <c r="I245" s="747"/>
      <c r="J245" s="747"/>
      <c r="K245" s="771">
        <f>D245</f>
        <v>0</v>
      </c>
      <c r="L245" s="746">
        <v>0</v>
      </c>
    </row>
    <row r="246" spans="1:12" x14ac:dyDescent="0.2">
      <c r="A246" s="1161" t="s">
        <v>729</v>
      </c>
      <c r="B246" s="1162">
        <v>2230</v>
      </c>
      <c r="C246" s="747"/>
      <c r="D246" s="746">
        <v>0</v>
      </c>
      <c r="E246" s="747"/>
      <c r="F246" s="747"/>
      <c r="G246" s="747"/>
      <c r="H246" s="747"/>
      <c r="I246" s="747"/>
      <c r="J246" s="747"/>
      <c r="K246" s="771">
        <f>D246</f>
        <v>0</v>
      </c>
      <c r="L246" s="746">
        <v>0</v>
      </c>
    </row>
    <row r="247" spans="1:12" ht="12.75" customHeight="1" thickBot="1" x14ac:dyDescent="0.25">
      <c r="A247" s="1252" t="s">
        <v>499</v>
      </c>
      <c r="B247" s="638">
        <v>2200</v>
      </c>
      <c r="C247" s="747"/>
      <c r="D247" s="762">
        <f>SUM(D244:D246)</f>
        <v>0</v>
      </c>
      <c r="E247" s="747"/>
      <c r="F247" s="747"/>
      <c r="G247" s="747"/>
      <c r="H247" s="747"/>
      <c r="I247" s="747"/>
      <c r="J247" s="747"/>
      <c r="K247" s="762">
        <f>SUM(K244:K246)</f>
        <v>0</v>
      </c>
      <c r="L247" s="762">
        <f>SUM(L244:L246)</f>
        <v>0</v>
      </c>
    </row>
    <row r="248" spans="1:12" ht="15.75" customHeight="1" thickTop="1" x14ac:dyDescent="0.2">
      <c r="A248" s="1170" t="s">
        <v>543</v>
      </c>
      <c r="B248" s="1253"/>
      <c r="C248" s="747"/>
      <c r="D248" s="810"/>
      <c r="E248" s="747"/>
      <c r="F248" s="747"/>
      <c r="G248" s="747"/>
      <c r="H248" s="747"/>
      <c r="I248" s="747"/>
      <c r="J248" s="747"/>
      <c r="K248" s="810"/>
      <c r="L248" s="810"/>
    </row>
    <row r="249" spans="1:12" ht="15.75" customHeight="1" x14ac:dyDescent="0.2">
      <c r="A249" s="1297" t="s">
        <v>730</v>
      </c>
      <c r="B249" s="1298">
        <v>2310</v>
      </c>
      <c r="C249" s="747"/>
      <c r="D249" s="808">
        <v>0</v>
      </c>
      <c r="E249" s="747"/>
      <c r="F249" s="747"/>
      <c r="G249" s="747"/>
      <c r="H249" s="747"/>
      <c r="I249" s="747"/>
      <c r="J249" s="747"/>
      <c r="K249" s="771">
        <f>D249</f>
        <v>0</v>
      </c>
      <c r="L249" s="746">
        <v>0</v>
      </c>
    </row>
    <row r="250" spans="1:12" ht="15.75" customHeight="1" x14ac:dyDescent="0.2">
      <c r="A250" s="1297" t="s">
        <v>731</v>
      </c>
      <c r="B250" s="1298">
        <v>2320</v>
      </c>
      <c r="C250" s="747"/>
      <c r="D250" s="746">
        <v>0</v>
      </c>
      <c r="E250" s="747"/>
      <c r="F250" s="747"/>
      <c r="G250" s="747"/>
      <c r="H250" s="747"/>
      <c r="I250" s="747"/>
      <c r="J250" s="747"/>
      <c r="K250" s="771">
        <f>D250</f>
        <v>0</v>
      </c>
      <c r="L250" s="746">
        <v>0</v>
      </c>
    </row>
    <row r="251" spans="1:12" ht="15.75" customHeight="1" x14ac:dyDescent="0.2">
      <c r="A251" s="1297" t="s">
        <v>42</v>
      </c>
      <c r="B251" s="1298">
        <v>2330</v>
      </c>
      <c r="C251" s="747"/>
      <c r="D251" s="746">
        <v>0</v>
      </c>
      <c r="E251" s="747"/>
      <c r="F251" s="747"/>
      <c r="G251" s="747"/>
      <c r="H251" s="747"/>
      <c r="I251" s="747"/>
      <c r="J251" s="747"/>
      <c r="K251" s="771">
        <f>D251</f>
        <v>0</v>
      </c>
      <c r="L251" s="746">
        <v>0</v>
      </c>
    </row>
    <row r="252" spans="1:12" x14ac:dyDescent="0.2">
      <c r="A252" s="1163" t="s">
        <v>247</v>
      </c>
      <c r="B252" s="1147" t="s">
        <v>237</v>
      </c>
      <c r="C252" s="747"/>
      <c r="D252" s="749">
        <v>0</v>
      </c>
      <c r="E252" s="747"/>
      <c r="F252" s="747"/>
      <c r="G252" s="747"/>
      <c r="H252" s="747"/>
      <c r="I252" s="747"/>
      <c r="J252" s="747"/>
      <c r="K252" s="771">
        <f t="shared" ref="K252" si="23">D252</f>
        <v>0</v>
      </c>
      <c r="L252" s="746">
        <v>0</v>
      </c>
    </row>
    <row r="253" spans="1:12" x14ac:dyDescent="0.2">
      <c r="A253" s="1163" t="s">
        <v>625</v>
      </c>
      <c r="B253" s="1147" t="s">
        <v>238</v>
      </c>
      <c r="C253" s="747"/>
      <c r="D253" s="749">
        <v>0</v>
      </c>
      <c r="E253" s="747"/>
      <c r="F253" s="747"/>
      <c r="G253" s="747"/>
      <c r="H253" s="747"/>
      <c r="I253" s="747"/>
      <c r="J253" s="747"/>
      <c r="K253" s="771">
        <f>D253</f>
        <v>0</v>
      </c>
      <c r="L253" s="746">
        <v>0</v>
      </c>
    </row>
    <row r="254" spans="1:12" ht="12.75" customHeight="1" thickBot="1" x14ac:dyDescent="0.25">
      <c r="A254" s="1165" t="s">
        <v>639</v>
      </c>
      <c r="B254" s="1255">
        <v>2300</v>
      </c>
      <c r="C254" s="747"/>
      <c r="D254" s="762">
        <f>SUM(D249:D253)</f>
        <v>0</v>
      </c>
      <c r="E254" s="747"/>
      <c r="F254" s="747"/>
      <c r="G254" s="747"/>
      <c r="H254" s="747"/>
      <c r="I254" s="747"/>
      <c r="J254" s="747"/>
      <c r="K254" s="762">
        <f>SUM(K249:K253)</f>
        <v>0</v>
      </c>
      <c r="L254" s="762">
        <f>SUM(L249:L253)</f>
        <v>0</v>
      </c>
    </row>
    <row r="255" spans="1:12" ht="15.75" customHeight="1" thickTop="1" x14ac:dyDescent="0.2">
      <c r="A255" s="1170" t="s">
        <v>544</v>
      </c>
      <c r="B255" s="1256"/>
      <c r="C255" s="747"/>
      <c r="D255" s="810"/>
      <c r="E255" s="747"/>
      <c r="F255" s="747"/>
      <c r="G255" s="747"/>
      <c r="H255" s="747"/>
      <c r="I255" s="747"/>
      <c r="J255" s="747"/>
      <c r="K255" s="810"/>
      <c r="L255" s="810"/>
    </row>
    <row r="256" spans="1:12" x14ac:dyDescent="0.2">
      <c r="A256" s="1161" t="s">
        <v>947</v>
      </c>
      <c r="B256" s="1257">
        <v>2410</v>
      </c>
      <c r="C256" s="747"/>
      <c r="D256" s="808">
        <v>0</v>
      </c>
      <c r="E256" s="747"/>
      <c r="F256" s="747"/>
      <c r="G256" s="747"/>
      <c r="H256" s="747"/>
      <c r="I256" s="747"/>
      <c r="J256" s="747"/>
      <c r="K256" s="771">
        <f>D256</f>
        <v>0</v>
      </c>
      <c r="L256" s="808">
        <v>0</v>
      </c>
    </row>
    <row r="257" spans="1:12" x14ac:dyDescent="0.2">
      <c r="A257" s="1258" t="s">
        <v>1337</v>
      </c>
      <c r="B257" s="1174">
        <v>2490</v>
      </c>
      <c r="C257" s="747"/>
      <c r="D257" s="746">
        <v>0</v>
      </c>
      <c r="E257" s="747"/>
      <c r="F257" s="747"/>
      <c r="G257" s="747"/>
      <c r="H257" s="747"/>
      <c r="I257" s="747"/>
      <c r="J257" s="747"/>
      <c r="K257" s="771">
        <f>D257</f>
        <v>0</v>
      </c>
      <c r="L257" s="746">
        <v>0</v>
      </c>
    </row>
    <row r="258" spans="1:12" ht="12.75" customHeight="1" thickBot="1" x14ac:dyDescent="0.25">
      <c r="A258" s="1250" t="s">
        <v>220</v>
      </c>
      <c r="B258" s="1259" t="s">
        <v>34</v>
      </c>
      <c r="C258" s="747"/>
      <c r="D258" s="762">
        <f>SUM(D256:D257)</f>
        <v>0</v>
      </c>
      <c r="E258" s="747"/>
      <c r="F258" s="747"/>
      <c r="G258" s="747"/>
      <c r="H258" s="747"/>
      <c r="I258" s="747"/>
      <c r="J258" s="747"/>
      <c r="K258" s="762">
        <f>SUM(K256:K257)</f>
        <v>0</v>
      </c>
      <c r="L258" s="762">
        <f>SUM(L256:L257)</f>
        <v>0</v>
      </c>
    </row>
    <row r="259" spans="1:12" ht="15.75" customHeight="1" thickTop="1" x14ac:dyDescent="0.2">
      <c r="A259" s="1170" t="s">
        <v>545</v>
      </c>
      <c r="B259" s="1256"/>
      <c r="C259" s="747"/>
      <c r="D259" s="747"/>
      <c r="E259" s="747"/>
      <c r="F259" s="747"/>
      <c r="G259" s="747"/>
      <c r="H259" s="747"/>
      <c r="I259" s="747"/>
      <c r="J259" s="747"/>
      <c r="K259" s="810"/>
      <c r="L259" s="810"/>
    </row>
    <row r="260" spans="1:12" x14ac:dyDescent="0.2">
      <c r="A260" s="1161" t="s">
        <v>948</v>
      </c>
      <c r="B260" s="1257">
        <v>2510</v>
      </c>
      <c r="C260" s="747"/>
      <c r="D260" s="746">
        <v>0</v>
      </c>
      <c r="E260" s="747"/>
      <c r="F260" s="747"/>
      <c r="G260" s="747"/>
      <c r="H260" s="747"/>
      <c r="I260" s="747"/>
      <c r="J260" s="747"/>
      <c r="K260" s="771">
        <f>D260</f>
        <v>0</v>
      </c>
      <c r="L260" s="808">
        <v>0</v>
      </c>
    </row>
    <row r="261" spans="1:12" x14ac:dyDescent="0.2">
      <c r="A261" s="1161" t="s">
        <v>406</v>
      </c>
      <c r="B261" s="1257">
        <v>2520</v>
      </c>
      <c r="C261" s="747"/>
      <c r="D261" s="746">
        <v>0</v>
      </c>
      <c r="E261" s="747"/>
      <c r="F261" s="747"/>
      <c r="G261" s="747"/>
      <c r="H261" s="747"/>
      <c r="I261" s="747"/>
      <c r="J261" s="747"/>
      <c r="K261" s="771">
        <f t="shared" ref="K261:K266" si="24">D261</f>
        <v>0</v>
      </c>
      <c r="L261" s="746">
        <v>0</v>
      </c>
    </row>
    <row r="262" spans="1:12" x14ac:dyDescent="0.2">
      <c r="A262" s="1161" t="s">
        <v>4</v>
      </c>
      <c r="B262" s="1162">
        <v>2530</v>
      </c>
      <c r="C262" s="747"/>
      <c r="D262" s="746">
        <v>0</v>
      </c>
      <c r="E262" s="747"/>
      <c r="F262" s="747"/>
      <c r="G262" s="747"/>
      <c r="H262" s="747"/>
      <c r="I262" s="747"/>
      <c r="J262" s="747"/>
      <c r="K262" s="771">
        <f t="shared" si="24"/>
        <v>0</v>
      </c>
      <c r="L262" s="746">
        <v>0</v>
      </c>
    </row>
    <row r="263" spans="1:12" x14ac:dyDescent="0.2">
      <c r="A263" s="1161" t="s">
        <v>160</v>
      </c>
      <c r="B263" s="1162">
        <v>2540</v>
      </c>
      <c r="C263" s="747"/>
      <c r="D263" s="746">
        <v>0</v>
      </c>
      <c r="E263" s="747"/>
      <c r="F263" s="747"/>
      <c r="G263" s="747"/>
      <c r="H263" s="747"/>
      <c r="I263" s="747"/>
      <c r="J263" s="747"/>
      <c r="K263" s="771">
        <f t="shared" si="24"/>
        <v>0</v>
      </c>
      <c r="L263" s="746">
        <v>0</v>
      </c>
    </row>
    <row r="264" spans="1:12" x14ac:dyDescent="0.2">
      <c r="A264" s="1161" t="s">
        <v>855</v>
      </c>
      <c r="B264" s="1162">
        <v>2550</v>
      </c>
      <c r="C264" s="747"/>
      <c r="D264" s="746">
        <v>0</v>
      </c>
      <c r="E264" s="747"/>
      <c r="F264" s="747"/>
      <c r="G264" s="747"/>
      <c r="H264" s="747"/>
      <c r="I264" s="747"/>
      <c r="J264" s="747"/>
      <c r="K264" s="771">
        <f t="shared" si="24"/>
        <v>0</v>
      </c>
      <c r="L264" s="746">
        <v>0</v>
      </c>
    </row>
    <row r="265" spans="1:12" x14ac:dyDescent="0.2">
      <c r="A265" s="1161" t="s">
        <v>98</v>
      </c>
      <c r="B265" s="1162">
        <v>2560</v>
      </c>
      <c r="C265" s="747"/>
      <c r="D265" s="746">
        <v>0</v>
      </c>
      <c r="E265" s="747"/>
      <c r="F265" s="747"/>
      <c r="G265" s="747"/>
      <c r="H265" s="747"/>
      <c r="I265" s="747"/>
      <c r="J265" s="747"/>
      <c r="K265" s="771">
        <f t="shared" si="24"/>
        <v>0</v>
      </c>
      <c r="L265" s="746">
        <v>0</v>
      </c>
    </row>
    <row r="266" spans="1:12" x14ac:dyDescent="0.2">
      <c r="A266" s="1161" t="s">
        <v>99</v>
      </c>
      <c r="B266" s="1162">
        <v>2570</v>
      </c>
      <c r="C266" s="747"/>
      <c r="D266" s="746">
        <v>0</v>
      </c>
      <c r="E266" s="747"/>
      <c r="F266" s="747"/>
      <c r="G266" s="747"/>
      <c r="H266" s="747"/>
      <c r="I266" s="747"/>
      <c r="J266" s="747"/>
      <c r="K266" s="771">
        <f t="shared" si="24"/>
        <v>0</v>
      </c>
      <c r="L266" s="746">
        <v>0</v>
      </c>
    </row>
    <row r="267" spans="1:12" ht="12.75" customHeight="1" thickBot="1" x14ac:dyDescent="0.25">
      <c r="A267" s="1165" t="s">
        <v>641</v>
      </c>
      <c r="B267" s="1180" t="s">
        <v>35</v>
      </c>
      <c r="C267" s="747"/>
      <c r="D267" s="762">
        <f>SUM(D260:D266)</f>
        <v>0</v>
      </c>
      <c r="E267" s="747"/>
      <c r="F267" s="747"/>
      <c r="G267" s="747"/>
      <c r="H267" s="747"/>
      <c r="I267" s="747"/>
      <c r="J267" s="747"/>
      <c r="K267" s="762">
        <f>SUM(K260:K266)</f>
        <v>0</v>
      </c>
      <c r="L267" s="762">
        <f>SUM(L260:L266)</f>
        <v>0</v>
      </c>
    </row>
    <row r="268" spans="1:12" ht="15.75" customHeight="1" thickTop="1" x14ac:dyDescent="0.2">
      <c r="A268" s="1228" t="s">
        <v>546</v>
      </c>
      <c r="B268" s="1171"/>
      <c r="C268" s="747"/>
      <c r="D268" s="810"/>
      <c r="E268" s="747"/>
      <c r="F268" s="747"/>
      <c r="G268" s="747"/>
      <c r="H268" s="747"/>
      <c r="I268" s="747"/>
      <c r="J268" s="747"/>
      <c r="K268" s="810"/>
      <c r="L268" s="810"/>
    </row>
    <row r="269" spans="1:12" x14ac:dyDescent="0.2">
      <c r="A269" s="1161" t="s">
        <v>940</v>
      </c>
      <c r="B269" s="1162">
        <v>2610</v>
      </c>
      <c r="C269" s="747"/>
      <c r="D269" s="808">
        <v>0</v>
      </c>
      <c r="E269" s="747"/>
      <c r="F269" s="747"/>
      <c r="G269" s="747"/>
      <c r="H269" s="747"/>
      <c r="I269" s="747"/>
      <c r="J269" s="747"/>
      <c r="K269" s="771">
        <f>D269</f>
        <v>0</v>
      </c>
      <c r="L269" s="808">
        <v>0</v>
      </c>
    </row>
    <row r="270" spans="1:12" x14ac:dyDescent="0.2">
      <c r="A270" s="1161" t="s">
        <v>540</v>
      </c>
      <c r="B270" s="1174">
        <v>2620</v>
      </c>
      <c r="C270" s="747"/>
      <c r="D270" s="746">
        <v>0</v>
      </c>
      <c r="E270" s="747"/>
      <c r="F270" s="747"/>
      <c r="G270" s="747"/>
      <c r="H270" s="747"/>
      <c r="I270" s="747"/>
      <c r="J270" s="747"/>
      <c r="K270" s="771">
        <f>D270</f>
        <v>0</v>
      </c>
      <c r="L270" s="746">
        <v>0</v>
      </c>
    </row>
    <row r="271" spans="1:12" ht="12" customHeight="1" x14ac:dyDescent="0.2">
      <c r="A271" s="1161" t="s">
        <v>941</v>
      </c>
      <c r="B271" s="1162">
        <v>2630</v>
      </c>
      <c r="C271" s="747"/>
      <c r="D271" s="746">
        <v>0</v>
      </c>
      <c r="E271" s="747"/>
      <c r="F271" s="747"/>
      <c r="G271" s="747"/>
      <c r="H271" s="747"/>
      <c r="I271" s="747"/>
      <c r="J271" s="747"/>
      <c r="K271" s="771">
        <f>D271</f>
        <v>0</v>
      </c>
      <c r="L271" s="746">
        <v>0</v>
      </c>
    </row>
    <row r="272" spans="1:12" x14ac:dyDescent="0.2">
      <c r="A272" s="1161" t="s">
        <v>348</v>
      </c>
      <c r="B272" s="1162">
        <v>2640</v>
      </c>
      <c r="C272" s="747"/>
      <c r="D272" s="746">
        <v>0</v>
      </c>
      <c r="E272" s="747"/>
      <c r="F272" s="747"/>
      <c r="G272" s="747"/>
      <c r="H272" s="747"/>
      <c r="I272" s="747"/>
      <c r="J272" s="747"/>
      <c r="K272" s="771">
        <f>D272</f>
        <v>0</v>
      </c>
      <c r="L272" s="746">
        <v>0</v>
      </c>
    </row>
    <row r="273" spans="1:12" x14ac:dyDescent="0.2">
      <c r="A273" s="1161" t="s">
        <v>349</v>
      </c>
      <c r="B273" s="1162">
        <v>2660</v>
      </c>
      <c r="C273" s="747"/>
      <c r="D273" s="746">
        <v>0</v>
      </c>
      <c r="E273" s="747"/>
      <c r="F273" s="747"/>
      <c r="G273" s="747"/>
      <c r="H273" s="747"/>
      <c r="I273" s="747"/>
      <c r="J273" s="747"/>
      <c r="K273" s="771">
        <f>D273</f>
        <v>0</v>
      </c>
      <c r="L273" s="746">
        <v>0</v>
      </c>
    </row>
    <row r="274" spans="1:12" ht="12.75" customHeight="1" thickBot="1" x14ac:dyDescent="0.25">
      <c r="A274" s="1243" t="s">
        <v>37</v>
      </c>
      <c r="B274" s="1166" t="s">
        <v>36</v>
      </c>
      <c r="C274" s="747"/>
      <c r="D274" s="762">
        <f>SUM(D269:D273)</f>
        <v>0</v>
      </c>
      <c r="E274" s="747"/>
      <c r="F274" s="747"/>
      <c r="G274" s="747"/>
      <c r="H274" s="747"/>
      <c r="I274" s="747"/>
      <c r="J274" s="747"/>
      <c r="K274" s="762">
        <f>SUM(K269:K273)</f>
        <v>0</v>
      </c>
      <c r="L274" s="762">
        <f>SUM(L269:L273)</f>
        <v>0</v>
      </c>
    </row>
    <row r="275" spans="1:12" ht="13.5" customHeight="1" thickTop="1" x14ac:dyDescent="0.2">
      <c r="A275" s="1181" t="s">
        <v>879</v>
      </c>
      <c r="B275" s="1207" t="s">
        <v>512</v>
      </c>
      <c r="C275" s="747"/>
      <c r="D275" s="795">
        <v>0</v>
      </c>
      <c r="E275" s="747"/>
      <c r="F275" s="747"/>
      <c r="G275" s="747"/>
      <c r="H275" s="747"/>
      <c r="I275" s="747"/>
      <c r="J275" s="747"/>
      <c r="K275" s="1208">
        <f>D275</f>
        <v>0</v>
      </c>
      <c r="L275" s="795">
        <v>0</v>
      </c>
    </row>
    <row r="276" spans="1:12" ht="12.75" customHeight="1" thickBot="1" x14ac:dyDescent="0.25">
      <c r="A276" s="1260" t="s">
        <v>724</v>
      </c>
      <c r="B276" s="1192">
        <v>2000</v>
      </c>
      <c r="C276" s="747"/>
      <c r="D276" s="789">
        <f>SUM(D242,D247,D254,D258,D267,D274,D275)</f>
        <v>0</v>
      </c>
      <c r="E276" s="747"/>
      <c r="F276" s="747"/>
      <c r="G276" s="747"/>
      <c r="H276" s="747"/>
      <c r="I276" s="747"/>
      <c r="J276" s="747"/>
      <c r="K276" s="789">
        <f>SUM(K242,K247,K254,K258,K267,K274,K275)</f>
        <v>0</v>
      </c>
      <c r="L276" s="789">
        <f>SUM(L242,L247,L254,L258,L267,L274,L275)</f>
        <v>0</v>
      </c>
    </row>
    <row r="277" spans="1:12" ht="15.75" customHeight="1" thickTop="1" thickBot="1" x14ac:dyDescent="0.25">
      <c r="A277" s="1261" t="s">
        <v>780</v>
      </c>
      <c r="B277" s="1196">
        <v>3000</v>
      </c>
      <c r="C277" s="747"/>
      <c r="D277" s="792">
        <v>0</v>
      </c>
      <c r="E277" s="747"/>
      <c r="F277" s="747"/>
      <c r="G277" s="747"/>
      <c r="H277" s="747"/>
      <c r="I277" s="747"/>
      <c r="J277" s="747"/>
      <c r="K277" s="794">
        <f>D277</f>
        <v>0</v>
      </c>
      <c r="L277" s="792">
        <v>0</v>
      </c>
    </row>
    <row r="278" spans="1:12" ht="15.75" customHeight="1" thickTop="1" x14ac:dyDescent="0.2">
      <c r="A278" s="1204" t="s">
        <v>125</v>
      </c>
      <c r="B278" s="1205" t="s">
        <v>766</v>
      </c>
      <c r="C278" s="747"/>
      <c r="D278" s="807"/>
      <c r="E278" s="747"/>
      <c r="F278" s="747"/>
      <c r="G278" s="747"/>
      <c r="H278" s="747"/>
      <c r="I278" s="747"/>
      <c r="J278" s="747"/>
      <c r="K278" s="747"/>
      <c r="L278" s="747"/>
    </row>
    <row r="279" spans="1:12" ht="15.75" customHeight="1" x14ac:dyDescent="0.2">
      <c r="A279" s="1262" t="s">
        <v>437</v>
      </c>
      <c r="B279" s="1162" t="s">
        <v>1351</v>
      </c>
      <c r="C279" s="747"/>
      <c r="D279" s="746">
        <v>0</v>
      </c>
      <c r="E279" s="747"/>
      <c r="F279" s="747"/>
      <c r="G279" s="747"/>
      <c r="H279" s="747"/>
      <c r="I279" s="747"/>
      <c r="J279" s="747"/>
      <c r="K279" s="772">
        <f>D279</f>
        <v>0</v>
      </c>
      <c r="L279" s="746">
        <v>0</v>
      </c>
    </row>
    <row r="280" spans="1:12" x14ac:dyDescent="0.2">
      <c r="A280" s="1161" t="s">
        <v>251</v>
      </c>
      <c r="B280" s="1162">
        <v>4120</v>
      </c>
      <c r="C280" s="747"/>
      <c r="D280" s="746">
        <v>0</v>
      </c>
      <c r="E280" s="747"/>
      <c r="F280" s="747"/>
      <c r="G280" s="747"/>
      <c r="H280" s="747"/>
      <c r="I280" s="747"/>
      <c r="J280" s="747"/>
      <c r="K280" s="772">
        <f>D280</f>
        <v>0</v>
      </c>
      <c r="L280" s="746">
        <v>0</v>
      </c>
    </row>
    <row r="281" spans="1:12" x14ac:dyDescent="0.2">
      <c r="A281" s="1161" t="s">
        <v>620</v>
      </c>
      <c r="B281" s="1162">
        <v>4140</v>
      </c>
      <c r="C281" s="747"/>
      <c r="D281" s="746">
        <v>0</v>
      </c>
      <c r="E281" s="747"/>
      <c r="F281" s="747"/>
      <c r="G281" s="747"/>
      <c r="H281" s="747"/>
      <c r="I281" s="747"/>
      <c r="J281" s="747"/>
      <c r="K281" s="772">
        <f>D281</f>
        <v>0</v>
      </c>
      <c r="L281" s="746">
        <v>0</v>
      </c>
    </row>
    <row r="282" spans="1:12" ht="12.75" customHeight="1" thickBot="1" x14ac:dyDescent="0.25">
      <c r="A282" s="1165" t="s">
        <v>1187</v>
      </c>
      <c r="B282" s="1166" t="s">
        <v>766</v>
      </c>
      <c r="C282" s="747"/>
      <c r="D282" s="762">
        <f>SUM(D279:D281)</f>
        <v>0</v>
      </c>
      <c r="E282" s="747"/>
      <c r="F282" s="747"/>
      <c r="G282" s="747"/>
      <c r="H282" s="747"/>
      <c r="I282" s="747"/>
      <c r="J282" s="747"/>
      <c r="K282" s="762">
        <f>SUM(K279:K281)</f>
        <v>0</v>
      </c>
      <c r="L282" s="762">
        <f>SUM(L279:L281)</f>
        <v>0</v>
      </c>
    </row>
    <row r="283" spans="1:12" ht="15.75" customHeight="1" thickTop="1" x14ac:dyDescent="0.2">
      <c r="A283" s="1186" t="s">
        <v>781</v>
      </c>
      <c r="B283" s="1168" t="s">
        <v>433</v>
      </c>
      <c r="C283" s="747"/>
      <c r="D283" s="747"/>
      <c r="E283" s="747"/>
      <c r="F283" s="747"/>
      <c r="G283" s="747"/>
      <c r="H283" s="747"/>
      <c r="I283" s="747"/>
      <c r="J283" s="747"/>
      <c r="K283" s="747"/>
      <c r="L283" s="747"/>
    </row>
    <row r="284" spans="1:12" ht="15.75" customHeight="1" x14ac:dyDescent="0.2">
      <c r="A284" s="364" t="s">
        <v>92</v>
      </c>
      <c r="B284" s="365"/>
      <c r="C284" s="747"/>
      <c r="D284" s="747"/>
      <c r="E284" s="747"/>
      <c r="F284" s="747"/>
      <c r="G284" s="747"/>
      <c r="H284" s="782"/>
      <c r="I284" s="747"/>
      <c r="J284" s="747"/>
      <c r="K284" s="747"/>
      <c r="L284" s="747"/>
    </row>
    <row r="285" spans="1:12" x14ac:dyDescent="0.2">
      <c r="A285" s="1161" t="s">
        <v>86</v>
      </c>
      <c r="B285" s="1162">
        <v>5110</v>
      </c>
      <c r="C285" s="747"/>
      <c r="D285" s="747"/>
      <c r="E285" s="747"/>
      <c r="F285" s="747"/>
      <c r="G285" s="747"/>
      <c r="H285" s="746">
        <v>0</v>
      </c>
      <c r="I285" s="747"/>
      <c r="J285" s="747"/>
      <c r="K285" s="772">
        <f>H285</f>
        <v>0</v>
      </c>
      <c r="L285" s="746">
        <v>0</v>
      </c>
    </row>
    <row r="286" spans="1:12" x14ac:dyDescent="0.2">
      <c r="A286" s="1161" t="s">
        <v>87</v>
      </c>
      <c r="B286" s="1162">
        <v>5120</v>
      </c>
      <c r="C286" s="747"/>
      <c r="D286" s="747"/>
      <c r="E286" s="747"/>
      <c r="F286" s="747"/>
      <c r="G286" s="747"/>
      <c r="H286" s="746">
        <v>0</v>
      </c>
      <c r="I286" s="747"/>
      <c r="J286" s="747"/>
      <c r="K286" s="772">
        <f>H286</f>
        <v>0</v>
      </c>
      <c r="L286" s="746">
        <v>0</v>
      </c>
    </row>
    <row r="287" spans="1:12" ht="12.75" customHeight="1" x14ac:dyDescent="0.2">
      <c r="A287" s="1161" t="s">
        <v>1044</v>
      </c>
      <c r="B287" s="1174" t="s">
        <v>550</v>
      </c>
      <c r="C287" s="747"/>
      <c r="D287" s="747"/>
      <c r="E287" s="747"/>
      <c r="F287" s="747"/>
      <c r="G287" s="747"/>
      <c r="H287" s="746">
        <v>0</v>
      </c>
      <c r="I287" s="747"/>
      <c r="J287" s="747"/>
      <c r="K287" s="772">
        <f>H287</f>
        <v>0</v>
      </c>
      <c r="L287" s="746">
        <v>0</v>
      </c>
    </row>
    <row r="288" spans="1:12" x14ac:dyDescent="0.2">
      <c r="A288" s="1161" t="s">
        <v>88</v>
      </c>
      <c r="B288" s="1162" t="s">
        <v>522</v>
      </c>
      <c r="C288" s="747"/>
      <c r="D288" s="747"/>
      <c r="E288" s="747"/>
      <c r="F288" s="747"/>
      <c r="G288" s="747"/>
      <c r="H288" s="746">
        <v>0</v>
      </c>
      <c r="I288" s="747"/>
      <c r="J288" s="747"/>
      <c r="K288" s="772">
        <f>H288</f>
        <v>0</v>
      </c>
      <c r="L288" s="746">
        <v>0</v>
      </c>
    </row>
    <row r="289" spans="1:12" x14ac:dyDescent="0.2">
      <c r="A289" s="1161" t="s">
        <v>681</v>
      </c>
      <c r="B289" s="1162" t="s">
        <v>551</v>
      </c>
      <c r="C289" s="747"/>
      <c r="D289" s="747"/>
      <c r="E289" s="747"/>
      <c r="F289" s="747"/>
      <c r="G289" s="747"/>
      <c r="H289" s="746">
        <v>0</v>
      </c>
      <c r="I289" s="747"/>
      <c r="J289" s="747"/>
      <c r="K289" s="772">
        <f>H289</f>
        <v>0</v>
      </c>
      <c r="L289" s="746">
        <v>0</v>
      </c>
    </row>
    <row r="290" spans="1:12" ht="12.75" customHeight="1" thickBot="1" x14ac:dyDescent="0.25">
      <c r="A290" s="1165" t="s">
        <v>425</v>
      </c>
      <c r="B290" s="1166" t="s">
        <v>433</v>
      </c>
      <c r="C290" s="747"/>
      <c r="D290" s="747"/>
      <c r="E290" s="747"/>
      <c r="F290" s="747"/>
      <c r="G290" s="747"/>
      <c r="H290" s="762">
        <f>SUM(H285:H289)</f>
        <v>0</v>
      </c>
      <c r="I290" s="747"/>
      <c r="J290" s="747"/>
      <c r="K290" s="762">
        <f>SUM(K285:K289)</f>
        <v>0</v>
      </c>
      <c r="L290" s="762">
        <f>SUM(L285:L289)</f>
        <v>0</v>
      </c>
    </row>
    <row r="291" spans="1:12" ht="15.75" customHeight="1" thickTop="1" thickBot="1" x14ac:dyDescent="0.25">
      <c r="A291" s="1263" t="s">
        <v>782</v>
      </c>
      <c r="B291" s="1196" t="s">
        <v>767</v>
      </c>
      <c r="C291" s="747"/>
      <c r="D291" s="782"/>
      <c r="E291" s="747"/>
      <c r="F291" s="747"/>
      <c r="G291" s="747"/>
      <c r="H291" s="809"/>
      <c r="I291" s="747"/>
      <c r="J291" s="747"/>
      <c r="K291" s="809"/>
      <c r="L291" s="791">
        <v>0</v>
      </c>
    </row>
    <row r="292" spans="1:12" ht="12.75" customHeight="1" thickTop="1" thickBot="1" x14ac:dyDescent="0.25">
      <c r="A292" s="1898" t="s">
        <v>444</v>
      </c>
      <c r="B292" s="1899"/>
      <c r="C292" s="747"/>
      <c r="D292" s="762">
        <f>SUM(D233,D276,D277,D282)</f>
        <v>0</v>
      </c>
      <c r="E292" s="747"/>
      <c r="F292" s="747"/>
      <c r="G292" s="747"/>
      <c r="H292" s="762">
        <f>H290</f>
        <v>0</v>
      </c>
      <c r="I292" s="747"/>
      <c r="J292" s="747"/>
      <c r="K292" s="762">
        <f>SUM(K233,K276,K277,K282,K290,K291)</f>
        <v>0</v>
      </c>
      <c r="L292" s="762">
        <f>SUM(L233,L276,L277,L282,L290,L291)</f>
        <v>0</v>
      </c>
    </row>
    <row r="293" spans="1:12" ht="13.5" thickTop="1" x14ac:dyDescent="0.2">
      <c r="A293" s="1878" t="s">
        <v>895</v>
      </c>
      <c r="B293" s="1879"/>
      <c r="C293" s="747"/>
      <c r="D293" s="807"/>
      <c r="E293" s="747"/>
      <c r="F293" s="747"/>
      <c r="G293" s="747"/>
      <c r="H293" s="775"/>
      <c r="I293" s="747"/>
      <c r="J293" s="747"/>
      <c r="K293" s="787">
        <f>'Revenues 10-15'!G270-'Expenditures 16-24'!K292</f>
        <v>0</v>
      </c>
      <c r="L293" s="775"/>
    </row>
    <row r="294" spans="1:12" ht="9" customHeight="1" x14ac:dyDescent="0.2">
      <c r="A294" s="1198"/>
      <c r="B294" s="1235"/>
      <c r="C294" s="1200"/>
      <c r="D294" s="1200"/>
      <c r="E294" s="1200"/>
      <c r="F294" s="1200"/>
      <c r="G294" s="1200"/>
      <c r="H294" s="1200"/>
      <c r="I294" s="1200"/>
      <c r="J294" s="1200"/>
      <c r="K294" s="1200"/>
      <c r="L294" s="1200"/>
    </row>
    <row r="295" spans="1:12" ht="16.7" customHeight="1" x14ac:dyDescent="0.2">
      <c r="A295" s="1890" t="s">
        <v>126</v>
      </c>
      <c r="B295" s="1884"/>
      <c r="C295" s="756"/>
      <c r="D295" s="757"/>
      <c r="E295" s="757"/>
      <c r="F295" s="757"/>
      <c r="G295" s="757"/>
      <c r="H295" s="757"/>
      <c r="I295" s="757"/>
      <c r="J295" s="757"/>
      <c r="K295" s="757"/>
      <c r="L295" s="764"/>
    </row>
    <row r="296" spans="1:12" ht="15.75" customHeight="1" x14ac:dyDescent="0.2">
      <c r="A296" s="1186" t="s">
        <v>127</v>
      </c>
      <c r="B296" s="1205" t="s">
        <v>507</v>
      </c>
      <c r="C296" s="747"/>
      <c r="D296" s="747"/>
      <c r="E296" s="747"/>
      <c r="F296" s="747"/>
      <c r="G296" s="747"/>
      <c r="H296" s="747"/>
      <c r="I296" s="747"/>
      <c r="J296" s="747"/>
      <c r="K296" s="747"/>
      <c r="L296" s="747"/>
    </row>
    <row r="297" spans="1:12" ht="15.75" customHeight="1" x14ac:dyDescent="0.2">
      <c r="A297" s="1264" t="s">
        <v>545</v>
      </c>
      <c r="B297" s="1179"/>
      <c r="C297" s="782"/>
      <c r="D297" s="782"/>
      <c r="E297" s="782"/>
      <c r="F297" s="782"/>
      <c r="G297" s="782"/>
      <c r="H297" s="782"/>
      <c r="I297" s="747"/>
      <c r="J297" s="747"/>
      <c r="K297" s="782"/>
      <c r="L297" s="782"/>
    </row>
    <row r="298" spans="1:12" x14ac:dyDescent="0.2">
      <c r="A298" s="1262" t="s">
        <v>541</v>
      </c>
      <c r="B298" s="314">
        <v>2530</v>
      </c>
      <c r="C298" s="746">
        <v>0</v>
      </c>
      <c r="D298" s="746">
        <v>0</v>
      </c>
      <c r="E298" s="746">
        <v>0</v>
      </c>
      <c r="F298" s="746">
        <v>0</v>
      </c>
      <c r="G298" s="746">
        <v>0</v>
      </c>
      <c r="H298" s="746">
        <v>0</v>
      </c>
      <c r="I298" s="746">
        <v>0</v>
      </c>
      <c r="J298" s="746">
        <v>0</v>
      </c>
      <c r="K298" s="772">
        <f>SUM(C298:J298)</f>
        <v>0</v>
      </c>
      <c r="L298" s="746">
        <v>0</v>
      </c>
    </row>
    <row r="299" spans="1:12" ht="13.5" customHeight="1" x14ac:dyDescent="0.2">
      <c r="A299" s="1262" t="s">
        <v>879</v>
      </c>
      <c r="B299" s="1162" t="s">
        <v>512</v>
      </c>
      <c r="C299" s="746">
        <v>0</v>
      </c>
      <c r="D299" s="746">
        <v>0</v>
      </c>
      <c r="E299" s="746">
        <v>0</v>
      </c>
      <c r="F299" s="746">
        <v>0</v>
      </c>
      <c r="G299" s="746">
        <v>0</v>
      </c>
      <c r="H299" s="746">
        <v>0</v>
      </c>
      <c r="I299" s="746">
        <v>0</v>
      </c>
      <c r="J299" s="746">
        <v>0</v>
      </c>
      <c r="K299" s="772">
        <f>SUM(C299:J299)</f>
        <v>0</v>
      </c>
      <c r="L299" s="746">
        <v>0</v>
      </c>
    </row>
    <row r="300" spans="1:12" ht="12.75" customHeight="1" thickBot="1" x14ac:dyDescent="0.25">
      <c r="A300" s="1165" t="s">
        <v>724</v>
      </c>
      <c r="B300" s="1166" t="s">
        <v>507</v>
      </c>
      <c r="C300" s="789">
        <f>SUM(C298:C299)</f>
        <v>0</v>
      </c>
      <c r="D300" s="789">
        <f t="shared" ref="D300:L300" si="25">SUM(D298:D299)</f>
        <v>0</v>
      </c>
      <c r="E300" s="789">
        <f t="shared" si="25"/>
        <v>0</v>
      </c>
      <c r="F300" s="789">
        <f t="shared" si="25"/>
        <v>0</v>
      </c>
      <c r="G300" s="789">
        <f t="shared" si="25"/>
        <v>0</v>
      </c>
      <c r="H300" s="789">
        <f t="shared" si="25"/>
        <v>0</v>
      </c>
      <c r="I300" s="789">
        <f t="shared" si="25"/>
        <v>0</v>
      </c>
      <c r="J300" s="789">
        <f t="shared" si="25"/>
        <v>0</v>
      </c>
      <c r="K300" s="789">
        <f t="shared" si="25"/>
        <v>0</v>
      </c>
      <c r="L300" s="789">
        <f t="shared" si="25"/>
        <v>0</v>
      </c>
    </row>
    <row r="301" spans="1:12" ht="15.75" customHeight="1" thickTop="1" x14ac:dyDescent="0.2">
      <c r="A301" s="1186" t="s">
        <v>128</v>
      </c>
      <c r="B301" s="1196" t="s">
        <v>766</v>
      </c>
      <c r="C301" s="747"/>
      <c r="D301" s="747"/>
      <c r="E301" s="747"/>
      <c r="F301" s="747"/>
      <c r="G301" s="747"/>
      <c r="H301" s="747"/>
      <c r="I301" s="747"/>
      <c r="J301" s="747"/>
      <c r="K301" s="747"/>
      <c r="L301" s="747"/>
    </row>
    <row r="302" spans="1:12" ht="15.75" customHeight="1" x14ac:dyDescent="0.2">
      <c r="A302" s="364" t="s">
        <v>800</v>
      </c>
      <c r="B302" s="365"/>
      <c r="C302" s="747"/>
      <c r="D302" s="747"/>
      <c r="E302" s="747"/>
      <c r="F302" s="747"/>
      <c r="G302" s="747"/>
      <c r="H302" s="747"/>
      <c r="I302" s="747"/>
      <c r="J302" s="747"/>
      <c r="K302" s="747"/>
      <c r="L302" s="747"/>
    </row>
    <row r="303" spans="1:12" x14ac:dyDescent="0.2">
      <c r="A303" s="1265" t="s">
        <v>1356</v>
      </c>
      <c r="B303" s="1162" t="s">
        <v>1351</v>
      </c>
      <c r="C303" s="747"/>
      <c r="D303" s="747"/>
      <c r="E303" s="746">
        <v>0</v>
      </c>
      <c r="F303" s="747"/>
      <c r="G303" s="747"/>
      <c r="H303" s="746">
        <v>0</v>
      </c>
      <c r="I303" s="747"/>
      <c r="J303" s="747"/>
      <c r="K303" s="772">
        <f>SUM(E303,H303)</f>
        <v>0</v>
      </c>
      <c r="L303" s="746">
        <v>0</v>
      </c>
    </row>
    <row r="304" spans="1:12" x14ac:dyDescent="0.2">
      <c r="A304" s="1161" t="s">
        <v>251</v>
      </c>
      <c r="B304" s="1162">
        <v>4120</v>
      </c>
      <c r="C304" s="747"/>
      <c r="D304" s="747"/>
      <c r="E304" s="746">
        <v>0</v>
      </c>
      <c r="F304" s="747"/>
      <c r="G304" s="747"/>
      <c r="H304" s="746">
        <v>0</v>
      </c>
      <c r="I304" s="751"/>
      <c r="J304" s="747"/>
      <c r="K304" s="772">
        <f>SUM(E304,H304)</f>
        <v>0</v>
      </c>
      <c r="L304" s="746">
        <v>0</v>
      </c>
    </row>
    <row r="305" spans="1:12" x14ac:dyDescent="0.2">
      <c r="A305" s="1161" t="s">
        <v>620</v>
      </c>
      <c r="B305" s="1162">
        <v>4140</v>
      </c>
      <c r="C305" s="747"/>
      <c r="D305" s="747"/>
      <c r="E305" s="746">
        <v>0</v>
      </c>
      <c r="F305" s="747"/>
      <c r="G305" s="747"/>
      <c r="H305" s="746">
        <v>0</v>
      </c>
      <c r="I305" s="751"/>
      <c r="J305" s="747"/>
      <c r="K305" s="772">
        <f>SUM(E305,H305)</f>
        <v>0</v>
      </c>
      <c r="L305" s="746">
        <v>0</v>
      </c>
    </row>
    <row r="306" spans="1:12" ht="12.75" customHeight="1" x14ac:dyDescent="0.2">
      <c r="A306" s="1173" t="s">
        <v>621</v>
      </c>
      <c r="B306" s="1174">
        <v>4190</v>
      </c>
      <c r="C306" s="747"/>
      <c r="D306" s="747"/>
      <c r="E306" s="746">
        <v>0</v>
      </c>
      <c r="F306" s="747"/>
      <c r="G306" s="747"/>
      <c r="H306" s="746">
        <v>0</v>
      </c>
      <c r="I306" s="751"/>
      <c r="J306" s="747"/>
      <c r="K306" s="772">
        <f>SUM(E306,H306)</f>
        <v>0</v>
      </c>
      <c r="L306" s="746">
        <v>0</v>
      </c>
    </row>
    <row r="307" spans="1:12" ht="12.75" customHeight="1" thickBot="1" x14ac:dyDescent="0.25">
      <c r="A307" s="1165" t="s">
        <v>1187</v>
      </c>
      <c r="B307" s="1180" t="s">
        <v>766</v>
      </c>
      <c r="C307" s="747"/>
      <c r="D307" s="747"/>
      <c r="E307" s="762">
        <f>SUM(E303:E306)</f>
        <v>0</v>
      </c>
      <c r="F307" s="747"/>
      <c r="G307" s="747"/>
      <c r="H307" s="762">
        <f>SUM(H303:H306)</f>
        <v>0</v>
      </c>
      <c r="I307" s="751"/>
      <c r="J307" s="747"/>
      <c r="K307" s="762">
        <f>SUM(K303:K306)</f>
        <v>0</v>
      </c>
      <c r="L307" s="789">
        <f>SUM(L303:L306)</f>
        <v>0</v>
      </c>
    </row>
    <row r="308" spans="1:12" ht="15.75" customHeight="1" thickTop="1" thickBot="1" x14ac:dyDescent="0.25">
      <c r="A308" s="1232" t="s">
        <v>798</v>
      </c>
      <c r="B308" s="1185" t="s">
        <v>767</v>
      </c>
      <c r="C308" s="782"/>
      <c r="D308" s="782"/>
      <c r="E308" s="782"/>
      <c r="F308" s="782"/>
      <c r="G308" s="782"/>
      <c r="H308" s="782"/>
      <c r="I308" s="782"/>
      <c r="J308" s="747"/>
      <c r="K308" s="782"/>
      <c r="L308" s="792">
        <v>0</v>
      </c>
    </row>
    <row r="309" spans="1:12" ht="12.75" customHeight="1" thickTop="1" thickBot="1" x14ac:dyDescent="0.25">
      <c r="A309" s="1895" t="s">
        <v>233</v>
      </c>
      <c r="B309" s="1896"/>
      <c r="C309" s="762">
        <f>SUM(C300)</f>
        <v>0</v>
      </c>
      <c r="D309" s="762">
        <f>SUM(D300)</f>
        <v>0</v>
      </c>
      <c r="E309" s="762">
        <f>SUM(E300,E307)</f>
        <v>0</v>
      </c>
      <c r="F309" s="762">
        <f>SUM(F300)</f>
        <v>0</v>
      </c>
      <c r="G309" s="762">
        <f>SUM(G300)</f>
        <v>0</v>
      </c>
      <c r="H309" s="762">
        <f>SUM(H300,H307)</f>
        <v>0</v>
      </c>
      <c r="I309" s="762">
        <f>SUM(I300)</f>
        <v>0</v>
      </c>
      <c r="J309" s="762">
        <f>SUM(J300)</f>
        <v>0</v>
      </c>
      <c r="K309" s="762">
        <f>SUM(K300,K307,K308)</f>
        <v>0</v>
      </c>
      <c r="L309" s="762">
        <f>SUM(L300,L307,L308)</f>
        <v>0</v>
      </c>
    </row>
    <row r="310" spans="1:12" ht="13.5" thickTop="1" x14ac:dyDescent="0.2">
      <c r="A310" s="1891" t="s">
        <v>895</v>
      </c>
      <c r="B310" s="1892"/>
      <c r="C310" s="810"/>
      <c r="D310" s="810"/>
      <c r="E310" s="810"/>
      <c r="F310" s="810"/>
      <c r="G310" s="810"/>
      <c r="H310" s="810"/>
      <c r="I310" s="810"/>
      <c r="J310" s="810"/>
      <c r="K310" s="1208">
        <f>'Revenues 10-15'!H270-'Expenditures 16-24'!K309</f>
        <v>0</v>
      </c>
      <c r="L310" s="810"/>
    </row>
    <row r="311" spans="1:12" ht="9" customHeight="1" x14ac:dyDescent="0.2">
      <c r="A311" s="1266"/>
      <c r="B311" s="1267"/>
      <c r="C311" s="1268"/>
      <c r="D311" s="1268"/>
      <c r="E311" s="1268"/>
      <c r="F311" s="1268"/>
      <c r="G311" s="1268"/>
      <c r="H311" s="1268"/>
      <c r="I311" s="1268"/>
      <c r="J311" s="1268"/>
      <c r="K311" s="1268"/>
      <c r="L311" s="1268"/>
    </row>
    <row r="312" spans="1:12" ht="16.7" customHeight="1" x14ac:dyDescent="0.2">
      <c r="A312" s="1904" t="s">
        <v>131</v>
      </c>
      <c r="B312" s="1905"/>
      <c r="C312" s="763"/>
      <c r="D312" s="758"/>
      <c r="E312" s="758"/>
      <c r="F312" s="758"/>
      <c r="G312" s="758"/>
      <c r="H312" s="758"/>
      <c r="I312" s="758"/>
      <c r="J312" s="758"/>
      <c r="K312" s="758"/>
      <c r="L312" s="759"/>
    </row>
    <row r="313" spans="1:12" ht="9" customHeight="1" x14ac:dyDescent="0.2">
      <c r="A313" s="1266"/>
      <c r="B313" s="1267"/>
      <c r="C313" s="1269"/>
      <c r="D313" s="1269"/>
      <c r="E313" s="1269"/>
      <c r="F313" s="1269"/>
      <c r="G313" s="1269"/>
      <c r="H313" s="1269"/>
      <c r="I313" s="1269"/>
      <c r="J313" s="1269"/>
      <c r="K313" s="1269"/>
      <c r="L313" s="1269"/>
    </row>
    <row r="314" spans="1:12" ht="16.7" customHeight="1" x14ac:dyDescent="0.2">
      <c r="A314" s="1906" t="s">
        <v>801</v>
      </c>
      <c r="B314" s="1905"/>
      <c r="C314" s="763"/>
      <c r="D314" s="758"/>
      <c r="E314" s="758"/>
      <c r="F314" s="758"/>
      <c r="G314" s="758"/>
      <c r="H314" s="758"/>
      <c r="I314" s="758"/>
      <c r="J314" s="758"/>
      <c r="K314" s="758"/>
      <c r="L314" s="759"/>
    </row>
    <row r="315" spans="1:12" x14ac:dyDescent="0.2">
      <c r="A315" s="1186" t="s">
        <v>1506</v>
      </c>
      <c r="B315" s="1196" t="s">
        <v>508</v>
      </c>
      <c r="C315" s="1196"/>
      <c r="D315" s="1196"/>
      <c r="E315" s="1196"/>
      <c r="F315" s="1196"/>
      <c r="G315" s="1196"/>
      <c r="H315" s="1196"/>
      <c r="I315" s="1196"/>
      <c r="J315" s="1196"/>
      <c r="K315" s="1196"/>
      <c r="L315" s="1270"/>
    </row>
    <row r="316" spans="1:12" x14ac:dyDescent="0.2">
      <c r="A316" s="1271" t="s">
        <v>861</v>
      </c>
      <c r="B316" s="1272">
        <v>1100</v>
      </c>
      <c r="C316" s="997">
        <v>0</v>
      </c>
      <c r="D316" s="997">
        <v>0</v>
      </c>
      <c r="E316" s="997">
        <v>0</v>
      </c>
      <c r="F316" s="997">
        <v>0</v>
      </c>
      <c r="G316" s="997">
        <v>0</v>
      </c>
      <c r="H316" s="997">
        <v>0</v>
      </c>
      <c r="I316" s="997">
        <v>0</v>
      </c>
      <c r="J316" s="997">
        <v>0</v>
      </c>
      <c r="K316" s="1273">
        <f>SUM(C316:J316)</f>
        <v>0</v>
      </c>
      <c r="L316" s="746">
        <v>0</v>
      </c>
    </row>
    <row r="317" spans="1:12" x14ac:dyDescent="0.2">
      <c r="A317" s="1274" t="s">
        <v>1158</v>
      </c>
      <c r="B317" s="1275">
        <v>1115</v>
      </c>
      <c r="C317" s="747"/>
      <c r="D317" s="747"/>
      <c r="E317" s="998">
        <v>0</v>
      </c>
      <c r="F317" s="747"/>
      <c r="G317" s="747"/>
      <c r="H317" s="747"/>
      <c r="I317" s="747"/>
      <c r="J317" s="747"/>
      <c r="K317" s="1276">
        <f>SUM(C317,E317)</f>
        <v>0</v>
      </c>
      <c r="L317" s="746">
        <v>0</v>
      </c>
    </row>
    <row r="318" spans="1:12" x14ac:dyDescent="0.2">
      <c r="A318" s="1274" t="s">
        <v>145</v>
      </c>
      <c r="B318" s="1275">
        <v>1125</v>
      </c>
      <c r="C318" s="997">
        <v>0</v>
      </c>
      <c r="D318" s="997">
        <v>0</v>
      </c>
      <c r="E318" s="997">
        <v>0</v>
      </c>
      <c r="F318" s="997">
        <v>0</v>
      </c>
      <c r="G318" s="997">
        <v>0</v>
      </c>
      <c r="H318" s="997">
        <v>0</v>
      </c>
      <c r="I318" s="997">
        <v>0</v>
      </c>
      <c r="J318" s="997">
        <v>0</v>
      </c>
      <c r="K318" s="1276">
        <f t="shared" ref="K318:K344" si="26">SUM(C318:J318)</f>
        <v>0</v>
      </c>
      <c r="L318" s="746">
        <v>0</v>
      </c>
    </row>
    <row r="319" spans="1:12" x14ac:dyDescent="0.2">
      <c r="A319" s="1274" t="s">
        <v>1475</v>
      </c>
      <c r="B319" s="1275">
        <v>1200</v>
      </c>
      <c r="C319" s="997">
        <v>0</v>
      </c>
      <c r="D319" s="997">
        <v>0</v>
      </c>
      <c r="E319" s="997">
        <v>0</v>
      </c>
      <c r="F319" s="997">
        <v>0</v>
      </c>
      <c r="G319" s="997">
        <v>0</v>
      </c>
      <c r="H319" s="997">
        <v>0</v>
      </c>
      <c r="I319" s="997">
        <v>0</v>
      </c>
      <c r="J319" s="997">
        <v>0</v>
      </c>
      <c r="K319" s="1276">
        <f t="shared" si="26"/>
        <v>0</v>
      </c>
      <c r="L319" s="746">
        <v>0</v>
      </c>
    </row>
    <row r="320" spans="1:12" x14ac:dyDescent="0.2">
      <c r="A320" s="1274" t="s">
        <v>643</v>
      </c>
      <c r="B320" s="1275">
        <v>1225</v>
      </c>
      <c r="C320" s="997">
        <v>0</v>
      </c>
      <c r="D320" s="997">
        <v>0</v>
      </c>
      <c r="E320" s="997">
        <v>0</v>
      </c>
      <c r="F320" s="997">
        <v>0</v>
      </c>
      <c r="G320" s="997">
        <v>0</v>
      </c>
      <c r="H320" s="997">
        <v>0</v>
      </c>
      <c r="I320" s="997">
        <v>0</v>
      </c>
      <c r="J320" s="997">
        <v>0</v>
      </c>
      <c r="K320" s="1276">
        <f t="shared" si="26"/>
        <v>0</v>
      </c>
      <c r="L320" s="746">
        <v>0</v>
      </c>
    </row>
    <row r="321" spans="1:12" x14ac:dyDescent="0.2">
      <c r="A321" s="1274" t="s">
        <v>644</v>
      </c>
      <c r="B321" s="1275">
        <v>1250</v>
      </c>
      <c r="C321" s="997">
        <v>0</v>
      </c>
      <c r="D321" s="997">
        <v>0</v>
      </c>
      <c r="E321" s="997">
        <v>0</v>
      </c>
      <c r="F321" s="997">
        <v>0</v>
      </c>
      <c r="G321" s="997">
        <v>0</v>
      </c>
      <c r="H321" s="997">
        <v>0</v>
      </c>
      <c r="I321" s="997">
        <v>0</v>
      </c>
      <c r="J321" s="997">
        <v>0</v>
      </c>
      <c r="K321" s="1276">
        <f t="shared" si="26"/>
        <v>0</v>
      </c>
      <c r="L321" s="746">
        <v>0</v>
      </c>
    </row>
    <row r="322" spans="1:12" x14ac:dyDescent="0.2">
      <c r="A322" s="1274" t="s">
        <v>1008</v>
      </c>
      <c r="B322" s="1275">
        <v>1275</v>
      </c>
      <c r="C322" s="997">
        <v>0</v>
      </c>
      <c r="D322" s="997">
        <v>0</v>
      </c>
      <c r="E322" s="997">
        <v>0</v>
      </c>
      <c r="F322" s="997">
        <v>0</v>
      </c>
      <c r="G322" s="997">
        <v>0</v>
      </c>
      <c r="H322" s="997">
        <v>0</v>
      </c>
      <c r="I322" s="997">
        <v>0</v>
      </c>
      <c r="J322" s="997">
        <v>0</v>
      </c>
      <c r="K322" s="1276">
        <f t="shared" si="26"/>
        <v>0</v>
      </c>
      <c r="L322" s="746">
        <v>0</v>
      </c>
    </row>
    <row r="323" spans="1:12" x14ac:dyDescent="0.2">
      <c r="A323" s="1274" t="s">
        <v>862</v>
      </c>
      <c r="B323" s="1275">
        <v>1300</v>
      </c>
      <c r="C323" s="997">
        <v>0</v>
      </c>
      <c r="D323" s="997">
        <v>0</v>
      </c>
      <c r="E323" s="997">
        <v>0</v>
      </c>
      <c r="F323" s="997">
        <v>0</v>
      </c>
      <c r="G323" s="997">
        <v>0</v>
      </c>
      <c r="H323" s="997">
        <v>0</v>
      </c>
      <c r="I323" s="997">
        <v>0</v>
      </c>
      <c r="J323" s="997">
        <v>0</v>
      </c>
      <c r="K323" s="1276">
        <f t="shared" si="26"/>
        <v>0</v>
      </c>
      <c r="L323" s="746">
        <v>0</v>
      </c>
    </row>
    <row r="324" spans="1:12" x14ac:dyDescent="0.2">
      <c r="A324" s="1274" t="s">
        <v>645</v>
      </c>
      <c r="B324" s="1275">
        <v>1400</v>
      </c>
      <c r="C324" s="997">
        <v>0</v>
      </c>
      <c r="D324" s="997">
        <v>0</v>
      </c>
      <c r="E324" s="997">
        <v>0</v>
      </c>
      <c r="F324" s="997">
        <v>0</v>
      </c>
      <c r="G324" s="997">
        <v>0</v>
      </c>
      <c r="H324" s="997">
        <v>0</v>
      </c>
      <c r="I324" s="997">
        <v>0</v>
      </c>
      <c r="J324" s="997">
        <v>0</v>
      </c>
      <c r="K324" s="1276">
        <f t="shared" si="26"/>
        <v>0</v>
      </c>
      <c r="L324" s="746">
        <v>0</v>
      </c>
    </row>
    <row r="325" spans="1:12" x14ac:dyDescent="0.2">
      <c r="A325" s="1274" t="s">
        <v>863</v>
      </c>
      <c r="B325" s="1275">
        <v>1500</v>
      </c>
      <c r="C325" s="997">
        <v>0</v>
      </c>
      <c r="D325" s="997">
        <v>0</v>
      </c>
      <c r="E325" s="997">
        <v>0</v>
      </c>
      <c r="F325" s="997">
        <v>0</v>
      </c>
      <c r="G325" s="997">
        <v>0</v>
      </c>
      <c r="H325" s="997">
        <v>0</v>
      </c>
      <c r="I325" s="997">
        <v>0</v>
      </c>
      <c r="J325" s="997">
        <v>0</v>
      </c>
      <c r="K325" s="1276">
        <f t="shared" si="26"/>
        <v>0</v>
      </c>
      <c r="L325" s="746">
        <v>0</v>
      </c>
    </row>
    <row r="326" spans="1:12" x14ac:dyDescent="0.2">
      <c r="A326" s="1274" t="s">
        <v>864</v>
      </c>
      <c r="B326" s="1275">
        <v>1600</v>
      </c>
      <c r="C326" s="997">
        <v>0</v>
      </c>
      <c r="D326" s="997">
        <v>0</v>
      </c>
      <c r="E326" s="997">
        <v>0</v>
      </c>
      <c r="F326" s="997">
        <v>0</v>
      </c>
      <c r="G326" s="997">
        <v>0</v>
      </c>
      <c r="H326" s="997">
        <v>0</v>
      </c>
      <c r="I326" s="997">
        <v>0</v>
      </c>
      <c r="J326" s="997">
        <v>0</v>
      </c>
      <c r="K326" s="1276">
        <f t="shared" si="26"/>
        <v>0</v>
      </c>
      <c r="L326" s="746">
        <v>0</v>
      </c>
    </row>
    <row r="327" spans="1:12" x14ac:dyDescent="0.2">
      <c r="A327" s="1274" t="s">
        <v>886</v>
      </c>
      <c r="B327" s="1275">
        <v>1650</v>
      </c>
      <c r="C327" s="997">
        <v>0</v>
      </c>
      <c r="D327" s="997">
        <v>0</v>
      </c>
      <c r="E327" s="997">
        <v>0</v>
      </c>
      <c r="F327" s="997">
        <v>0</v>
      </c>
      <c r="G327" s="997">
        <v>0</v>
      </c>
      <c r="H327" s="997">
        <v>0</v>
      </c>
      <c r="I327" s="997">
        <v>0</v>
      </c>
      <c r="J327" s="997">
        <v>0</v>
      </c>
      <c r="K327" s="1276">
        <f t="shared" si="26"/>
        <v>0</v>
      </c>
      <c r="L327" s="746">
        <v>0</v>
      </c>
    </row>
    <row r="328" spans="1:12" x14ac:dyDescent="0.2">
      <c r="A328" s="1274" t="s">
        <v>646</v>
      </c>
      <c r="B328" s="1275">
        <v>1700</v>
      </c>
      <c r="C328" s="997">
        <v>0</v>
      </c>
      <c r="D328" s="997">
        <v>0</v>
      </c>
      <c r="E328" s="997">
        <v>0</v>
      </c>
      <c r="F328" s="997">
        <v>0</v>
      </c>
      <c r="G328" s="997">
        <v>0</v>
      </c>
      <c r="H328" s="997">
        <v>0</v>
      </c>
      <c r="I328" s="997">
        <v>0</v>
      </c>
      <c r="J328" s="997">
        <v>0</v>
      </c>
      <c r="K328" s="1276">
        <f t="shared" si="26"/>
        <v>0</v>
      </c>
      <c r="L328" s="746">
        <v>0</v>
      </c>
    </row>
    <row r="329" spans="1:12" x14ac:dyDescent="0.2">
      <c r="A329" s="1274" t="s">
        <v>967</v>
      </c>
      <c r="B329" s="1275">
        <v>1800</v>
      </c>
      <c r="C329" s="997">
        <v>0</v>
      </c>
      <c r="D329" s="997">
        <v>0</v>
      </c>
      <c r="E329" s="997">
        <v>0</v>
      </c>
      <c r="F329" s="997">
        <v>0</v>
      </c>
      <c r="G329" s="997">
        <v>0</v>
      </c>
      <c r="H329" s="997">
        <v>0</v>
      </c>
      <c r="I329" s="997">
        <v>0</v>
      </c>
      <c r="J329" s="997">
        <v>0</v>
      </c>
      <c r="K329" s="1276">
        <f t="shared" si="26"/>
        <v>0</v>
      </c>
      <c r="L329" s="746">
        <v>0</v>
      </c>
    </row>
    <row r="330" spans="1:12" x14ac:dyDescent="0.2">
      <c r="A330" s="1274" t="s">
        <v>117</v>
      </c>
      <c r="B330" s="1275">
        <v>1900</v>
      </c>
      <c r="C330" s="997">
        <v>0</v>
      </c>
      <c r="D330" s="997">
        <v>0</v>
      </c>
      <c r="E330" s="997">
        <v>0</v>
      </c>
      <c r="F330" s="997">
        <v>0</v>
      </c>
      <c r="G330" s="997">
        <v>0</v>
      </c>
      <c r="H330" s="997">
        <v>0</v>
      </c>
      <c r="I330" s="997">
        <v>0</v>
      </c>
      <c r="J330" s="997">
        <v>0</v>
      </c>
      <c r="K330" s="1276">
        <f t="shared" si="26"/>
        <v>0</v>
      </c>
      <c r="L330" s="746">
        <v>0</v>
      </c>
    </row>
    <row r="331" spans="1:12" x14ac:dyDescent="0.2">
      <c r="A331" s="1274" t="s">
        <v>660</v>
      </c>
      <c r="B331" s="1275">
        <v>1910</v>
      </c>
      <c r="C331" s="747"/>
      <c r="D331" s="747"/>
      <c r="E331" s="747"/>
      <c r="F331" s="747"/>
      <c r="G331" s="747"/>
      <c r="H331" s="997">
        <v>0</v>
      </c>
      <c r="I331" s="747"/>
      <c r="J331" s="747"/>
      <c r="K331" s="1276">
        <f t="shared" si="26"/>
        <v>0</v>
      </c>
      <c r="L331" s="746">
        <v>0</v>
      </c>
    </row>
    <row r="332" spans="1:12" x14ac:dyDescent="0.2">
      <c r="A332" s="1274" t="s">
        <v>1476</v>
      </c>
      <c r="B332" s="1275">
        <v>1911</v>
      </c>
      <c r="C332" s="747"/>
      <c r="D332" s="747"/>
      <c r="E332" s="747"/>
      <c r="F332" s="747"/>
      <c r="G332" s="747"/>
      <c r="H332" s="997">
        <v>0</v>
      </c>
      <c r="I332" s="747"/>
      <c r="J332" s="747"/>
      <c r="K332" s="1276">
        <f t="shared" si="26"/>
        <v>0</v>
      </c>
      <c r="L332" s="746">
        <v>0</v>
      </c>
    </row>
    <row r="333" spans="1:12" x14ac:dyDescent="0.2">
      <c r="A333" s="1274" t="s">
        <v>1477</v>
      </c>
      <c r="B333" s="1275">
        <v>1912</v>
      </c>
      <c r="C333" s="747"/>
      <c r="D333" s="747"/>
      <c r="E333" s="747"/>
      <c r="F333" s="747"/>
      <c r="G333" s="747"/>
      <c r="H333" s="997">
        <v>0</v>
      </c>
      <c r="I333" s="747"/>
      <c r="J333" s="747"/>
      <c r="K333" s="1276">
        <f t="shared" si="26"/>
        <v>0</v>
      </c>
      <c r="L333" s="746">
        <v>0</v>
      </c>
    </row>
    <row r="334" spans="1:12" x14ac:dyDescent="0.2">
      <c r="A334" s="1274" t="s">
        <v>1478</v>
      </c>
      <c r="B334" s="1275">
        <v>1913</v>
      </c>
      <c r="C334" s="747"/>
      <c r="D334" s="747"/>
      <c r="E334" s="747"/>
      <c r="F334" s="747"/>
      <c r="G334" s="747"/>
      <c r="H334" s="997">
        <v>0</v>
      </c>
      <c r="I334" s="747"/>
      <c r="J334" s="747"/>
      <c r="K334" s="1276">
        <f t="shared" si="26"/>
        <v>0</v>
      </c>
      <c r="L334" s="746">
        <v>0</v>
      </c>
    </row>
    <row r="335" spans="1:12" x14ac:dyDescent="0.2">
      <c r="A335" s="1274" t="s">
        <v>1479</v>
      </c>
      <c r="B335" s="1275">
        <v>1914</v>
      </c>
      <c r="C335" s="747"/>
      <c r="D335" s="747"/>
      <c r="E335" s="747"/>
      <c r="F335" s="747"/>
      <c r="G335" s="747"/>
      <c r="H335" s="997">
        <v>0</v>
      </c>
      <c r="I335" s="747"/>
      <c r="J335" s="747"/>
      <c r="K335" s="1276">
        <f t="shared" si="26"/>
        <v>0</v>
      </c>
      <c r="L335" s="746">
        <v>0</v>
      </c>
    </row>
    <row r="336" spans="1:12" x14ac:dyDescent="0.2">
      <c r="A336" s="1274" t="s">
        <v>1480</v>
      </c>
      <c r="B336" s="1275">
        <v>1915</v>
      </c>
      <c r="C336" s="747"/>
      <c r="D336" s="747"/>
      <c r="E336" s="747"/>
      <c r="F336" s="747"/>
      <c r="G336" s="747"/>
      <c r="H336" s="997">
        <v>0</v>
      </c>
      <c r="I336" s="747"/>
      <c r="J336" s="747"/>
      <c r="K336" s="1276">
        <f t="shared" si="26"/>
        <v>0</v>
      </c>
      <c r="L336" s="746">
        <v>0</v>
      </c>
    </row>
    <row r="337" spans="1:12" x14ac:dyDescent="0.2">
      <c r="A337" s="1274" t="s">
        <v>1481</v>
      </c>
      <c r="B337" s="1275">
        <v>1916</v>
      </c>
      <c r="C337" s="747"/>
      <c r="D337" s="747"/>
      <c r="E337" s="747"/>
      <c r="F337" s="747"/>
      <c r="G337" s="747"/>
      <c r="H337" s="997">
        <v>0</v>
      </c>
      <c r="I337" s="747"/>
      <c r="J337" s="747"/>
      <c r="K337" s="1276">
        <f t="shared" si="26"/>
        <v>0</v>
      </c>
      <c r="L337" s="746">
        <v>0</v>
      </c>
    </row>
    <row r="338" spans="1:12" x14ac:dyDescent="0.2">
      <c r="A338" s="1274" t="s">
        <v>1482</v>
      </c>
      <c r="B338" s="1275">
        <v>1917</v>
      </c>
      <c r="C338" s="747"/>
      <c r="D338" s="747"/>
      <c r="E338" s="747"/>
      <c r="F338" s="747"/>
      <c r="G338" s="747"/>
      <c r="H338" s="997">
        <v>0</v>
      </c>
      <c r="I338" s="747"/>
      <c r="J338" s="747"/>
      <c r="K338" s="1276">
        <f t="shared" si="26"/>
        <v>0</v>
      </c>
      <c r="L338" s="746">
        <v>0</v>
      </c>
    </row>
    <row r="339" spans="1:12" x14ac:dyDescent="0.2">
      <c r="A339" s="1274" t="s">
        <v>1483</v>
      </c>
      <c r="B339" s="1275">
        <v>1918</v>
      </c>
      <c r="C339" s="747"/>
      <c r="D339" s="747"/>
      <c r="E339" s="747"/>
      <c r="F339" s="747"/>
      <c r="G339" s="747"/>
      <c r="H339" s="997">
        <v>0</v>
      </c>
      <c r="I339" s="747"/>
      <c r="J339" s="747"/>
      <c r="K339" s="1276">
        <f t="shared" si="26"/>
        <v>0</v>
      </c>
      <c r="L339" s="746">
        <v>0</v>
      </c>
    </row>
    <row r="340" spans="1:12" x14ac:dyDescent="0.2">
      <c r="A340" s="1274" t="s">
        <v>1484</v>
      </c>
      <c r="B340" s="1275">
        <v>1919</v>
      </c>
      <c r="C340" s="747"/>
      <c r="D340" s="747"/>
      <c r="E340" s="747"/>
      <c r="F340" s="747"/>
      <c r="G340" s="747"/>
      <c r="H340" s="997">
        <v>0</v>
      </c>
      <c r="I340" s="747"/>
      <c r="J340" s="747"/>
      <c r="K340" s="1276">
        <f t="shared" si="26"/>
        <v>0</v>
      </c>
      <c r="L340" s="746">
        <v>0</v>
      </c>
    </row>
    <row r="341" spans="1:12" x14ac:dyDescent="0.2">
      <c r="A341" s="1274" t="s">
        <v>1485</v>
      </c>
      <c r="B341" s="1277">
        <v>1920</v>
      </c>
      <c r="C341" s="747"/>
      <c r="D341" s="747"/>
      <c r="E341" s="747"/>
      <c r="F341" s="747"/>
      <c r="G341" s="747"/>
      <c r="H341" s="997">
        <v>0</v>
      </c>
      <c r="I341" s="747"/>
      <c r="J341" s="747"/>
      <c r="K341" s="1276">
        <f t="shared" si="26"/>
        <v>0</v>
      </c>
      <c r="L341" s="746">
        <v>0</v>
      </c>
    </row>
    <row r="342" spans="1:12" x14ac:dyDescent="0.2">
      <c r="A342" s="1274" t="s">
        <v>1486</v>
      </c>
      <c r="B342" s="1277">
        <v>1921</v>
      </c>
      <c r="C342" s="747"/>
      <c r="D342" s="747"/>
      <c r="E342" s="747"/>
      <c r="F342" s="747"/>
      <c r="G342" s="747"/>
      <c r="H342" s="997">
        <v>0</v>
      </c>
      <c r="I342" s="747"/>
      <c r="J342" s="747"/>
      <c r="K342" s="1276">
        <f t="shared" si="26"/>
        <v>0</v>
      </c>
      <c r="L342" s="746">
        <v>0</v>
      </c>
    </row>
    <row r="343" spans="1:12" x14ac:dyDescent="0.2">
      <c r="A343" s="1278" t="s">
        <v>1487</v>
      </c>
      <c r="B343" s="1279">
        <v>1922</v>
      </c>
      <c r="C343" s="747"/>
      <c r="D343" s="747"/>
      <c r="E343" s="747"/>
      <c r="F343" s="747"/>
      <c r="G343" s="747"/>
      <c r="H343" s="997">
        <v>0</v>
      </c>
      <c r="I343" s="747"/>
      <c r="J343" s="747"/>
      <c r="K343" s="1276">
        <f t="shared" si="26"/>
        <v>0</v>
      </c>
      <c r="L343" s="746">
        <v>0</v>
      </c>
    </row>
    <row r="344" spans="1:12" ht="13.5" thickBot="1" x14ac:dyDescent="0.25">
      <c r="A344" s="1280" t="s">
        <v>1509</v>
      </c>
      <c r="B344" s="1281">
        <v>1000</v>
      </c>
      <c r="C344" s="1282">
        <f t="shared" ref="C344:J344" si="27">SUM(C316:C343)</f>
        <v>0</v>
      </c>
      <c r="D344" s="1282">
        <f t="shared" si="27"/>
        <v>0</v>
      </c>
      <c r="E344" s="1282">
        <f t="shared" si="27"/>
        <v>0</v>
      </c>
      <c r="F344" s="1282">
        <f t="shared" si="27"/>
        <v>0</v>
      </c>
      <c r="G344" s="1282">
        <f t="shared" si="27"/>
        <v>0</v>
      </c>
      <c r="H344" s="1282">
        <f t="shared" si="27"/>
        <v>0</v>
      </c>
      <c r="I344" s="1282">
        <f t="shared" si="27"/>
        <v>0</v>
      </c>
      <c r="J344" s="1282">
        <f t="shared" si="27"/>
        <v>0</v>
      </c>
      <c r="K344" s="1283">
        <f t="shared" si="26"/>
        <v>0</v>
      </c>
      <c r="L344" s="1283">
        <f>SUM(L316:L343)</f>
        <v>0</v>
      </c>
    </row>
    <row r="345" spans="1:12" ht="13.5" thickTop="1" x14ac:dyDescent="0.2">
      <c r="A345" s="1186" t="s">
        <v>1507</v>
      </c>
      <c r="B345" s="1284">
        <v>2000</v>
      </c>
      <c r="C345" s="1186"/>
      <c r="D345" s="1186"/>
      <c r="E345" s="1186"/>
      <c r="F345" s="1186"/>
      <c r="G345" s="1186"/>
      <c r="H345" s="1186"/>
      <c r="I345" s="1186"/>
      <c r="J345" s="1186"/>
      <c r="K345" s="1186"/>
      <c r="L345" s="1285"/>
    </row>
    <row r="346" spans="1:12" x14ac:dyDescent="0.2">
      <c r="A346" s="1286" t="s">
        <v>1488</v>
      </c>
      <c r="B346" s="1287">
        <v>2100</v>
      </c>
      <c r="C346" s="751"/>
      <c r="D346" s="751"/>
      <c r="E346" s="751"/>
      <c r="F346" s="751"/>
      <c r="G346" s="751"/>
      <c r="H346" s="751"/>
      <c r="I346" s="751"/>
      <c r="J346" s="751"/>
      <c r="K346" s="751"/>
      <c r="L346" s="1285"/>
    </row>
    <row r="347" spans="1:12" x14ac:dyDescent="0.2">
      <c r="A347" s="1288" t="s">
        <v>969</v>
      </c>
      <c r="B347" s="1275">
        <v>2110</v>
      </c>
      <c r="C347" s="997">
        <v>0</v>
      </c>
      <c r="D347" s="997">
        <v>0</v>
      </c>
      <c r="E347" s="997">
        <v>0</v>
      </c>
      <c r="F347" s="997">
        <v>0</v>
      </c>
      <c r="G347" s="997">
        <v>0</v>
      </c>
      <c r="H347" s="997">
        <v>0</v>
      </c>
      <c r="I347" s="997">
        <v>0</v>
      </c>
      <c r="J347" s="997">
        <v>0</v>
      </c>
      <c r="K347" s="1276">
        <f t="shared" ref="K347:K352" si="28">SUM(C347:J347)</f>
        <v>0</v>
      </c>
      <c r="L347" s="999">
        <v>0</v>
      </c>
    </row>
    <row r="348" spans="1:12" x14ac:dyDescent="0.2">
      <c r="A348" s="1289" t="s">
        <v>970</v>
      </c>
      <c r="B348" s="1275">
        <v>2120</v>
      </c>
      <c r="C348" s="997">
        <v>0</v>
      </c>
      <c r="D348" s="997">
        <v>0</v>
      </c>
      <c r="E348" s="997">
        <v>0</v>
      </c>
      <c r="F348" s="997">
        <v>0</v>
      </c>
      <c r="G348" s="997">
        <v>0</v>
      </c>
      <c r="H348" s="997">
        <v>0</v>
      </c>
      <c r="I348" s="997">
        <v>0</v>
      </c>
      <c r="J348" s="997">
        <v>0</v>
      </c>
      <c r="K348" s="1276">
        <f t="shared" si="28"/>
        <v>0</v>
      </c>
      <c r="L348" s="999">
        <v>0</v>
      </c>
    </row>
    <row r="349" spans="1:12" x14ac:dyDescent="0.2">
      <c r="A349" s="1289" t="s">
        <v>161</v>
      </c>
      <c r="B349" s="1275">
        <v>2130</v>
      </c>
      <c r="C349" s="997">
        <v>0</v>
      </c>
      <c r="D349" s="997">
        <v>0</v>
      </c>
      <c r="E349" s="997">
        <v>0</v>
      </c>
      <c r="F349" s="997">
        <v>0</v>
      </c>
      <c r="G349" s="997">
        <v>0</v>
      </c>
      <c r="H349" s="997">
        <v>0</v>
      </c>
      <c r="I349" s="997">
        <v>0</v>
      </c>
      <c r="J349" s="997">
        <v>0</v>
      </c>
      <c r="K349" s="1276">
        <f t="shared" si="28"/>
        <v>0</v>
      </c>
      <c r="L349" s="999">
        <v>0</v>
      </c>
    </row>
    <row r="350" spans="1:12" x14ac:dyDescent="0.2">
      <c r="A350" s="1289" t="s">
        <v>162</v>
      </c>
      <c r="B350" s="1275">
        <v>2140</v>
      </c>
      <c r="C350" s="997">
        <v>0</v>
      </c>
      <c r="D350" s="997">
        <v>0</v>
      </c>
      <c r="E350" s="997">
        <v>0</v>
      </c>
      <c r="F350" s="997">
        <v>0</v>
      </c>
      <c r="G350" s="997">
        <v>0</v>
      </c>
      <c r="H350" s="997">
        <v>0</v>
      </c>
      <c r="I350" s="997">
        <v>0</v>
      </c>
      <c r="J350" s="997">
        <v>0</v>
      </c>
      <c r="K350" s="1276">
        <f t="shared" si="28"/>
        <v>0</v>
      </c>
      <c r="L350" s="999">
        <v>0</v>
      </c>
    </row>
    <row r="351" spans="1:12" x14ac:dyDescent="0.2">
      <c r="A351" s="1290" t="s">
        <v>163</v>
      </c>
      <c r="B351" s="1291">
        <v>2150</v>
      </c>
      <c r="C351" s="997">
        <v>0</v>
      </c>
      <c r="D351" s="997">
        <v>0</v>
      </c>
      <c r="E351" s="997">
        <v>0</v>
      </c>
      <c r="F351" s="997">
        <v>0</v>
      </c>
      <c r="G351" s="997">
        <v>0</v>
      </c>
      <c r="H351" s="997">
        <v>0</v>
      </c>
      <c r="I351" s="997">
        <v>0</v>
      </c>
      <c r="J351" s="997">
        <v>0</v>
      </c>
      <c r="K351" s="1276">
        <f t="shared" si="28"/>
        <v>0</v>
      </c>
      <c r="L351" s="999">
        <v>0</v>
      </c>
    </row>
    <row r="352" spans="1:12" x14ac:dyDescent="0.2">
      <c r="A352" s="1292" t="s">
        <v>147</v>
      </c>
      <c r="B352" s="1293">
        <v>2190</v>
      </c>
      <c r="C352" s="997">
        <v>0</v>
      </c>
      <c r="D352" s="997">
        <v>0</v>
      </c>
      <c r="E352" s="997">
        <v>0</v>
      </c>
      <c r="F352" s="997">
        <v>0</v>
      </c>
      <c r="G352" s="997">
        <v>0</v>
      </c>
      <c r="H352" s="997">
        <v>0</v>
      </c>
      <c r="I352" s="997">
        <v>0</v>
      </c>
      <c r="J352" s="997">
        <v>0</v>
      </c>
      <c r="K352" s="1276">
        <f t="shared" si="28"/>
        <v>0</v>
      </c>
      <c r="L352" s="999">
        <v>0</v>
      </c>
    </row>
    <row r="353" spans="1:12" ht="13.5" thickBot="1" x14ac:dyDescent="0.25">
      <c r="A353" s="1294" t="s">
        <v>1489</v>
      </c>
      <c r="B353" s="1295">
        <v>2100</v>
      </c>
      <c r="C353" s="1296">
        <f>SUM(C347:C352)</f>
        <v>0</v>
      </c>
      <c r="D353" s="1296">
        <f t="shared" ref="D353:K353" si="29">SUM(D347:D352)</f>
        <v>0</v>
      </c>
      <c r="E353" s="1296">
        <f t="shared" si="29"/>
        <v>0</v>
      </c>
      <c r="F353" s="1296">
        <f t="shared" si="29"/>
        <v>0</v>
      </c>
      <c r="G353" s="1296">
        <f t="shared" si="29"/>
        <v>0</v>
      </c>
      <c r="H353" s="1296">
        <f t="shared" si="29"/>
        <v>0</v>
      </c>
      <c r="I353" s="1296">
        <f t="shared" si="29"/>
        <v>0</v>
      </c>
      <c r="J353" s="1296">
        <f t="shared" si="29"/>
        <v>0</v>
      </c>
      <c r="K353" s="1296">
        <f t="shared" si="29"/>
        <v>0</v>
      </c>
      <c r="L353" s="1283">
        <f>SUM(L347:L352)</f>
        <v>0</v>
      </c>
    </row>
    <row r="354" spans="1:12" ht="13.5" thickTop="1" x14ac:dyDescent="0.2">
      <c r="A354" s="1286" t="s">
        <v>1490</v>
      </c>
      <c r="B354" s="1287">
        <v>2200</v>
      </c>
      <c r="C354" s="751"/>
      <c r="D354" s="751"/>
      <c r="E354" s="751"/>
      <c r="F354" s="751"/>
      <c r="G354" s="751"/>
      <c r="H354" s="751"/>
      <c r="I354" s="751"/>
      <c r="J354" s="751"/>
      <c r="K354" s="751"/>
      <c r="L354" s="1285"/>
    </row>
    <row r="355" spans="1:12" x14ac:dyDescent="0.2">
      <c r="A355" s="1297" t="s">
        <v>727</v>
      </c>
      <c r="B355" s="1298">
        <v>2210</v>
      </c>
      <c r="C355" s="997">
        <v>0</v>
      </c>
      <c r="D355" s="997">
        <v>0</v>
      </c>
      <c r="E355" s="997">
        <v>0</v>
      </c>
      <c r="F355" s="997">
        <v>0</v>
      </c>
      <c r="G355" s="997">
        <v>0</v>
      </c>
      <c r="H355" s="997">
        <v>0</v>
      </c>
      <c r="I355" s="997">
        <v>0</v>
      </c>
      <c r="J355" s="997">
        <v>0</v>
      </c>
      <c r="K355" s="1276">
        <f>SUM(C355:J355)</f>
        <v>0</v>
      </c>
      <c r="L355" s="999">
        <v>0</v>
      </c>
    </row>
    <row r="356" spans="1:12" x14ac:dyDescent="0.2">
      <c r="A356" s="1297" t="s">
        <v>728</v>
      </c>
      <c r="B356" s="1298">
        <v>2220</v>
      </c>
      <c r="C356" s="997">
        <v>0</v>
      </c>
      <c r="D356" s="997">
        <v>0</v>
      </c>
      <c r="E356" s="997">
        <v>0</v>
      </c>
      <c r="F356" s="997">
        <v>0</v>
      </c>
      <c r="G356" s="997">
        <v>0</v>
      </c>
      <c r="H356" s="997">
        <v>0</v>
      </c>
      <c r="I356" s="997">
        <v>0</v>
      </c>
      <c r="J356" s="997">
        <v>0</v>
      </c>
      <c r="K356" s="1276">
        <f>SUM(C356:J356)</f>
        <v>0</v>
      </c>
      <c r="L356" s="999">
        <v>0</v>
      </c>
    </row>
    <row r="357" spans="1:12" x14ac:dyDescent="0.2">
      <c r="A357" s="1297" t="s">
        <v>729</v>
      </c>
      <c r="B357" s="1298">
        <v>2230</v>
      </c>
      <c r="C357" s="997">
        <v>0</v>
      </c>
      <c r="D357" s="997">
        <v>0</v>
      </c>
      <c r="E357" s="997">
        <v>0</v>
      </c>
      <c r="F357" s="997">
        <v>0</v>
      </c>
      <c r="G357" s="997">
        <v>0</v>
      </c>
      <c r="H357" s="997">
        <v>0</v>
      </c>
      <c r="I357" s="997">
        <v>0</v>
      </c>
      <c r="J357" s="997">
        <v>0</v>
      </c>
      <c r="K357" s="1276">
        <f>SUM(C357:J357)</f>
        <v>0</v>
      </c>
      <c r="L357" s="999">
        <v>0</v>
      </c>
    </row>
    <row r="358" spans="1:12" ht="13.5" thickBot="1" x14ac:dyDescent="0.25">
      <c r="A358" s="1294" t="s">
        <v>499</v>
      </c>
      <c r="B358" s="1299">
        <v>2200</v>
      </c>
      <c r="C358" s="1296">
        <f>SUM(C355:C357)</f>
        <v>0</v>
      </c>
      <c r="D358" s="1296">
        <f t="shared" ref="D358:K358" si="30">SUM(D355:D357)</f>
        <v>0</v>
      </c>
      <c r="E358" s="1296">
        <f t="shared" si="30"/>
        <v>0</v>
      </c>
      <c r="F358" s="1296">
        <f t="shared" si="30"/>
        <v>0</v>
      </c>
      <c r="G358" s="1296">
        <f t="shared" si="30"/>
        <v>0</v>
      </c>
      <c r="H358" s="1296">
        <f t="shared" si="30"/>
        <v>0</v>
      </c>
      <c r="I358" s="1296">
        <f t="shared" si="30"/>
        <v>0</v>
      </c>
      <c r="J358" s="1296">
        <f t="shared" si="30"/>
        <v>0</v>
      </c>
      <c r="K358" s="1296">
        <f t="shared" si="30"/>
        <v>0</v>
      </c>
      <c r="L358" s="1283">
        <f>SUM(L355:L357)</f>
        <v>0</v>
      </c>
    </row>
    <row r="359" spans="1:12" ht="15.75" customHeight="1" thickTop="1" x14ac:dyDescent="0.2">
      <c r="A359" s="1286" t="s">
        <v>543</v>
      </c>
      <c r="B359" s="1193" t="s">
        <v>33</v>
      </c>
      <c r="C359" s="751"/>
      <c r="D359" s="751"/>
      <c r="E359" s="751"/>
      <c r="F359" s="751"/>
      <c r="G359" s="751"/>
      <c r="H359" s="751"/>
      <c r="I359" s="751"/>
      <c r="J359" s="751"/>
      <c r="K359" s="751"/>
      <c r="L359" s="751"/>
    </row>
    <row r="360" spans="1:12" x14ac:dyDescent="0.2">
      <c r="A360" s="1297" t="s">
        <v>730</v>
      </c>
      <c r="B360" s="1298">
        <v>2310</v>
      </c>
      <c r="C360" s="808">
        <v>0</v>
      </c>
      <c r="D360" s="808">
        <v>0</v>
      </c>
      <c r="E360" s="808">
        <v>0</v>
      </c>
      <c r="F360" s="808">
        <v>0</v>
      </c>
      <c r="G360" s="808">
        <v>0</v>
      </c>
      <c r="H360" s="808">
        <v>0</v>
      </c>
      <c r="I360" s="746">
        <v>0</v>
      </c>
      <c r="J360" s="746">
        <v>0</v>
      </c>
      <c r="K360" s="1276">
        <f>SUM(C360:J360)</f>
        <v>0</v>
      </c>
      <c r="L360" s="1629">
        <v>0</v>
      </c>
    </row>
    <row r="361" spans="1:12" x14ac:dyDescent="0.2">
      <c r="A361" s="1297" t="s">
        <v>731</v>
      </c>
      <c r="B361" s="1298">
        <v>2320</v>
      </c>
      <c r="C361" s="746">
        <v>0</v>
      </c>
      <c r="D361" s="746">
        <v>0</v>
      </c>
      <c r="E361" s="746">
        <v>0</v>
      </c>
      <c r="F361" s="746">
        <v>0</v>
      </c>
      <c r="G361" s="746">
        <v>0</v>
      </c>
      <c r="H361" s="746">
        <v>0</v>
      </c>
      <c r="I361" s="746">
        <v>0</v>
      </c>
      <c r="J361" s="746">
        <v>0</v>
      </c>
      <c r="K361" s="1276">
        <f>SUM(C361:J361)</f>
        <v>0</v>
      </c>
      <c r="L361" s="1630">
        <v>0</v>
      </c>
    </row>
    <row r="362" spans="1:12" x14ac:dyDescent="0.2">
      <c r="A362" s="1297" t="s">
        <v>42</v>
      </c>
      <c r="B362" s="1298">
        <v>2330</v>
      </c>
      <c r="C362" s="746">
        <v>0</v>
      </c>
      <c r="D362" s="746">
        <v>0</v>
      </c>
      <c r="E362" s="746">
        <v>0</v>
      </c>
      <c r="F362" s="746">
        <v>0</v>
      </c>
      <c r="G362" s="746">
        <v>0</v>
      </c>
      <c r="H362" s="746">
        <v>0</v>
      </c>
      <c r="I362" s="746">
        <v>0</v>
      </c>
      <c r="J362" s="746">
        <v>0</v>
      </c>
      <c r="K362" s="1276">
        <f>SUM(C362:J362)</f>
        <v>0</v>
      </c>
      <c r="L362" s="1630">
        <v>0</v>
      </c>
    </row>
    <row r="363" spans="1:12" x14ac:dyDescent="0.2">
      <c r="A363" s="367" t="s">
        <v>247</v>
      </c>
      <c r="B363" s="675" t="s">
        <v>237</v>
      </c>
      <c r="C363" s="749">
        <v>0</v>
      </c>
      <c r="D363" s="749">
        <v>0</v>
      </c>
      <c r="E363" s="749">
        <v>0</v>
      </c>
      <c r="F363" s="749">
        <v>0</v>
      </c>
      <c r="G363" s="749">
        <v>0</v>
      </c>
      <c r="H363" s="749">
        <v>0</v>
      </c>
      <c r="I363" s="749">
        <v>0</v>
      </c>
      <c r="J363" s="749">
        <v>0</v>
      </c>
      <c r="K363" s="1300">
        <f>SUM(C363:J363)</f>
        <v>0</v>
      </c>
      <c r="L363" s="1631">
        <v>0</v>
      </c>
    </row>
    <row r="364" spans="1:12" x14ac:dyDescent="0.2">
      <c r="A364" s="367" t="s">
        <v>625</v>
      </c>
      <c r="B364" s="675" t="s">
        <v>238</v>
      </c>
      <c r="C364" s="749">
        <v>0</v>
      </c>
      <c r="D364" s="749">
        <v>0</v>
      </c>
      <c r="E364" s="749">
        <v>0</v>
      </c>
      <c r="F364" s="749">
        <v>0</v>
      </c>
      <c r="G364" s="749">
        <v>0</v>
      </c>
      <c r="H364" s="749">
        <v>0</v>
      </c>
      <c r="I364" s="749">
        <v>0</v>
      </c>
      <c r="J364" s="749">
        <v>0</v>
      </c>
      <c r="K364" s="1300">
        <f t="shared" ref="K364" si="31">SUM(C364:J364)</f>
        <v>0</v>
      </c>
      <c r="L364" s="1631">
        <v>0</v>
      </c>
    </row>
    <row r="365" spans="1:12" ht="12.75" customHeight="1" thickBot="1" x14ac:dyDescent="0.25">
      <c r="A365" s="1301" t="s">
        <v>639</v>
      </c>
      <c r="B365" s="1166" t="s">
        <v>33</v>
      </c>
      <c r="C365" s="762">
        <f>SUM(C360:C364)</f>
        <v>0</v>
      </c>
      <c r="D365" s="762">
        <f t="shared" ref="D365:J365" si="32">SUM(D360:D364)</f>
        <v>0</v>
      </c>
      <c r="E365" s="762">
        <f t="shared" si="32"/>
        <v>0</v>
      </c>
      <c r="F365" s="762">
        <f t="shared" si="32"/>
        <v>0</v>
      </c>
      <c r="G365" s="762">
        <f t="shared" si="32"/>
        <v>0</v>
      </c>
      <c r="H365" s="762">
        <f t="shared" si="32"/>
        <v>0</v>
      </c>
      <c r="I365" s="762">
        <f t="shared" si="32"/>
        <v>0</v>
      </c>
      <c r="J365" s="762">
        <f t="shared" si="32"/>
        <v>0</v>
      </c>
      <c r="K365" s="762">
        <f>SUM(K360:K364)</f>
        <v>0</v>
      </c>
      <c r="L365" s="762">
        <f>SUM(L360:L364)</f>
        <v>0</v>
      </c>
    </row>
    <row r="366" spans="1:12" ht="12.75" customHeight="1" thickTop="1" x14ac:dyDescent="0.2">
      <c r="A366" s="1286" t="s">
        <v>1491</v>
      </c>
      <c r="B366" s="1193">
        <v>2400</v>
      </c>
      <c r="C366" s="751"/>
      <c r="D366" s="751"/>
      <c r="E366" s="751"/>
      <c r="F366" s="751"/>
      <c r="G366" s="751"/>
      <c r="H366" s="751"/>
      <c r="I366" s="751"/>
      <c r="J366" s="751"/>
      <c r="K366" s="751"/>
      <c r="L366" s="751"/>
    </row>
    <row r="367" spans="1:12" ht="12.75" customHeight="1" x14ac:dyDescent="0.2">
      <c r="A367" s="1297" t="s">
        <v>947</v>
      </c>
      <c r="B367" s="1298">
        <v>2410</v>
      </c>
      <c r="C367" s="996">
        <v>0</v>
      </c>
      <c r="D367" s="996">
        <v>0</v>
      </c>
      <c r="E367" s="996">
        <v>0</v>
      </c>
      <c r="F367" s="996">
        <v>0</v>
      </c>
      <c r="G367" s="996">
        <v>0</v>
      </c>
      <c r="H367" s="996">
        <v>0</v>
      </c>
      <c r="I367" s="996">
        <v>0</v>
      </c>
      <c r="J367" s="996">
        <v>0</v>
      </c>
      <c r="K367" s="1302">
        <f>SUM(C367:J367)</f>
        <v>0</v>
      </c>
      <c r="L367" s="746">
        <v>0</v>
      </c>
    </row>
    <row r="368" spans="1:12" ht="12.75" customHeight="1" x14ac:dyDescent="0.2">
      <c r="A368" s="1303" t="s">
        <v>1492</v>
      </c>
      <c r="B368" s="1304">
        <v>2490</v>
      </c>
      <c r="C368" s="996">
        <v>0</v>
      </c>
      <c r="D368" s="996">
        <v>0</v>
      </c>
      <c r="E368" s="996">
        <v>0</v>
      </c>
      <c r="F368" s="996">
        <v>0</v>
      </c>
      <c r="G368" s="996">
        <v>0</v>
      </c>
      <c r="H368" s="996">
        <v>0</v>
      </c>
      <c r="I368" s="996">
        <v>0</v>
      </c>
      <c r="J368" s="996">
        <v>0</v>
      </c>
      <c r="K368" s="1302">
        <f>SUM(C368:J368)</f>
        <v>0</v>
      </c>
      <c r="L368" s="746">
        <v>0</v>
      </c>
    </row>
    <row r="369" spans="1:12" ht="12.75" customHeight="1" thickBot="1" x14ac:dyDescent="0.25">
      <c r="A369" s="1294" t="s">
        <v>220</v>
      </c>
      <c r="B369" s="1305">
        <v>2400</v>
      </c>
      <c r="C369" s="1306">
        <f>SUM(C367:C368)</f>
        <v>0</v>
      </c>
      <c r="D369" s="1306">
        <f t="shared" ref="D369:J369" si="33">SUM(D367:D368)</f>
        <v>0</v>
      </c>
      <c r="E369" s="1306">
        <f t="shared" si="33"/>
        <v>0</v>
      </c>
      <c r="F369" s="1306">
        <f t="shared" si="33"/>
        <v>0</v>
      </c>
      <c r="G369" s="1306">
        <f t="shared" si="33"/>
        <v>0</v>
      </c>
      <c r="H369" s="1306">
        <f t="shared" si="33"/>
        <v>0</v>
      </c>
      <c r="I369" s="1306">
        <f t="shared" si="33"/>
        <v>0</v>
      </c>
      <c r="J369" s="1306">
        <f t="shared" si="33"/>
        <v>0</v>
      </c>
      <c r="K369" s="1307">
        <f>SUM(K367:K368)</f>
        <v>0</v>
      </c>
      <c r="L369" s="762">
        <f>SUM(L367:L368)</f>
        <v>0</v>
      </c>
    </row>
    <row r="370" spans="1:12" ht="12.75" customHeight="1" thickTop="1" x14ac:dyDescent="0.2">
      <c r="A370" s="1286" t="s">
        <v>1493</v>
      </c>
      <c r="B370" s="1193">
        <v>2500</v>
      </c>
      <c r="C370" s="751"/>
      <c r="D370" s="751"/>
      <c r="E370" s="751"/>
      <c r="F370" s="751"/>
      <c r="G370" s="751"/>
      <c r="H370" s="751"/>
      <c r="I370" s="751"/>
      <c r="J370" s="751"/>
      <c r="K370" s="751"/>
      <c r="L370" s="751"/>
    </row>
    <row r="371" spans="1:12" ht="12.75" customHeight="1" x14ac:dyDescent="0.2">
      <c r="A371" s="1308" t="s">
        <v>948</v>
      </c>
      <c r="B371" s="1309">
        <v>2510</v>
      </c>
      <c r="C371" s="996">
        <v>0</v>
      </c>
      <c r="D371" s="996">
        <v>0</v>
      </c>
      <c r="E371" s="996">
        <v>0</v>
      </c>
      <c r="F371" s="996">
        <v>0</v>
      </c>
      <c r="G371" s="996">
        <v>0</v>
      </c>
      <c r="H371" s="996">
        <v>0</v>
      </c>
      <c r="I371" s="996">
        <v>0</v>
      </c>
      <c r="J371" s="996">
        <v>0</v>
      </c>
      <c r="K371" s="1302">
        <f t="shared" ref="K371:K377" si="34">SUM(C371:J371)</f>
        <v>0</v>
      </c>
      <c r="L371" s="746">
        <v>0</v>
      </c>
    </row>
    <row r="372" spans="1:12" ht="12.75" customHeight="1" x14ac:dyDescent="0.2">
      <c r="A372" s="1308" t="s">
        <v>406</v>
      </c>
      <c r="B372" s="1309">
        <v>2520</v>
      </c>
      <c r="C372" s="996">
        <v>0</v>
      </c>
      <c r="D372" s="996">
        <v>0</v>
      </c>
      <c r="E372" s="996">
        <v>0</v>
      </c>
      <c r="F372" s="996">
        <v>0</v>
      </c>
      <c r="G372" s="996">
        <v>0</v>
      </c>
      <c r="H372" s="996">
        <v>0</v>
      </c>
      <c r="I372" s="996">
        <v>0</v>
      </c>
      <c r="J372" s="996">
        <v>0</v>
      </c>
      <c r="K372" s="1302">
        <f t="shared" si="34"/>
        <v>0</v>
      </c>
      <c r="L372" s="746">
        <v>0</v>
      </c>
    </row>
    <row r="373" spans="1:12" ht="12.75" customHeight="1" x14ac:dyDescent="0.2">
      <c r="A373" s="1308" t="s">
        <v>541</v>
      </c>
      <c r="B373" s="314">
        <v>2530</v>
      </c>
      <c r="C373" s="996">
        <v>0</v>
      </c>
      <c r="D373" s="996">
        <v>0</v>
      </c>
      <c r="E373" s="996">
        <v>0</v>
      </c>
      <c r="F373" s="996">
        <v>0</v>
      </c>
      <c r="G373" s="996">
        <v>0</v>
      </c>
      <c r="H373" s="996">
        <v>0</v>
      </c>
      <c r="I373" s="996">
        <v>0</v>
      </c>
      <c r="J373" s="996">
        <v>0</v>
      </c>
      <c r="K373" s="772">
        <f>SUM(C373:J373)</f>
        <v>0</v>
      </c>
      <c r="L373" s="746">
        <v>0</v>
      </c>
    </row>
    <row r="374" spans="1:12" ht="12.75" customHeight="1" x14ac:dyDescent="0.2">
      <c r="A374" s="1308" t="s">
        <v>160</v>
      </c>
      <c r="B374" s="1309">
        <v>2540</v>
      </c>
      <c r="C374" s="996">
        <v>0</v>
      </c>
      <c r="D374" s="996">
        <v>0</v>
      </c>
      <c r="E374" s="996">
        <v>0</v>
      </c>
      <c r="F374" s="996">
        <v>0</v>
      </c>
      <c r="G374" s="996">
        <v>0</v>
      </c>
      <c r="H374" s="996">
        <v>0</v>
      </c>
      <c r="I374" s="996">
        <v>0</v>
      </c>
      <c r="J374" s="996">
        <v>0</v>
      </c>
      <c r="K374" s="1302">
        <f t="shared" si="34"/>
        <v>0</v>
      </c>
      <c r="L374" s="746">
        <v>0</v>
      </c>
    </row>
    <row r="375" spans="1:12" ht="12.75" customHeight="1" x14ac:dyDescent="0.2">
      <c r="A375" s="1308" t="s">
        <v>855</v>
      </c>
      <c r="B375" s="1309">
        <v>2550</v>
      </c>
      <c r="C375" s="996">
        <v>0</v>
      </c>
      <c r="D375" s="996">
        <v>0</v>
      </c>
      <c r="E375" s="996">
        <v>0</v>
      </c>
      <c r="F375" s="996">
        <v>0</v>
      </c>
      <c r="G375" s="996">
        <v>0</v>
      </c>
      <c r="H375" s="996">
        <v>0</v>
      </c>
      <c r="I375" s="996">
        <v>0</v>
      </c>
      <c r="J375" s="996">
        <v>0</v>
      </c>
      <c r="K375" s="1302">
        <f t="shared" si="34"/>
        <v>0</v>
      </c>
      <c r="L375" s="746">
        <v>0</v>
      </c>
    </row>
    <row r="376" spans="1:12" ht="12.75" customHeight="1" x14ac:dyDescent="0.2">
      <c r="A376" s="1308" t="s">
        <v>98</v>
      </c>
      <c r="B376" s="1309">
        <v>2560</v>
      </c>
      <c r="C376" s="996">
        <v>0</v>
      </c>
      <c r="D376" s="996">
        <v>0</v>
      </c>
      <c r="E376" s="996">
        <v>0</v>
      </c>
      <c r="F376" s="996">
        <v>0</v>
      </c>
      <c r="G376" s="996">
        <v>0</v>
      </c>
      <c r="H376" s="996">
        <v>0</v>
      </c>
      <c r="I376" s="996">
        <v>0</v>
      </c>
      <c r="J376" s="996">
        <v>0</v>
      </c>
      <c r="K376" s="1302">
        <f t="shared" si="34"/>
        <v>0</v>
      </c>
      <c r="L376" s="746">
        <v>0</v>
      </c>
    </row>
    <row r="377" spans="1:12" ht="12.75" customHeight="1" x14ac:dyDescent="0.2">
      <c r="A377" s="1308" t="s">
        <v>99</v>
      </c>
      <c r="B377" s="1309">
        <v>2570</v>
      </c>
      <c r="C377" s="996">
        <v>0</v>
      </c>
      <c r="D377" s="996">
        <v>0</v>
      </c>
      <c r="E377" s="996">
        <v>0</v>
      </c>
      <c r="F377" s="996">
        <v>0</v>
      </c>
      <c r="G377" s="996">
        <v>0</v>
      </c>
      <c r="H377" s="996">
        <v>0</v>
      </c>
      <c r="I377" s="996">
        <v>0</v>
      </c>
      <c r="J377" s="996">
        <v>0</v>
      </c>
      <c r="K377" s="1302">
        <f t="shared" si="34"/>
        <v>0</v>
      </c>
      <c r="L377" s="746">
        <v>0</v>
      </c>
    </row>
    <row r="378" spans="1:12" ht="12.75" customHeight="1" thickBot="1" x14ac:dyDescent="0.25">
      <c r="A378" s="1310" t="s">
        <v>641</v>
      </c>
      <c r="B378" s="1311">
        <v>2500</v>
      </c>
      <c r="C378" s="1312">
        <f>SUM(C371:C377)</f>
        <v>0</v>
      </c>
      <c r="D378" s="1312">
        <f t="shared" ref="D378:K378" si="35">SUM(D371:D377)</f>
        <v>0</v>
      </c>
      <c r="E378" s="1312">
        <f t="shared" si="35"/>
        <v>0</v>
      </c>
      <c r="F378" s="1312">
        <f t="shared" si="35"/>
        <v>0</v>
      </c>
      <c r="G378" s="1312">
        <f t="shared" si="35"/>
        <v>0</v>
      </c>
      <c r="H378" s="1312">
        <f t="shared" si="35"/>
        <v>0</v>
      </c>
      <c r="I378" s="1312">
        <f t="shared" si="35"/>
        <v>0</v>
      </c>
      <c r="J378" s="1312">
        <f t="shared" si="35"/>
        <v>0</v>
      </c>
      <c r="K378" s="1312">
        <f t="shared" si="35"/>
        <v>0</v>
      </c>
      <c r="L378" s="766">
        <f>SUM(L371:L377)</f>
        <v>0</v>
      </c>
    </row>
    <row r="379" spans="1:12" ht="12.75" customHeight="1" thickTop="1" x14ac:dyDescent="0.2">
      <c r="A379" s="1286" t="s">
        <v>1494</v>
      </c>
      <c r="B379" s="1193" t="s">
        <v>36</v>
      </c>
      <c r="C379" s="751"/>
      <c r="D379" s="751"/>
      <c r="E379" s="751"/>
      <c r="F379" s="751"/>
      <c r="G379" s="751"/>
      <c r="H379" s="751"/>
      <c r="I379" s="751"/>
      <c r="J379" s="751"/>
      <c r="K379" s="751"/>
      <c r="L379" s="751"/>
    </row>
    <row r="380" spans="1:12" ht="12.75" customHeight="1" x14ac:dyDescent="0.2">
      <c r="A380" s="1308" t="s">
        <v>940</v>
      </c>
      <c r="B380" s="1309">
        <v>2610</v>
      </c>
      <c r="C380" s="996">
        <v>0</v>
      </c>
      <c r="D380" s="996">
        <v>0</v>
      </c>
      <c r="E380" s="996">
        <v>0</v>
      </c>
      <c r="F380" s="996">
        <v>0</v>
      </c>
      <c r="G380" s="996">
        <v>0</v>
      </c>
      <c r="H380" s="996">
        <v>0</v>
      </c>
      <c r="I380" s="996">
        <v>0</v>
      </c>
      <c r="J380" s="996">
        <v>0</v>
      </c>
      <c r="K380" s="1302">
        <f>SUM(C380:J380)</f>
        <v>0</v>
      </c>
      <c r="L380" s="746">
        <v>0</v>
      </c>
    </row>
    <row r="381" spans="1:12" ht="12.75" customHeight="1" x14ac:dyDescent="0.2">
      <c r="A381" s="1308" t="s">
        <v>1495</v>
      </c>
      <c r="B381" s="1309">
        <v>2620</v>
      </c>
      <c r="C381" s="996">
        <v>0</v>
      </c>
      <c r="D381" s="996">
        <v>0</v>
      </c>
      <c r="E381" s="996">
        <v>0</v>
      </c>
      <c r="F381" s="996">
        <v>0</v>
      </c>
      <c r="G381" s="996">
        <v>0</v>
      </c>
      <c r="H381" s="996">
        <v>0</v>
      </c>
      <c r="I381" s="996">
        <v>0</v>
      </c>
      <c r="J381" s="996">
        <v>0</v>
      </c>
      <c r="K381" s="1302">
        <f t="shared" ref="K381:K384" si="36">SUM(C381:J381)</f>
        <v>0</v>
      </c>
      <c r="L381" s="746">
        <v>0</v>
      </c>
    </row>
    <row r="382" spans="1:12" ht="12.75" customHeight="1" x14ac:dyDescent="0.2">
      <c r="A382" s="1308" t="s">
        <v>941</v>
      </c>
      <c r="B382" s="1309">
        <v>2630</v>
      </c>
      <c r="C382" s="996">
        <v>0</v>
      </c>
      <c r="D382" s="996">
        <v>0</v>
      </c>
      <c r="E382" s="996">
        <v>0</v>
      </c>
      <c r="F382" s="996">
        <v>0</v>
      </c>
      <c r="G382" s="996">
        <v>0</v>
      </c>
      <c r="H382" s="996">
        <v>0</v>
      </c>
      <c r="I382" s="996">
        <v>0</v>
      </c>
      <c r="J382" s="996">
        <v>0</v>
      </c>
      <c r="K382" s="1302">
        <f t="shared" si="36"/>
        <v>0</v>
      </c>
      <c r="L382" s="746">
        <v>0</v>
      </c>
    </row>
    <row r="383" spans="1:12" ht="12.75" customHeight="1" x14ac:dyDescent="0.2">
      <c r="A383" s="1308" t="s">
        <v>348</v>
      </c>
      <c r="B383" s="1309">
        <v>2640</v>
      </c>
      <c r="C383" s="996">
        <v>0</v>
      </c>
      <c r="D383" s="996">
        <v>0</v>
      </c>
      <c r="E383" s="996">
        <v>0</v>
      </c>
      <c r="F383" s="996">
        <v>0</v>
      </c>
      <c r="G383" s="996">
        <v>0</v>
      </c>
      <c r="H383" s="996">
        <v>0</v>
      </c>
      <c r="I383" s="996">
        <v>0</v>
      </c>
      <c r="J383" s="996">
        <v>0</v>
      </c>
      <c r="K383" s="1302">
        <f t="shared" si="36"/>
        <v>0</v>
      </c>
      <c r="L383" s="746">
        <v>0</v>
      </c>
    </row>
    <row r="384" spans="1:12" ht="12.75" customHeight="1" x14ac:dyDescent="0.2">
      <c r="A384" s="1308" t="s">
        <v>349</v>
      </c>
      <c r="B384" s="1309">
        <v>2660</v>
      </c>
      <c r="C384" s="996">
        <v>0</v>
      </c>
      <c r="D384" s="996">
        <v>0</v>
      </c>
      <c r="E384" s="996">
        <v>0</v>
      </c>
      <c r="F384" s="996">
        <v>0</v>
      </c>
      <c r="G384" s="996">
        <v>0</v>
      </c>
      <c r="H384" s="996">
        <v>0</v>
      </c>
      <c r="I384" s="996">
        <v>0</v>
      </c>
      <c r="J384" s="996">
        <v>0</v>
      </c>
      <c r="K384" s="1302">
        <f t="shared" si="36"/>
        <v>0</v>
      </c>
      <c r="L384" s="746">
        <v>0</v>
      </c>
    </row>
    <row r="385" spans="1:12" ht="12.75" customHeight="1" thickBot="1" x14ac:dyDescent="0.25">
      <c r="A385" s="1310" t="s">
        <v>37</v>
      </c>
      <c r="B385" s="1313">
        <v>2600</v>
      </c>
      <c r="C385" s="1314">
        <f>SUM(C380:C384)</f>
        <v>0</v>
      </c>
      <c r="D385" s="1314">
        <f t="shared" ref="D385:J385" si="37">SUM(D380:D384)</f>
        <v>0</v>
      </c>
      <c r="E385" s="1314">
        <f t="shared" si="37"/>
        <v>0</v>
      </c>
      <c r="F385" s="1314">
        <f t="shared" si="37"/>
        <v>0</v>
      </c>
      <c r="G385" s="1314">
        <f t="shared" si="37"/>
        <v>0</v>
      </c>
      <c r="H385" s="1314">
        <f t="shared" si="37"/>
        <v>0</v>
      </c>
      <c r="I385" s="1314">
        <f t="shared" si="37"/>
        <v>0</v>
      </c>
      <c r="J385" s="1314">
        <f t="shared" si="37"/>
        <v>0</v>
      </c>
      <c r="K385" s="1314">
        <f>SUM(K380:K384)</f>
        <v>0</v>
      </c>
      <c r="L385" s="766">
        <f>SUM(L380:L384)</f>
        <v>0</v>
      </c>
    </row>
    <row r="386" spans="1:12" ht="12.75" customHeight="1" thickTop="1" x14ac:dyDescent="0.2">
      <c r="A386" s="1286" t="s">
        <v>1496</v>
      </c>
      <c r="B386" s="1193">
        <v>2900</v>
      </c>
      <c r="C386" s="996">
        <v>0</v>
      </c>
      <c r="D386" s="996">
        <v>0</v>
      </c>
      <c r="E386" s="996">
        <v>0</v>
      </c>
      <c r="F386" s="996">
        <v>0</v>
      </c>
      <c r="G386" s="996">
        <v>0</v>
      </c>
      <c r="H386" s="996">
        <v>0</v>
      </c>
      <c r="I386" s="996">
        <v>0</v>
      </c>
      <c r="J386" s="996">
        <v>0</v>
      </c>
      <c r="K386" s="1315">
        <f>SUM(C386:J386)</f>
        <v>0</v>
      </c>
      <c r="L386" s="746">
        <v>0</v>
      </c>
    </row>
    <row r="387" spans="1:12" ht="12.75" customHeight="1" thickBot="1" x14ac:dyDescent="0.25">
      <c r="A387" s="1310" t="s">
        <v>724</v>
      </c>
      <c r="B387" s="1316">
        <v>2000</v>
      </c>
      <c r="C387" s="1314">
        <f t="shared" ref="C387:J387" si="38">SUM(C353,C358,C365,C369,C378,C385,C386)</f>
        <v>0</v>
      </c>
      <c r="D387" s="1314">
        <f t="shared" si="38"/>
        <v>0</v>
      </c>
      <c r="E387" s="1314">
        <f t="shared" si="38"/>
        <v>0</v>
      </c>
      <c r="F387" s="1314">
        <f t="shared" si="38"/>
        <v>0</v>
      </c>
      <c r="G387" s="1314">
        <f t="shared" si="38"/>
        <v>0</v>
      </c>
      <c r="H387" s="1314">
        <f t="shared" si="38"/>
        <v>0</v>
      </c>
      <c r="I387" s="1314">
        <f t="shared" si="38"/>
        <v>0</v>
      </c>
      <c r="J387" s="1314">
        <f t="shared" si="38"/>
        <v>0</v>
      </c>
      <c r="K387" s="1317">
        <f>SUM(C387:J387)</f>
        <v>0</v>
      </c>
      <c r="L387" s="766">
        <f>SUM(L353,L358,L365,L369,L378,L385,L386)</f>
        <v>0</v>
      </c>
    </row>
    <row r="388" spans="1:12" ht="12.75" customHeight="1" thickTop="1" thickBot="1" x14ac:dyDescent="0.25">
      <c r="A388" s="1186" t="s">
        <v>1508</v>
      </c>
      <c r="B388" s="1185">
        <v>3000</v>
      </c>
      <c r="C388" s="996">
        <v>0</v>
      </c>
      <c r="D388" s="996">
        <v>0</v>
      </c>
      <c r="E388" s="996">
        <v>0</v>
      </c>
      <c r="F388" s="996">
        <v>0</v>
      </c>
      <c r="G388" s="996">
        <v>0</v>
      </c>
      <c r="H388" s="996">
        <v>0</v>
      </c>
      <c r="I388" s="996">
        <v>0</v>
      </c>
      <c r="J388" s="996">
        <v>0</v>
      </c>
      <c r="K388" s="1318">
        <f>SUM(C388:J388)</f>
        <v>0</v>
      </c>
      <c r="L388" s="746">
        <v>0</v>
      </c>
    </row>
    <row r="389" spans="1:12" ht="12.75" customHeight="1" thickTop="1" thickBot="1" x14ac:dyDescent="0.25">
      <c r="A389" s="1186" t="s">
        <v>1357</v>
      </c>
      <c r="B389" s="1185" t="s">
        <v>766</v>
      </c>
      <c r="C389" s="1319"/>
      <c r="D389" s="1319"/>
      <c r="E389" s="1319"/>
      <c r="F389" s="1319"/>
      <c r="G389" s="1319"/>
      <c r="H389" s="1319"/>
      <c r="I389" s="1319"/>
      <c r="J389" s="1319"/>
      <c r="K389" s="1319"/>
      <c r="L389" s="1319"/>
    </row>
    <row r="390" spans="1:12" ht="12.75" customHeight="1" thickTop="1" x14ac:dyDescent="0.2">
      <c r="A390" s="1286" t="s">
        <v>1497</v>
      </c>
      <c r="B390" s="1193"/>
      <c r="C390" s="751"/>
      <c r="D390" s="751"/>
      <c r="E390" s="751"/>
      <c r="F390" s="751"/>
      <c r="G390" s="751"/>
      <c r="H390" s="751"/>
      <c r="I390" s="751"/>
      <c r="J390" s="751"/>
      <c r="K390" s="751"/>
      <c r="L390" s="1319"/>
    </row>
    <row r="391" spans="1:12" ht="12.75" customHeight="1" x14ac:dyDescent="0.2">
      <c r="A391" s="1308" t="s">
        <v>437</v>
      </c>
      <c r="B391" s="1309">
        <v>4110</v>
      </c>
      <c r="C391" s="751"/>
      <c r="D391" s="751"/>
      <c r="E391" s="1000">
        <v>0</v>
      </c>
      <c r="F391" s="751"/>
      <c r="G391" s="751"/>
      <c r="H391" s="1000">
        <v>0</v>
      </c>
      <c r="I391" s="751"/>
      <c r="J391" s="751"/>
      <c r="K391" s="1273">
        <f t="shared" ref="K391:K396" si="39">SUM(C391:J391)</f>
        <v>0</v>
      </c>
      <c r="L391" s="808">
        <v>0</v>
      </c>
    </row>
    <row r="392" spans="1:12" ht="12.75" customHeight="1" x14ac:dyDescent="0.2">
      <c r="A392" s="1320" t="s">
        <v>251</v>
      </c>
      <c r="B392" s="1321">
        <v>4120</v>
      </c>
      <c r="C392" s="751"/>
      <c r="D392" s="751"/>
      <c r="E392" s="1000">
        <v>0</v>
      </c>
      <c r="F392" s="751"/>
      <c r="G392" s="751"/>
      <c r="H392" s="1000">
        <v>0</v>
      </c>
      <c r="I392" s="751"/>
      <c r="J392" s="751"/>
      <c r="K392" s="1276">
        <f t="shared" si="39"/>
        <v>0</v>
      </c>
      <c r="L392" s="808">
        <v>0</v>
      </c>
    </row>
    <row r="393" spans="1:12" ht="12.75" customHeight="1" x14ac:dyDescent="0.2">
      <c r="A393" s="1322" t="s">
        <v>252</v>
      </c>
      <c r="B393" s="1323">
        <v>4130</v>
      </c>
      <c r="C393" s="751"/>
      <c r="D393" s="751"/>
      <c r="E393" s="1000">
        <v>0</v>
      </c>
      <c r="F393" s="751"/>
      <c r="G393" s="751"/>
      <c r="H393" s="1000">
        <v>0</v>
      </c>
      <c r="I393" s="751"/>
      <c r="J393" s="751"/>
      <c r="K393" s="1276">
        <f t="shared" si="39"/>
        <v>0</v>
      </c>
      <c r="L393" s="808">
        <v>0</v>
      </c>
    </row>
    <row r="394" spans="1:12" ht="12.75" customHeight="1" x14ac:dyDescent="0.2">
      <c r="A394" s="1322" t="s">
        <v>620</v>
      </c>
      <c r="B394" s="1323">
        <v>4140</v>
      </c>
      <c r="C394" s="751"/>
      <c r="D394" s="751"/>
      <c r="E394" s="1000">
        <v>0</v>
      </c>
      <c r="F394" s="751"/>
      <c r="G394" s="751"/>
      <c r="H394" s="1000">
        <v>0</v>
      </c>
      <c r="I394" s="751"/>
      <c r="J394" s="751"/>
      <c r="K394" s="1276">
        <f t="shared" si="39"/>
        <v>0</v>
      </c>
      <c r="L394" s="808">
        <v>0</v>
      </c>
    </row>
    <row r="395" spans="1:12" ht="12.75" customHeight="1" x14ac:dyDescent="0.2">
      <c r="A395" s="1322" t="s">
        <v>85</v>
      </c>
      <c r="B395" s="1323">
        <v>4170</v>
      </c>
      <c r="C395" s="751"/>
      <c r="D395" s="751"/>
      <c r="E395" s="1000">
        <v>0</v>
      </c>
      <c r="F395" s="751"/>
      <c r="G395" s="751"/>
      <c r="H395" s="1000">
        <v>0</v>
      </c>
      <c r="I395" s="751"/>
      <c r="J395" s="751"/>
      <c r="K395" s="1276">
        <f t="shared" si="39"/>
        <v>0</v>
      </c>
      <c r="L395" s="808">
        <v>0</v>
      </c>
    </row>
    <row r="396" spans="1:12" ht="12.75" customHeight="1" x14ac:dyDescent="0.2">
      <c r="A396" s="1324" t="s">
        <v>1498</v>
      </c>
      <c r="B396" s="1325">
        <v>4190</v>
      </c>
      <c r="C396" s="751"/>
      <c r="D396" s="751"/>
      <c r="E396" s="1000">
        <v>0</v>
      </c>
      <c r="F396" s="751"/>
      <c r="G396" s="751"/>
      <c r="H396" s="1000">
        <v>0</v>
      </c>
      <c r="I396" s="751"/>
      <c r="J396" s="751"/>
      <c r="K396" s="1276">
        <f t="shared" si="39"/>
        <v>0</v>
      </c>
      <c r="L396" s="808">
        <v>0</v>
      </c>
    </row>
    <row r="397" spans="1:12" ht="12.75" customHeight="1" thickBot="1" x14ac:dyDescent="0.25">
      <c r="A397" s="1326" t="s">
        <v>1499</v>
      </c>
      <c r="B397" s="1327">
        <v>4100</v>
      </c>
      <c r="C397" s="751"/>
      <c r="D397" s="751"/>
      <c r="E397" s="1328">
        <f>SUM(E391:E396)</f>
        <v>0</v>
      </c>
      <c r="F397" s="751"/>
      <c r="G397" s="751"/>
      <c r="H397" s="1329">
        <f>SUM(H391:H396)</f>
        <v>0</v>
      </c>
      <c r="I397" s="751"/>
      <c r="J397" s="751"/>
      <c r="K397" s="1329">
        <f>SUM(K391:K396)</f>
        <v>0</v>
      </c>
      <c r="L397" s="766">
        <f>SUM(L391:L396)</f>
        <v>0</v>
      </c>
    </row>
    <row r="398" spans="1:12" ht="12.75" customHeight="1" thickTop="1" x14ac:dyDescent="0.2">
      <c r="A398" s="1330" t="s">
        <v>213</v>
      </c>
      <c r="B398" s="1331">
        <v>4210</v>
      </c>
      <c r="C398" s="751"/>
      <c r="D398" s="751"/>
      <c r="E398" s="751"/>
      <c r="F398" s="751"/>
      <c r="G398" s="751"/>
      <c r="H398" s="1000">
        <v>0</v>
      </c>
      <c r="I398" s="751"/>
      <c r="J398" s="751"/>
      <c r="K398" s="1273">
        <f t="shared" ref="K398:K404" si="40">SUM(C398:J398)</f>
        <v>0</v>
      </c>
      <c r="L398" s="808">
        <v>0</v>
      </c>
    </row>
    <row r="399" spans="1:12" ht="12.75" customHeight="1" x14ac:dyDescent="0.2">
      <c r="A399" s="1332" t="s">
        <v>622</v>
      </c>
      <c r="B399" s="1333">
        <v>4220</v>
      </c>
      <c r="C399" s="751"/>
      <c r="D399" s="751"/>
      <c r="E399" s="751"/>
      <c r="F399" s="751"/>
      <c r="G399" s="751"/>
      <c r="H399" s="1000">
        <v>0</v>
      </c>
      <c r="I399" s="751"/>
      <c r="J399" s="751"/>
      <c r="K399" s="1273">
        <f t="shared" si="40"/>
        <v>0</v>
      </c>
      <c r="L399" s="808">
        <v>0</v>
      </c>
    </row>
    <row r="400" spans="1:12" ht="12.75" customHeight="1" x14ac:dyDescent="0.2">
      <c r="A400" s="1334" t="s">
        <v>623</v>
      </c>
      <c r="B400" s="1333">
        <v>4230</v>
      </c>
      <c r="C400" s="751"/>
      <c r="D400" s="751"/>
      <c r="E400" s="751"/>
      <c r="F400" s="751"/>
      <c r="G400" s="751"/>
      <c r="H400" s="1000">
        <v>0</v>
      </c>
      <c r="I400" s="751"/>
      <c r="J400" s="751"/>
      <c r="K400" s="1273">
        <f t="shared" si="40"/>
        <v>0</v>
      </c>
      <c r="L400" s="808">
        <v>0</v>
      </c>
    </row>
    <row r="401" spans="1:12" ht="12.75" customHeight="1" x14ac:dyDescent="0.2">
      <c r="A401" s="1332" t="s">
        <v>684</v>
      </c>
      <c r="B401" s="1333">
        <v>4240</v>
      </c>
      <c r="C401" s="751"/>
      <c r="D401" s="751"/>
      <c r="E401" s="751"/>
      <c r="F401" s="751"/>
      <c r="G401" s="751"/>
      <c r="H401" s="1000">
        <v>0</v>
      </c>
      <c r="I401" s="751"/>
      <c r="J401" s="751"/>
      <c r="K401" s="1273">
        <f t="shared" si="40"/>
        <v>0</v>
      </c>
      <c r="L401" s="808">
        <v>0</v>
      </c>
    </row>
    <row r="402" spans="1:12" ht="12.75" customHeight="1" x14ac:dyDescent="0.2">
      <c r="A402" s="1332" t="s">
        <v>624</v>
      </c>
      <c r="B402" s="1333">
        <v>4270</v>
      </c>
      <c r="C402" s="751"/>
      <c r="D402" s="751"/>
      <c r="E402" s="751"/>
      <c r="F402" s="751"/>
      <c r="G402" s="751"/>
      <c r="H402" s="1000">
        <v>0</v>
      </c>
      <c r="I402" s="751"/>
      <c r="J402" s="751"/>
      <c r="K402" s="1273">
        <f t="shared" si="40"/>
        <v>0</v>
      </c>
      <c r="L402" s="808">
        <v>0</v>
      </c>
    </row>
    <row r="403" spans="1:12" ht="12.75" customHeight="1" x14ac:dyDescent="0.2">
      <c r="A403" s="1332" t="s">
        <v>612</v>
      </c>
      <c r="B403" s="1333">
        <v>4280</v>
      </c>
      <c r="C403" s="751"/>
      <c r="D403" s="751"/>
      <c r="E403" s="751"/>
      <c r="F403" s="751"/>
      <c r="G403" s="751"/>
      <c r="H403" s="1000">
        <v>0</v>
      </c>
      <c r="I403" s="751"/>
      <c r="J403" s="751"/>
      <c r="K403" s="1273">
        <f t="shared" si="40"/>
        <v>0</v>
      </c>
      <c r="L403" s="808">
        <v>0</v>
      </c>
    </row>
    <row r="404" spans="1:12" ht="12.75" customHeight="1" x14ac:dyDescent="0.2">
      <c r="A404" s="1334" t="s">
        <v>1500</v>
      </c>
      <c r="B404" s="1335">
        <v>4290</v>
      </c>
      <c r="C404" s="751"/>
      <c r="D404" s="751"/>
      <c r="E404" s="751"/>
      <c r="F404" s="751"/>
      <c r="G404" s="751"/>
      <c r="H404" s="1000">
        <v>0</v>
      </c>
      <c r="I404" s="751"/>
      <c r="J404" s="751"/>
      <c r="K404" s="1273">
        <f t="shared" si="40"/>
        <v>0</v>
      </c>
      <c r="L404" s="808">
        <v>0</v>
      </c>
    </row>
    <row r="405" spans="1:12" ht="12.75" customHeight="1" thickBot="1" x14ac:dyDescent="0.25">
      <c r="A405" s="1336" t="s">
        <v>1501</v>
      </c>
      <c r="B405" s="1327">
        <v>4200</v>
      </c>
      <c r="C405" s="751"/>
      <c r="D405" s="751"/>
      <c r="E405" s="751"/>
      <c r="F405" s="751"/>
      <c r="G405" s="751"/>
      <c r="H405" s="1337">
        <f>SUM(H398:H404)</f>
        <v>0</v>
      </c>
      <c r="I405" s="751"/>
      <c r="J405" s="751"/>
      <c r="K405" s="1337">
        <f>SUM(K398:K404)</f>
        <v>0</v>
      </c>
      <c r="L405" s="766">
        <f>SUM(L398:L404)</f>
        <v>0</v>
      </c>
    </row>
    <row r="406" spans="1:12" ht="12.75" customHeight="1" thickTop="1" x14ac:dyDescent="0.2">
      <c r="A406" s="1338" t="s">
        <v>614</v>
      </c>
      <c r="B406" s="1339">
        <v>4310</v>
      </c>
      <c r="C406" s="751"/>
      <c r="D406" s="751"/>
      <c r="E406" s="751"/>
      <c r="F406" s="751"/>
      <c r="G406" s="751"/>
      <c r="H406" s="1000">
        <v>0</v>
      </c>
      <c r="I406" s="751"/>
      <c r="J406" s="751"/>
      <c r="K406" s="1273">
        <f t="shared" ref="K406:K412" si="41">SUM(C406:J406)</f>
        <v>0</v>
      </c>
      <c r="L406" s="808">
        <v>0</v>
      </c>
    </row>
    <row r="407" spans="1:12" ht="12.75" customHeight="1" x14ac:dyDescent="0.2">
      <c r="A407" s="1322" t="s">
        <v>615</v>
      </c>
      <c r="B407" s="1340">
        <v>4320</v>
      </c>
      <c r="C407" s="751"/>
      <c r="D407" s="751"/>
      <c r="E407" s="751"/>
      <c r="F407" s="751"/>
      <c r="G407" s="751"/>
      <c r="H407" s="1000">
        <v>0</v>
      </c>
      <c r="I407" s="751"/>
      <c r="J407" s="751"/>
      <c r="K407" s="1273">
        <f t="shared" si="41"/>
        <v>0</v>
      </c>
      <c r="L407" s="808">
        <v>0</v>
      </c>
    </row>
    <row r="408" spans="1:12" ht="12.75" customHeight="1" x14ac:dyDescent="0.2">
      <c r="A408" s="1322" t="s">
        <v>1502</v>
      </c>
      <c r="B408" s="1340">
        <v>4330</v>
      </c>
      <c r="C408" s="751"/>
      <c r="D408" s="751"/>
      <c r="E408" s="751"/>
      <c r="F408" s="751"/>
      <c r="G408" s="751"/>
      <c r="H408" s="1000">
        <v>0</v>
      </c>
      <c r="I408" s="751"/>
      <c r="J408" s="751"/>
      <c r="K408" s="1273">
        <f t="shared" si="41"/>
        <v>0</v>
      </c>
      <c r="L408" s="808">
        <v>0</v>
      </c>
    </row>
    <row r="409" spans="1:12" ht="12.75" customHeight="1" x14ac:dyDescent="0.2">
      <c r="A409" s="1322" t="s">
        <v>616</v>
      </c>
      <c r="B409" s="1340">
        <v>4340</v>
      </c>
      <c r="C409" s="751"/>
      <c r="D409" s="751"/>
      <c r="E409" s="751"/>
      <c r="F409" s="751"/>
      <c r="G409" s="751"/>
      <c r="H409" s="1000">
        <v>0</v>
      </c>
      <c r="I409" s="751"/>
      <c r="J409" s="751"/>
      <c r="K409" s="1273">
        <f t="shared" si="41"/>
        <v>0</v>
      </c>
      <c r="L409" s="808">
        <v>0</v>
      </c>
    </row>
    <row r="410" spans="1:12" ht="12.75" customHeight="1" x14ac:dyDescent="0.2">
      <c r="A410" s="1322" t="s">
        <v>682</v>
      </c>
      <c r="B410" s="1340">
        <v>4370</v>
      </c>
      <c r="C410" s="751"/>
      <c r="D410" s="751"/>
      <c r="E410" s="751"/>
      <c r="F410" s="751"/>
      <c r="G410" s="751"/>
      <c r="H410" s="1000">
        <v>0</v>
      </c>
      <c r="I410" s="751"/>
      <c r="J410" s="751"/>
      <c r="K410" s="1273">
        <f t="shared" si="41"/>
        <v>0</v>
      </c>
      <c r="L410" s="808">
        <v>0</v>
      </c>
    </row>
    <row r="411" spans="1:12" ht="12.75" customHeight="1" x14ac:dyDescent="0.2">
      <c r="A411" s="1322" t="s">
        <v>683</v>
      </c>
      <c r="B411" s="1340">
        <v>4380</v>
      </c>
      <c r="C411" s="751"/>
      <c r="D411" s="751"/>
      <c r="E411" s="751"/>
      <c r="F411" s="751"/>
      <c r="G411" s="751"/>
      <c r="H411" s="1000">
        <v>0</v>
      </c>
      <c r="I411" s="751"/>
      <c r="J411" s="751"/>
      <c r="K411" s="1273">
        <f t="shared" si="41"/>
        <v>0</v>
      </c>
      <c r="L411" s="808">
        <v>0</v>
      </c>
    </row>
    <row r="412" spans="1:12" ht="12.75" customHeight="1" x14ac:dyDescent="0.2">
      <c r="A412" s="1322" t="s">
        <v>1503</v>
      </c>
      <c r="B412" s="1340">
        <v>4390</v>
      </c>
      <c r="C412" s="751"/>
      <c r="D412" s="751"/>
      <c r="E412" s="1000">
        <v>0</v>
      </c>
      <c r="F412" s="751"/>
      <c r="G412" s="751"/>
      <c r="H412" s="1000">
        <v>0</v>
      </c>
      <c r="I412" s="751"/>
      <c r="J412" s="751"/>
      <c r="K412" s="1273">
        <f t="shared" si="41"/>
        <v>0</v>
      </c>
      <c r="L412" s="808">
        <v>0</v>
      </c>
    </row>
    <row r="413" spans="1:12" ht="12.75" customHeight="1" thickBot="1" x14ac:dyDescent="0.25">
      <c r="A413" s="1341" t="s">
        <v>1504</v>
      </c>
      <c r="B413" s="1305">
        <v>4300</v>
      </c>
      <c r="C413" s="751"/>
      <c r="D413" s="751"/>
      <c r="E413" s="1329">
        <f>SUM(E406:E412)</f>
        <v>0</v>
      </c>
      <c r="F413" s="751"/>
      <c r="G413" s="751"/>
      <c r="H413" s="1329">
        <f>SUM(H406:H412)</f>
        <v>0</v>
      </c>
      <c r="I413" s="751"/>
      <c r="J413" s="751"/>
      <c r="K413" s="1329">
        <f>SUM(K406:K412)</f>
        <v>0</v>
      </c>
      <c r="L413" s="766">
        <f>SUM(L406:L412)</f>
        <v>0</v>
      </c>
    </row>
    <row r="414" spans="1:12" ht="12.75" customHeight="1" thickTop="1" x14ac:dyDescent="0.2">
      <c r="A414" s="1342" t="s">
        <v>1505</v>
      </c>
      <c r="B414" s="1343">
        <v>4400</v>
      </c>
      <c r="C414" s="751"/>
      <c r="D414" s="751"/>
      <c r="E414" s="1000">
        <v>0</v>
      </c>
      <c r="F414" s="751"/>
      <c r="G414" s="751"/>
      <c r="H414" s="1000">
        <v>0</v>
      </c>
      <c r="I414" s="751"/>
      <c r="J414" s="751"/>
      <c r="K414" s="1344">
        <f>SUM(C414:J414)</f>
        <v>0</v>
      </c>
      <c r="L414" s="808">
        <v>0</v>
      </c>
    </row>
    <row r="415" spans="1:12" ht="12.75" customHeight="1" thickBot="1" x14ac:dyDescent="0.25">
      <c r="A415" s="1336" t="s">
        <v>1358</v>
      </c>
      <c r="B415" s="1327">
        <v>4000</v>
      </c>
      <c r="C415" s="751"/>
      <c r="D415" s="751"/>
      <c r="E415" s="1329">
        <f>SUM(E397,E405,E413,E414)</f>
        <v>0</v>
      </c>
      <c r="F415" s="751"/>
      <c r="G415" s="751"/>
      <c r="H415" s="1329">
        <f>SUM(H397,H405,H413,H414)</f>
        <v>0</v>
      </c>
      <c r="I415" s="751"/>
      <c r="J415" s="751"/>
      <c r="K415" s="1329">
        <f>SUM(K397,K405,K413,K414)</f>
        <v>0</v>
      </c>
      <c r="L415" s="766">
        <f>SUM(L397,L405,L413,L414)</f>
        <v>0</v>
      </c>
    </row>
    <row r="416" spans="1:12" ht="15.75" customHeight="1" thickTop="1" x14ac:dyDescent="0.2">
      <c r="A416" s="1211" t="s">
        <v>802</v>
      </c>
      <c r="B416" s="1157" t="s">
        <v>433</v>
      </c>
      <c r="C416" s="747"/>
      <c r="D416" s="747"/>
      <c r="E416" s="747"/>
      <c r="F416" s="747"/>
      <c r="G416" s="747"/>
      <c r="H416" s="747"/>
      <c r="I416" s="747"/>
      <c r="J416" s="747"/>
      <c r="K416" s="747"/>
      <c r="L416" s="747"/>
    </row>
    <row r="417" spans="1:12" ht="15.75" customHeight="1" x14ac:dyDescent="0.2">
      <c r="A417" s="364" t="s">
        <v>548</v>
      </c>
      <c r="B417" s="365"/>
      <c r="C417" s="747"/>
      <c r="D417" s="747"/>
      <c r="E417" s="747"/>
      <c r="F417" s="747"/>
      <c r="G417" s="747"/>
      <c r="H417" s="782"/>
      <c r="I417" s="747"/>
      <c r="J417" s="747"/>
      <c r="K417" s="782"/>
      <c r="L417" s="782"/>
    </row>
    <row r="418" spans="1:12" x14ac:dyDescent="0.2">
      <c r="A418" s="1265" t="s">
        <v>86</v>
      </c>
      <c r="B418" s="1162" t="s">
        <v>803</v>
      </c>
      <c r="C418" s="751"/>
      <c r="D418" s="751"/>
      <c r="E418" s="751"/>
      <c r="F418" s="751"/>
      <c r="G418" s="751"/>
      <c r="H418" s="808">
        <v>0</v>
      </c>
      <c r="I418" s="751"/>
      <c r="J418" s="751"/>
      <c r="K418" s="772">
        <f>H418</f>
        <v>0</v>
      </c>
      <c r="L418" s="808">
        <v>0</v>
      </c>
    </row>
    <row r="419" spans="1:12" x14ac:dyDescent="0.2">
      <c r="A419" s="1161" t="s">
        <v>87</v>
      </c>
      <c r="B419" s="1162">
        <v>5120</v>
      </c>
      <c r="C419" s="751"/>
      <c r="D419" s="751"/>
      <c r="E419" s="751"/>
      <c r="F419" s="751"/>
      <c r="G419" s="751"/>
      <c r="H419" s="808">
        <v>0</v>
      </c>
      <c r="I419" s="751"/>
      <c r="J419" s="751"/>
      <c r="K419" s="772">
        <f t="shared" ref="K419:K422" si="42">H419</f>
        <v>0</v>
      </c>
      <c r="L419" s="808">
        <v>0</v>
      </c>
    </row>
    <row r="420" spans="1:12" ht="12.75" customHeight="1" x14ac:dyDescent="0.2">
      <c r="A420" s="1265" t="s">
        <v>1044</v>
      </c>
      <c r="B420" s="1162" t="s">
        <v>550</v>
      </c>
      <c r="C420" s="751"/>
      <c r="D420" s="751"/>
      <c r="E420" s="751"/>
      <c r="F420" s="751"/>
      <c r="G420" s="751"/>
      <c r="H420" s="808">
        <v>0</v>
      </c>
      <c r="I420" s="751"/>
      <c r="J420" s="751"/>
      <c r="K420" s="772">
        <f t="shared" si="42"/>
        <v>0</v>
      </c>
      <c r="L420" s="808">
        <v>0</v>
      </c>
    </row>
    <row r="421" spans="1:12" ht="12.75" customHeight="1" x14ac:dyDescent="0.2">
      <c r="A421" s="1161" t="s">
        <v>88</v>
      </c>
      <c r="B421" s="1162" t="s">
        <v>522</v>
      </c>
      <c r="C421" s="751"/>
      <c r="D421" s="751"/>
      <c r="E421" s="751"/>
      <c r="F421" s="751"/>
      <c r="G421" s="751"/>
      <c r="H421" s="808">
        <v>0</v>
      </c>
      <c r="I421" s="751"/>
      <c r="J421" s="751"/>
      <c r="K421" s="772">
        <f t="shared" si="42"/>
        <v>0</v>
      </c>
      <c r="L421" s="808">
        <v>0</v>
      </c>
    </row>
    <row r="422" spans="1:12" x14ac:dyDescent="0.2">
      <c r="A422" s="1161" t="s">
        <v>804</v>
      </c>
      <c r="B422" s="1174">
        <v>5150</v>
      </c>
      <c r="C422" s="751"/>
      <c r="D422" s="751"/>
      <c r="E422" s="751"/>
      <c r="F422" s="751"/>
      <c r="G422" s="751"/>
      <c r="H422" s="746">
        <v>0</v>
      </c>
      <c r="I422" s="751"/>
      <c r="J422" s="751"/>
      <c r="K422" s="772">
        <f t="shared" si="42"/>
        <v>0</v>
      </c>
      <c r="L422" s="746">
        <v>0</v>
      </c>
    </row>
    <row r="423" spans="1:12" ht="13.5" thickBot="1" x14ac:dyDescent="0.25">
      <c r="A423" s="1252" t="s">
        <v>805</v>
      </c>
      <c r="B423" s="1166" t="s">
        <v>640</v>
      </c>
      <c r="C423" s="747"/>
      <c r="D423" s="747"/>
      <c r="E423" s="747"/>
      <c r="F423" s="747"/>
      <c r="G423" s="747"/>
      <c r="H423" s="762">
        <f>SUM(H418:H422)</f>
        <v>0</v>
      </c>
      <c r="I423" s="751"/>
      <c r="J423" s="751"/>
      <c r="K423" s="762">
        <f>SUM(K418:K422)</f>
        <v>0</v>
      </c>
      <c r="L423" s="762">
        <f>SUM(L418:L422)</f>
        <v>0</v>
      </c>
    </row>
    <row r="424" spans="1:12" ht="13.5" thickTop="1" x14ac:dyDescent="0.2">
      <c r="A424" s="1247" t="s">
        <v>82</v>
      </c>
      <c r="B424" s="1248" t="s">
        <v>38</v>
      </c>
      <c r="C424" s="747"/>
      <c r="D424" s="747"/>
      <c r="E424" s="747"/>
      <c r="F424" s="747"/>
      <c r="G424" s="747"/>
      <c r="H424" s="746">
        <v>0</v>
      </c>
      <c r="I424" s="747"/>
      <c r="J424" s="747"/>
      <c r="K424" s="1208">
        <f>SUM(H424)</f>
        <v>0</v>
      </c>
      <c r="L424" s="746">
        <v>0</v>
      </c>
    </row>
    <row r="425" spans="1:12" ht="26.25" x14ac:dyDescent="0.2">
      <c r="A425" s="1249" t="s">
        <v>1293</v>
      </c>
      <c r="B425" s="1231" t="s">
        <v>31</v>
      </c>
      <c r="C425" s="747"/>
      <c r="D425" s="747"/>
      <c r="E425" s="747"/>
      <c r="F425" s="747"/>
      <c r="G425" s="747"/>
      <c r="H425" s="746">
        <v>0</v>
      </c>
      <c r="I425" s="747"/>
      <c r="J425" s="747"/>
      <c r="K425" s="772">
        <f>SUM(H425)</f>
        <v>0</v>
      </c>
      <c r="L425" s="746">
        <v>0</v>
      </c>
    </row>
    <row r="426" spans="1:12" x14ac:dyDescent="0.2">
      <c r="A426" s="1169" t="s">
        <v>685</v>
      </c>
      <c r="B426" s="1231" t="s">
        <v>83</v>
      </c>
      <c r="C426" s="747"/>
      <c r="D426" s="747"/>
      <c r="E426" s="747"/>
      <c r="F426" s="747"/>
      <c r="G426" s="747"/>
      <c r="H426" s="746">
        <v>0</v>
      </c>
      <c r="I426" s="747"/>
      <c r="J426" s="747"/>
      <c r="K426" s="772">
        <f>H426</f>
        <v>0</v>
      </c>
      <c r="L426" s="746">
        <v>0</v>
      </c>
    </row>
    <row r="427" spans="1:12" ht="13.5" thickBot="1" x14ac:dyDescent="0.25">
      <c r="A427" s="1209" t="s">
        <v>568</v>
      </c>
      <c r="B427" s="1210" t="s">
        <v>433</v>
      </c>
      <c r="C427" s="747"/>
      <c r="D427" s="747"/>
      <c r="E427" s="747"/>
      <c r="F427" s="747"/>
      <c r="G427" s="747"/>
      <c r="H427" s="789">
        <f>SUM(H423,H424,H425,H426)</f>
        <v>0</v>
      </c>
      <c r="I427" s="747"/>
      <c r="J427" s="747"/>
      <c r="K427" s="789">
        <f>SUM(K423,K424,K425,K426)</f>
        <v>0</v>
      </c>
      <c r="L427" s="789">
        <f>SUM(L423,L424,L425,L426)</f>
        <v>0</v>
      </c>
    </row>
    <row r="428" spans="1:12" ht="15.75" customHeight="1" thickTop="1" thickBot="1" x14ac:dyDescent="0.25">
      <c r="A428" s="1232" t="s">
        <v>806</v>
      </c>
      <c r="B428" s="1185" t="s">
        <v>767</v>
      </c>
      <c r="C428" s="747"/>
      <c r="D428" s="747"/>
      <c r="E428" s="751"/>
      <c r="F428" s="747"/>
      <c r="G428" s="747"/>
      <c r="H428" s="747"/>
      <c r="I428" s="751"/>
      <c r="J428" s="751"/>
      <c r="K428" s="747"/>
      <c r="L428" s="792">
        <v>0</v>
      </c>
    </row>
    <row r="429" spans="1:12" ht="12.75" customHeight="1" thickTop="1" thickBot="1" x14ac:dyDescent="0.25">
      <c r="A429" s="1209" t="s">
        <v>444</v>
      </c>
      <c r="B429" s="1345"/>
      <c r="C429" s="762">
        <f>SUM(C344+C387+C388)</f>
        <v>0</v>
      </c>
      <c r="D429" s="762">
        <f>SUM(D344+D387+D388)</f>
        <v>0</v>
      </c>
      <c r="E429" s="762">
        <f>SUM(E344+E387+E388+E415)</f>
        <v>0</v>
      </c>
      <c r="F429" s="762">
        <f>SUM(F344+F387+F388)</f>
        <v>0</v>
      </c>
      <c r="G429" s="762">
        <f>SUM(G344+G387+G388)</f>
        <v>0</v>
      </c>
      <c r="H429" s="762">
        <f>SUM(H344+H387+H388+H415+H427)</f>
        <v>0</v>
      </c>
      <c r="I429" s="762">
        <f>SUM(I344+I387+I388)</f>
        <v>0</v>
      </c>
      <c r="J429" s="762">
        <f>SUM(J344+J387+J388)</f>
        <v>0</v>
      </c>
      <c r="K429" s="762">
        <f>SUM(K344+K387+K388+K415+K427)</f>
        <v>0</v>
      </c>
      <c r="L429" s="789">
        <f>SUM(L344+L387+L388+L415+L423+L428)</f>
        <v>0</v>
      </c>
    </row>
    <row r="430" spans="1:12" ht="12.75" customHeight="1" thickTop="1" x14ac:dyDescent="0.2">
      <c r="A430" s="1893" t="s">
        <v>895</v>
      </c>
      <c r="B430" s="1894"/>
      <c r="C430" s="747"/>
      <c r="D430" s="747"/>
      <c r="E430" s="747"/>
      <c r="F430" s="747"/>
      <c r="G430" s="747"/>
      <c r="H430" s="747"/>
      <c r="I430" s="747"/>
      <c r="J430" s="747"/>
      <c r="K430" s="787">
        <f>'Revenues 10-15'!J270-'Expenditures 16-24'!K429</f>
        <v>0</v>
      </c>
      <c r="L430" s="747"/>
    </row>
    <row r="431" spans="1:12" ht="6" customHeight="1" x14ac:dyDescent="0.2">
      <c r="A431" s="1198"/>
      <c r="B431" s="1219"/>
      <c r="C431" s="1200"/>
      <c r="D431" s="1200"/>
      <c r="E431" s="1200"/>
      <c r="F431" s="1200"/>
      <c r="G431" s="1200"/>
      <c r="H431" s="1200"/>
      <c r="I431" s="1200"/>
      <c r="J431" s="1200"/>
      <c r="K431" s="1200"/>
      <c r="L431" s="1200"/>
    </row>
    <row r="432" spans="1:12" s="104" customFormat="1" ht="16.7" customHeight="1" x14ac:dyDescent="0.2">
      <c r="A432" s="1883" t="s">
        <v>866</v>
      </c>
      <c r="B432" s="1884"/>
      <c r="C432" s="756"/>
      <c r="D432" s="757"/>
      <c r="E432" s="757"/>
      <c r="F432" s="757"/>
      <c r="G432" s="757"/>
      <c r="H432" s="757"/>
      <c r="I432" s="757"/>
      <c r="J432" s="757"/>
      <c r="K432" s="757"/>
      <c r="L432" s="764"/>
    </row>
    <row r="433" spans="1:12" s="123" customFormat="1" ht="15.75" customHeight="1" x14ac:dyDescent="0.2">
      <c r="A433" s="983" t="s">
        <v>755</v>
      </c>
      <c r="B433" s="1205" t="s">
        <v>507</v>
      </c>
      <c r="C433" s="747"/>
      <c r="D433" s="747"/>
      <c r="E433" s="747"/>
      <c r="F433" s="747"/>
      <c r="G433" s="747"/>
      <c r="H433" s="747"/>
      <c r="I433" s="747"/>
      <c r="J433" s="747"/>
      <c r="K433" s="747"/>
      <c r="L433" s="747"/>
    </row>
    <row r="434" spans="1:12" ht="15.75" customHeight="1" x14ac:dyDescent="0.2">
      <c r="A434" s="1346" t="s">
        <v>545</v>
      </c>
      <c r="B434" s="1347"/>
      <c r="C434" s="782"/>
      <c r="D434" s="782"/>
      <c r="E434" s="782"/>
      <c r="F434" s="782"/>
      <c r="G434" s="782"/>
      <c r="H434" s="782"/>
      <c r="I434" s="747"/>
      <c r="J434" s="747"/>
      <c r="K434" s="782"/>
      <c r="L434" s="782"/>
    </row>
    <row r="435" spans="1:12" x14ac:dyDescent="0.2">
      <c r="A435" s="1161" t="s">
        <v>4</v>
      </c>
      <c r="B435" s="1162">
        <v>2530</v>
      </c>
      <c r="C435" s="746">
        <v>0</v>
      </c>
      <c r="D435" s="746">
        <v>0</v>
      </c>
      <c r="E435" s="746">
        <v>0</v>
      </c>
      <c r="F435" s="746">
        <v>0</v>
      </c>
      <c r="G435" s="746">
        <v>0</v>
      </c>
      <c r="H435" s="746">
        <v>0</v>
      </c>
      <c r="I435" s="746">
        <v>0</v>
      </c>
      <c r="J435" s="746">
        <v>0</v>
      </c>
      <c r="K435" s="772">
        <f>SUM(C435:J435)</f>
        <v>0</v>
      </c>
      <c r="L435" s="746">
        <v>0</v>
      </c>
    </row>
    <row r="436" spans="1:12" x14ac:dyDescent="0.2">
      <c r="A436" s="1161" t="s">
        <v>160</v>
      </c>
      <c r="B436" s="1162">
        <v>2540</v>
      </c>
      <c r="C436" s="746">
        <v>0</v>
      </c>
      <c r="D436" s="746">
        <v>0</v>
      </c>
      <c r="E436" s="746">
        <v>0</v>
      </c>
      <c r="F436" s="746">
        <v>0</v>
      </c>
      <c r="G436" s="746">
        <v>0</v>
      </c>
      <c r="H436" s="746">
        <v>0</v>
      </c>
      <c r="I436" s="746">
        <v>0</v>
      </c>
      <c r="J436" s="746">
        <v>0</v>
      </c>
      <c r="K436" s="772">
        <f>SUM(C436:J436)</f>
        <v>0</v>
      </c>
      <c r="L436" s="746">
        <v>0</v>
      </c>
    </row>
    <row r="437" spans="1:12" ht="12.75" customHeight="1" thickBot="1" x14ac:dyDescent="0.25">
      <c r="A437" s="1165" t="s">
        <v>641</v>
      </c>
      <c r="B437" s="1166" t="s">
        <v>35</v>
      </c>
      <c r="C437" s="762">
        <f>SUM(C435:C436)</f>
        <v>0</v>
      </c>
      <c r="D437" s="762">
        <f t="shared" ref="D437:L437" si="43">SUM(D435:D436)</f>
        <v>0</v>
      </c>
      <c r="E437" s="762">
        <f t="shared" si="43"/>
        <v>0</v>
      </c>
      <c r="F437" s="762">
        <f t="shared" si="43"/>
        <v>0</v>
      </c>
      <c r="G437" s="762">
        <f t="shared" si="43"/>
        <v>0</v>
      </c>
      <c r="H437" s="762">
        <f t="shared" si="43"/>
        <v>0</v>
      </c>
      <c r="I437" s="762">
        <f t="shared" si="43"/>
        <v>0</v>
      </c>
      <c r="J437" s="762">
        <f t="shared" si="43"/>
        <v>0</v>
      </c>
      <c r="K437" s="762">
        <f t="shared" si="43"/>
        <v>0</v>
      </c>
      <c r="L437" s="762">
        <f t="shared" si="43"/>
        <v>0</v>
      </c>
    </row>
    <row r="438" spans="1:12" ht="12.75" customHeight="1" thickTop="1" x14ac:dyDescent="0.2">
      <c r="A438" s="1181" t="s">
        <v>879</v>
      </c>
      <c r="B438" s="1178" t="s">
        <v>512</v>
      </c>
      <c r="C438" s="808">
        <v>0</v>
      </c>
      <c r="D438" s="808">
        <v>0</v>
      </c>
      <c r="E438" s="808">
        <v>0</v>
      </c>
      <c r="F438" s="808">
        <v>0</v>
      </c>
      <c r="G438" s="808">
        <v>0</v>
      </c>
      <c r="H438" s="808">
        <v>0</v>
      </c>
      <c r="I438" s="808">
        <v>0</v>
      </c>
      <c r="J438" s="808">
        <v>0</v>
      </c>
      <c r="K438" s="1348">
        <f>SUM(C438:J438)</f>
        <v>0</v>
      </c>
      <c r="L438" s="808">
        <v>0</v>
      </c>
    </row>
    <row r="439" spans="1:12" ht="12.75" customHeight="1" thickBot="1" x14ac:dyDescent="0.25">
      <c r="A439" s="1165" t="s">
        <v>557</v>
      </c>
      <c r="B439" s="1180" t="s">
        <v>507</v>
      </c>
      <c r="C439" s="762">
        <f>SUM(C437:C438)</f>
        <v>0</v>
      </c>
      <c r="D439" s="762">
        <f t="shared" ref="D439:L439" si="44">SUM(D437:D438)</f>
        <v>0</v>
      </c>
      <c r="E439" s="762">
        <f t="shared" si="44"/>
        <v>0</v>
      </c>
      <c r="F439" s="762">
        <f t="shared" si="44"/>
        <v>0</v>
      </c>
      <c r="G439" s="762">
        <f t="shared" si="44"/>
        <v>0</v>
      </c>
      <c r="H439" s="762">
        <f t="shared" si="44"/>
        <v>0</v>
      </c>
      <c r="I439" s="762">
        <f t="shared" si="44"/>
        <v>0</v>
      </c>
      <c r="J439" s="762">
        <f t="shared" si="44"/>
        <v>0</v>
      </c>
      <c r="K439" s="762">
        <f t="shared" si="44"/>
        <v>0</v>
      </c>
      <c r="L439" s="762">
        <f t="shared" si="44"/>
        <v>0</v>
      </c>
    </row>
    <row r="440" spans="1:12" s="123" customFormat="1" ht="15.75" customHeight="1" thickTop="1" x14ac:dyDescent="0.2">
      <c r="A440" s="1186" t="s">
        <v>558</v>
      </c>
      <c r="B440" s="1168" t="s">
        <v>766</v>
      </c>
      <c r="C440" s="747"/>
      <c r="D440" s="747"/>
      <c r="E440" s="747"/>
      <c r="F440" s="747"/>
      <c r="G440" s="747"/>
      <c r="H440" s="747"/>
      <c r="I440" s="747"/>
      <c r="J440" s="747"/>
      <c r="K440" s="747"/>
      <c r="L440" s="747"/>
    </row>
    <row r="441" spans="1:12" x14ac:dyDescent="0.2">
      <c r="A441" s="1349" t="s">
        <v>1359</v>
      </c>
      <c r="B441" s="1254" t="s">
        <v>1351</v>
      </c>
      <c r="C441" s="747"/>
      <c r="D441" s="747"/>
      <c r="E441" s="747"/>
      <c r="F441" s="747"/>
      <c r="G441" s="747"/>
      <c r="H441" s="749">
        <v>0</v>
      </c>
      <c r="I441" s="1350"/>
      <c r="J441" s="747"/>
      <c r="K441" s="767">
        <f>H441</f>
        <v>0</v>
      </c>
      <c r="L441" s="749">
        <v>0</v>
      </c>
    </row>
    <row r="442" spans="1:12" ht="12.75" customHeight="1" x14ac:dyDescent="0.2">
      <c r="A442" s="1161" t="s">
        <v>1360</v>
      </c>
      <c r="B442" s="1162" t="s">
        <v>1353</v>
      </c>
      <c r="C442" s="747"/>
      <c r="D442" s="747"/>
      <c r="E442" s="747"/>
      <c r="F442" s="747"/>
      <c r="G442" s="747"/>
      <c r="H442" s="746">
        <v>0</v>
      </c>
      <c r="I442" s="1350"/>
      <c r="J442" s="747"/>
      <c r="K442" s="772">
        <f>H442</f>
        <v>0</v>
      </c>
      <c r="L442" s="746">
        <v>0</v>
      </c>
    </row>
    <row r="443" spans="1:12" ht="12.75" customHeight="1" x14ac:dyDescent="0.2">
      <c r="A443" s="1349" t="s">
        <v>621</v>
      </c>
      <c r="B443" s="1254" t="s">
        <v>496</v>
      </c>
      <c r="C443" s="747"/>
      <c r="D443" s="747"/>
      <c r="E443" s="747"/>
      <c r="F443" s="747"/>
      <c r="G443" s="747"/>
      <c r="H443" s="753">
        <v>0</v>
      </c>
      <c r="I443" s="1350"/>
      <c r="J443" s="747"/>
      <c r="K443" s="766">
        <f>H443</f>
        <v>0</v>
      </c>
      <c r="L443" s="753">
        <v>0</v>
      </c>
    </row>
    <row r="444" spans="1:12" ht="12.75" customHeight="1" thickBot="1" x14ac:dyDescent="0.25">
      <c r="A444" s="1165" t="s">
        <v>1187</v>
      </c>
      <c r="B444" s="1166" t="s">
        <v>766</v>
      </c>
      <c r="C444" s="747"/>
      <c r="D444" s="747"/>
      <c r="E444" s="747"/>
      <c r="F444" s="747"/>
      <c r="G444" s="747"/>
      <c r="H444" s="762">
        <f>SUM(H441:H443)</f>
        <v>0</v>
      </c>
      <c r="I444" s="1350"/>
      <c r="J444" s="747"/>
      <c r="K444" s="762">
        <f>SUM(K441:K443)</f>
        <v>0</v>
      </c>
      <c r="L444" s="762">
        <f>SUM(L441:L443)</f>
        <v>0</v>
      </c>
    </row>
    <row r="445" spans="1:12" s="123" customFormat="1" ht="15.75" customHeight="1" thickTop="1" x14ac:dyDescent="0.2">
      <c r="A445" s="1186" t="s">
        <v>850</v>
      </c>
      <c r="B445" s="1168" t="s">
        <v>433</v>
      </c>
      <c r="C445" s="747"/>
      <c r="D445" s="747"/>
      <c r="E445" s="747"/>
      <c r="F445" s="747"/>
      <c r="G445" s="747"/>
      <c r="H445" s="747"/>
      <c r="I445" s="747"/>
      <c r="J445" s="747"/>
      <c r="K445" s="747"/>
      <c r="L445" s="747"/>
    </row>
    <row r="446" spans="1:12" s="123" customFormat="1" ht="15.75" customHeight="1" x14ac:dyDescent="0.2">
      <c r="A446" s="364" t="s">
        <v>560</v>
      </c>
      <c r="B446" s="365"/>
      <c r="C446" s="747"/>
      <c r="D446" s="747"/>
      <c r="E446" s="747"/>
      <c r="F446" s="747"/>
      <c r="G446" s="747"/>
      <c r="H446" s="747"/>
      <c r="I446" s="747"/>
      <c r="J446" s="747"/>
      <c r="K446" s="782"/>
      <c r="L446" s="782"/>
    </row>
    <row r="447" spans="1:12" x14ac:dyDescent="0.2">
      <c r="A447" s="1161" t="s">
        <v>86</v>
      </c>
      <c r="B447" s="1162">
        <v>5110</v>
      </c>
      <c r="C447" s="747"/>
      <c r="D447" s="747"/>
      <c r="E447" s="747"/>
      <c r="F447" s="747"/>
      <c r="G447" s="747"/>
      <c r="H447" s="746">
        <v>0</v>
      </c>
      <c r="I447" s="747"/>
      <c r="J447" s="747"/>
      <c r="K447" s="772">
        <f>SUM(C447:J447)</f>
        <v>0</v>
      </c>
      <c r="L447" s="746">
        <v>0</v>
      </c>
    </row>
    <row r="448" spans="1:12" ht="12.75" customHeight="1" x14ac:dyDescent="0.2">
      <c r="A448" s="1163" t="s">
        <v>552</v>
      </c>
      <c r="B448" s="1147" t="s">
        <v>551</v>
      </c>
      <c r="C448" s="747"/>
      <c r="D448" s="747"/>
      <c r="E448" s="747"/>
      <c r="F448" s="747"/>
      <c r="G448" s="747"/>
      <c r="H448" s="746">
        <v>0</v>
      </c>
      <c r="I448" s="747"/>
      <c r="J448" s="747"/>
      <c r="K448" s="772">
        <f>SUM(C448:J448)</f>
        <v>0</v>
      </c>
      <c r="L448" s="746">
        <v>0</v>
      </c>
    </row>
    <row r="449" spans="1:12" ht="12.75" customHeight="1" thickBot="1" x14ac:dyDescent="0.25">
      <c r="A449" s="1165" t="s">
        <v>559</v>
      </c>
      <c r="B449" s="1166" t="s">
        <v>640</v>
      </c>
      <c r="C449" s="747"/>
      <c r="D449" s="747"/>
      <c r="E449" s="747"/>
      <c r="F449" s="747"/>
      <c r="G449" s="747"/>
      <c r="H449" s="789">
        <f>SUM(H447:H448)</f>
        <v>0</v>
      </c>
      <c r="I449" s="747"/>
      <c r="J449" s="747"/>
      <c r="K449" s="789">
        <f>SUM(K447:K448)</f>
        <v>0</v>
      </c>
      <c r="L449" s="789">
        <f>SUM(L447:L448)</f>
        <v>0</v>
      </c>
    </row>
    <row r="450" spans="1:12" ht="15.75" customHeight="1" thickTop="1" x14ac:dyDescent="0.2">
      <c r="A450" s="1214" t="s">
        <v>82</v>
      </c>
      <c r="B450" s="1215" t="s">
        <v>38</v>
      </c>
      <c r="C450" s="751"/>
      <c r="D450" s="751"/>
      <c r="E450" s="751"/>
      <c r="F450" s="751"/>
      <c r="G450" s="751"/>
      <c r="H450" s="753">
        <v>0</v>
      </c>
      <c r="I450" s="751"/>
      <c r="J450" s="751"/>
      <c r="K450" s="767">
        <f>SUM(C450:J450)</f>
        <v>0</v>
      </c>
      <c r="L450" s="753">
        <v>0</v>
      </c>
    </row>
    <row r="451" spans="1:12" s="1353" customFormat="1" ht="29.25" customHeight="1" x14ac:dyDescent="0.2">
      <c r="A451" s="1351" t="s">
        <v>1294</v>
      </c>
      <c r="B451" s="1352">
        <v>5300</v>
      </c>
      <c r="C451" s="830"/>
      <c r="D451" s="831"/>
      <c r="E451" s="831"/>
      <c r="F451" s="830"/>
      <c r="G451" s="831"/>
      <c r="H451" s="832">
        <v>0</v>
      </c>
      <c r="I451" s="831"/>
      <c r="J451" s="831"/>
      <c r="K451" s="772">
        <f>SUM(C451:J451)</f>
        <v>0</v>
      </c>
      <c r="L451" s="753">
        <v>0</v>
      </c>
    </row>
    <row r="452" spans="1:12" ht="12.75" customHeight="1" thickBot="1" x14ac:dyDescent="0.25">
      <c r="A452" s="1354" t="s">
        <v>523</v>
      </c>
      <c r="B452" s="1213" t="s">
        <v>433</v>
      </c>
      <c r="C452" s="751"/>
      <c r="D452" s="751"/>
      <c r="E452" s="751"/>
      <c r="F452" s="751"/>
      <c r="G452" s="751"/>
      <c r="H452" s="789">
        <f>SUM(H449,H450,H451)</f>
        <v>0</v>
      </c>
      <c r="I452" s="751"/>
      <c r="J452" s="751"/>
      <c r="K452" s="789">
        <f>SUM(K449,K450,K451)</f>
        <v>0</v>
      </c>
      <c r="L452" s="789">
        <f>SUM(L449,L450,L451)</f>
        <v>0</v>
      </c>
    </row>
    <row r="453" spans="1:12" s="123" customFormat="1" ht="15.75" customHeight="1" thickTop="1" thickBot="1" x14ac:dyDescent="0.25">
      <c r="A453" s="1156" t="s">
        <v>851</v>
      </c>
      <c r="B453" s="1196" t="s">
        <v>767</v>
      </c>
      <c r="C453" s="782"/>
      <c r="D453" s="782"/>
      <c r="E453" s="782"/>
      <c r="F453" s="782"/>
      <c r="G453" s="782"/>
      <c r="H453" s="782"/>
      <c r="I453" s="782"/>
      <c r="J453" s="747"/>
      <c r="K453" s="782"/>
      <c r="L453" s="793">
        <v>0</v>
      </c>
    </row>
    <row r="454" spans="1:12" ht="12.75" customHeight="1" thickTop="1" thickBot="1" x14ac:dyDescent="0.25">
      <c r="A454" s="1250" t="s">
        <v>444</v>
      </c>
      <c r="B454" s="1355"/>
      <c r="C454" s="762">
        <f t="shared" ref="C454:L454" si="45">SUM(C439,C444,C452,C453)</f>
        <v>0</v>
      </c>
      <c r="D454" s="762">
        <f t="shared" si="45"/>
        <v>0</v>
      </c>
      <c r="E454" s="762">
        <f t="shared" si="45"/>
        <v>0</v>
      </c>
      <c r="F454" s="762">
        <f t="shared" si="45"/>
        <v>0</v>
      </c>
      <c r="G454" s="762">
        <f t="shared" si="45"/>
        <v>0</v>
      </c>
      <c r="H454" s="762">
        <f t="shared" si="45"/>
        <v>0</v>
      </c>
      <c r="I454" s="762">
        <f t="shared" si="45"/>
        <v>0</v>
      </c>
      <c r="J454" s="762">
        <f t="shared" si="45"/>
        <v>0</v>
      </c>
      <c r="K454" s="762">
        <f t="shared" si="45"/>
        <v>0</v>
      </c>
      <c r="L454" s="762">
        <f t="shared" si="45"/>
        <v>0</v>
      </c>
    </row>
    <row r="455" spans="1:12" ht="13.5" thickTop="1" x14ac:dyDescent="0.2">
      <c r="A455" s="1878" t="s">
        <v>895</v>
      </c>
      <c r="B455" s="1879"/>
      <c r="C455" s="777"/>
      <c r="D455" s="777"/>
      <c r="E455" s="810"/>
      <c r="F455" s="810"/>
      <c r="G455" s="810"/>
      <c r="H455" s="810"/>
      <c r="I455" s="810"/>
      <c r="J455" s="782"/>
      <c r="K455" s="772">
        <f>'Revenues 10-15'!K270-'Expenditures 16-24'!K454</f>
        <v>0</v>
      </c>
      <c r="L455" s="777"/>
    </row>
  </sheetData>
  <sheetProtection algorithmName="SHA-512" hashValue="GXbxPp4RsteF1uDI6DYUJsV3If7Pg2J8MGvf0ZoZlkqDa0Gg+WGQ4qs8aHoIUHL3JI1iVi65TkpIer+yT2XBsw==" saltValue="wvT6xFTZHvtf6st6aYKbyg=="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4"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00000000-0002-0000-0900-000000000000}">
      <formula1>-9999999999</formula1>
      <formula2>9999999999</formula2>
    </dataValidation>
  </dataValidations>
  <printOptions heading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2022&amp;R&amp;8Page &amp;P</oddHeader>
  </headerFooter>
  <rowBreaks count="1" manualBreakCount="1">
    <brk id="156"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Normal="100" workbookViewId="0"/>
  </sheetViews>
  <sheetFormatPr defaultColWidth="9.140625" defaultRowHeight="12.75" x14ac:dyDescent="0.2"/>
  <cols>
    <col min="1" max="1" width="41.42578125" style="168" customWidth="1"/>
    <col min="2" max="5" width="17.7109375" style="366" customWidth="1"/>
    <col min="6" max="6" width="17.7109375" style="122" customWidth="1"/>
    <col min="7" max="7" width="4.28515625" style="122" customWidth="1"/>
    <col min="8" max="8" width="33.28515625" style="122" customWidth="1"/>
    <col min="9" max="16384" width="9.140625" style="122"/>
  </cols>
  <sheetData>
    <row r="1" spans="1:6" ht="33.75" customHeight="1" x14ac:dyDescent="0.2">
      <c r="A1" s="708" t="s">
        <v>102</v>
      </c>
      <c r="B1" s="122"/>
      <c r="C1" s="122"/>
      <c r="D1" s="122"/>
      <c r="E1" s="122"/>
    </row>
    <row r="2" spans="1:6" ht="39.75" customHeight="1" x14ac:dyDescent="0.2">
      <c r="A2" s="1907" t="s">
        <v>1335</v>
      </c>
      <c r="B2" s="842" t="str">
        <f>"Taxes Received 7-1-"&amp;MID('AFR22'!E2,3,2)-1&amp;" thru 6-30-"&amp;MID('AFR22'!E2,3,2)&amp;" (from "&amp;'AFR22'!E2-2&amp;" Levy &amp; Prior Levies)  *"</f>
        <v>Taxes Received 7-1-21 thru 6-30-22 (from 2020 Levy &amp; Prior Levies)  *</v>
      </c>
      <c r="C2" s="843" t="str">
        <f>"Taxes Received (from the "&amp;'AFR22'!E2-1&amp;" Levy)"</f>
        <v>Taxes Received (from the 2021 Levy)</v>
      </c>
      <c r="D2" s="843" t="str">
        <f>"Taxes Received (from "&amp;'AFR22'!E2-2&amp;" &amp; Prior Levies)"</f>
        <v>Taxes Received (from 2020 &amp; Prior Levies)</v>
      </c>
      <c r="E2" s="843" t="str">
        <f>"Total Estimated Taxes (from the "&amp;'AFR22'!E2-1&amp;" Levy)   "</f>
        <v xml:space="preserve">Total Estimated Taxes (from the 2021 Levy)   </v>
      </c>
      <c r="F2" s="843" t="str">
        <f>"Estimated Taxes Due (from the "&amp;'AFR22'!E2-1&amp;" Levy)"</f>
        <v>Estimated Taxes Due (from the 2021 Levy)</v>
      </c>
    </row>
    <row r="3" spans="1:6" ht="12" customHeight="1" x14ac:dyDescent="0.2">
      <c r="A3" s="1908"/>
      <c r="B3" s="588"/>
      <c r="C3" s="589"/>
      <c r="D3" s="590" t="s">
        <v>214</v>
      </c>
      <c r="E3" s="589"/>
      <c r="F3" s="590" t="s">
        <v>215</v>
      </c>
    </row>
    <row r="4" spans="1:6" ht="13.7" customHeight="1" x14ac:dyDescent="0.2">
      <c r="A4" s="367" t="s">
        <v>1030</v>
      </c>
      <c r="B4" s="833">
        <f>'Revenues 10-15'!C5</f>
        <v>0</v>
      </c>
      <c r="C4" s="834"/>
      <c r="D4" s="835">
        <f>B4-C4</f>
        <v>0</v>
      </c>
      <c r="E4" s="834"/>
      <c r="F4" s="835">
        <f>E4-C4</f>
        <v>0</v>
      </c>
    </row>
    <row r="5" spans="1:6" ht="13.7" customHeight="1" x14ac:dyDescent="0.2">
      <c r="A5" s="367" t="s">
        <v>775</v>
      </c>
      <c r="B5" s="836">
        <f>'Revenues 10-15'!D5</f>
        <v>0</v>
      </c>
      <c r="C5" s="822"/>
      <c r="D5" s="837">
        <f t="shared" ref="D5:D18" si="0">B5-C5</f>
        <v>0</v>
      </c>
      <c r="E5" s="822"/>
      <c r="F5" s="837">
        <f>E5-C5</f>
        <v>0</v>
      </c>
    </row>
    <row r="6" spans="1:6" ht="13.7" customHeight="1" x14ac:dyDescent="0.2">
      <c r="A6" s="367" t="s">
        <v>356</v>
      </c>
      <c r="B6" s="836">
        <f>'Revenues 10-15'!E5</f>
        <v>0</v>
      </c>
      <c r="C6" s="822"/>
      <c r="D6" s="837">
        <f t="shared" si="0"/>
        <v>0</v>
      </c>
      <c r="E6" s="822"/>
      <c r="F6" s="837">
        <f t="shared" ref="F6:F18" si="1">E6-C6</f>
        <v>0</v>
      </c>
    </row>
    <row r="7" spans="1:6" ht="13.7" customHeight="1" x14ac:dyDescent="0.2">
      <c r="A7" s="367" t="s">
        <v>137</v>
      </c>
      <c r="B7" s="836">
        <f>'Revenues 10-15'!F5</f>
        <v>0</v>
      </c>
      <c r="C7" s="822"/>
      <c r="D7" s="837">
        <f t="shared" si="0"/>
        <v>0</v>
      </c>
      <c r="E7" s="822"/>
      <c r="F7" s="837">
        <f t="shared" si="1"/>
        <v>0</v>
      </c>
    </row>
    <row r="8" spans="1:6" ht="13.7" customHeight="1" x14ac:dyDescent="0.2">
      <c r="A8" s="367" t="s">
        <v>1053</v>
      </c>
      <c r="B8" s="836">
        <f>'Revenues 10-15'!G5</f>
        <v>0</v>
      </c>
      <c r="C8" s="822"/>
      <c r="D8" s="837">
        <f t="shared" si="0"/>
        <v>0</v>
      </c>
      <c r="E8" s="822"/>
      <c r="F8" s="837">
        <f t="shared" si="1"/>
        <v>0</v>
      </c>
    </row>
    <row r="9" spans="1:6" ht="13.7" customHeight="1" x14ac:dyDescent="0.2">
      <c r="A9" s="367" t="s">
        <v>353</v>
      </c>
      <c r="B9" s="836">
        <f>'Revenues 10-15'!H5</f>
        <v>0</v>
      </c>
      <c r="C9" s="822"/>
      <c r="D9" s="837">
        <f t="shared" si="0"/>
        <v>0</v>
      </c>
      <c r="E9" s="822"/>
      <c r="F9" s="837">
        <f t="shared" si="1"/>
        <v>0</v>
      </c>
    </row>
    <row r="10" spans="1:6" ht="13.7" customHeight="1" x14ac:dyDescent="0.2">
      <c r="A10" s="367" t="s">
        <v>352</v>
      </c>
      <c r="B10" s="836">
        <f>'Revenues 10-15'!I5</f>
        <v>0</v>
      </c>
      <c r="C10" s="822"/>
      <c r="D10" s="837">
        <f t="shared" si="0"/>
        <v>0</v>
      </c>
      <c r="E10" s="822"/>
      <c r="F10" s="837">
        <f t="shared" si="1"/>
        <v>0</v>
      </c>
    </row>
    <row r="11" spans="1:6" x14ac:dyDescent="0.2">
      <c r="A11" s="367" t="s">
        <v>354</v>
      </c>
      <c r="B11" s="836">
        <f>'Revenues 10-15'!J5</f>
        <v>0</v>
      </c>
      <c r="C11" s="822"/>
      <c r="D11" s="837">
        <f t="shared" si="0"/>
        <v>0</v>
      </c>
      <c r="E11" s="822"/>
      <c r="F11" s="837">
        <f t="shared" si="1"/>
        <v>0</v>
      </c>
    </row>
    <row r="12" spans="1:6" ht="13.7" customHeight="1" x14ac:dyDescent="0.2">
      <c r="A12" s="367" t="s">
        <v>139</v>
      </c>
      <c r="B12" s="836">
        <f>'Revenues 10-15'!K5</f>
        <v>0</v>
      </c>
      <c r="C12" s="822"/>
      <c r="D12" s="837">
        <f t="shared" si="0"/>
        <v>0</v>
      </c>
      <c r="E12" s="822"/>
      <c r="F12" s="837">
        <f t="shared" si="1"/>
        <v>0</v>
      </c>
    </row>
    <row r="13" spans="1:6" ht="13.7" customHeight="1" x14ac:dyDescent="0.2">
      <c r="A13" s="367" t="s">
        <v>838</v>
      </c>
      <c r="B13" s="836">
        <f>SUM('Revenues 10-15'!C6:D6)</f>
        <v>0</v>
      </c>
      <c r="C13" s="822"/>
      <c r="D13" s="837">
        <f t="shared" si="0"/>
        <v>0</v>
      </c>
      <c r="E13" s="822"/>
      <c r="F13" s="837">
        <f t="shared" si="1"/>
        <v>0</v>
      </c>
    </row>
    <row r="14" spans="1:6" ht="13.7" customHeight="1" x14ac:dyDescent="0.2">
      <c r="A14" s="367" t="s">
        <v>355</v>
      </c>
      <c r="B14" s="836">
        <f>SUM('Revenues 10-15'!C7:D7,'Revenues 10-15'!F7:H7)</f>
        <v>0</v>
      </c>
      <c r="C14" s="822"/>
      <c r="D14" s="837">
        <f t="shared" si="0"/>
        <v>0</v>
      </c>
      <c r="E14" s="822"/>
      <c r="F14" s="837">
        <f t="shared" si="1"/>
        <v>0</v>
      </c>
    </row>
    <row r="15" spans="1:6" ht="13.7" customHeight="1" x14ac:dyDescent="0.2">
      <c r="A15" s="367" t="s">
        <v>1032</v>
      </c>
      <c r="B15" s="836">
        <f>SUM('Revenues 10-15'!D9:E9,'Revenues 10-15'!H9)</f>
        <v>0</v>
      </c>
      <c r="C15" s="822"/>
      <c r="D15" s="837">
        <f t="shared" si="0"/>
        <v>0</v>
      </c>
      <c r="E15" s="822"/>
      <c r="F15" s="837">
        <f t="shared" si="1"/>
        <v>0</v>
      </c>
    </row>
    <row r="16" spans="1:6" ht="13.7" customHeight="1" x14ac:dyDescent="0.2">
      <c r="A16" s="367" t="s">
        <v>1033</v>
      </c>
      <c r="B16" s="836">
        <f>'Revenues 10-15'!G8</f>
        <v>0</v>
      </c>
      <c r="C16" s="822"/>
      <c r="D16" s="837">
        <f t="shared" si="0"/>
        <v>0</v>
      </c>
      <c r="E16" s="822"/>
      <c r="F16" s="837">
        <f t="shared" si="1"/>
        <v>0</v>
      </c>
    </row>
    <row r="17" spans="1:6" ht="13.7" customHeight="1" x14ac:dyDescent="0.2">
      <c r="A17" s="367" t="s">
        <v>1034</v>
      </c>
      <c r="B17" s="836">
        <f>'Revenues 10-15'!C10</f>
        <v>0</v>
      </c>
      <c r="C17" s="822"/>
      <c r="D17" s="837">
        <f t="shared" si="0"/>
        <v>0</v>
      </c>
      <c r="E17" s="822"/>
      <c r="F17" s="837">
        <f t="shared" si="1"/>
        <v>0</v>
      </c>
    </row>
    <row r="18" spans="1:6" ht="13.7" customHeight="1" x14ac:dyDescent="0.2">
      <c r="A18" s="367" t="s">
        <v>681</v>
      </c>
      <c r="B18" s="836">
        <f>SUM('Revenues 10-15'!C11:K11)</f>
        <v>0</v>
      </c>
      <c r="C18" s="822"/>
      <c r="D18" s="837">
        <f t="shared" si="0"/>
        <v>0</v>
      </c>
      <c r="E18" s="822"/>
      <c r="F18" s="837">
        <f t="shared" si="1"/>
        <v>0</v>
      </c>
    </row>
    <row r="19" spans="1:6" ht="13.7" customHeight="1" thickBot="1" x14ac:dyDescent="0.25">
      <c r="A19" s="662" t="s">
        <v>1035</v>
      </c>
      <c r="B19" s="838">
        <f>SUM(B4:B18)</f>
        <v>0</v>
      </c>
      <c r="C19" s="838">
        <f>SUM(C4:C18)</f>
        <v>0</v>
      </c>
      <c r="D19" s="838">
        <f>SUM(D4:D18)</f>
        <v>0</v>
      </c>
      <c r="E19" s="838">
        <f>SUM(E4:E18)</f>
        <v>0</v>
      </c>
      <c r="F19" s="838">
        <f>SUM(F4:F18)</f>
        <v>0</v>
      </c>
    </row>
    <row r="20" spans="1:6" ht="13.5" thickTop="1" x14ac:dyDescent="0.2">
      <c r="F20" s="347"/>
    </row>
    <row r="21" spans="1:6" x14ac:dyDescent="0.2">
      <c r="A21" s="368" t="s">
        <v>4856</v>
      </c>
      <c r="B21" s="369"/>
      <c r="F21" s="347"/>
    </row>
    <row r="22" spans="1:6" x14ac:dyDescent="0.2">
      <c r="A22" s="370" t="s">
        <v>561</v>
      </c>
      <c r="B22" s="371"/>
    </row>
    <row r="23" spans="1:6" ht="9.6" customHeight="1" x14ac:dyDescent="0.2">
      <c r="A23" s="122"/>
      <c r="B23" s="122"/>
      <c r="C23" s="122"/>
      <c r="D23" s="122"/>
      <c r="E23" s="122"/>
    </row>
    <row r="24" spans="1:6" x14ac:dyDescent="0.2">
      <c r="A24" s="238"/>
      <c r="D24" s="122"/>
      <c r="E24" s="122"/>
    </row>
    <row r="25" spans="1:6" x14ac:dyDescent="0.2">
      <c r="A25" s="238"/>
      <c r="D25" s="122"/>
      <c r="E25" s="122"/>
    </row>
    <row r="26" spans="1:6" x14ac:dyDescent="0.2">
      <c r="A26" s="122"/>
      <c r="B26" s="122"/>
      <c r="C26" s="122"/>
      <c r="D26" s="122"/>
      <c r="E26" s="122"/>
    </row>
    <row r="27" spans="1:6" x14ac:dyDescent="0.2">
      <c r="A27" s="122"/>
      <c r="B27" s="122"/>
      <c r="C27" s="122"/>
      <c r="D27" s="122"/>
      <c r="E27" s="122"/>
    </row>
    <row r="28" spans="1:6" x14ac:dyDescent="0.2">
      <c r="A28" s="122"/>
      <c r="B28" s="122"/>
      <c r="C28" s="122"/>
      <c r="D28" s="122"/>
      <c r="E28" s="122"/>
    </row>
    <row r="29" spans="1:6" x14ac:dyDescent="0.2">
      <c r="A29" s="122"/>
      <c r="B29" s="122"/>
      <c r="C29" s="122"/>
      <c r="D29" s="122"/>
      <c r="E29" s="122"/>
    </row>
    <row r="30" spans="1:6" x14ac:dyDescent="0.2">
      <c r="A30" s="122"/>
      <c r="B30" s="122"/>
      <c r="C30" s="122"/>
      <c r="D30" s="122"/>
      <c r="E30" s="122"/>
    </row>
    <row r="31" spans="1:6" x14ac:dyDescent="0.2">
      <c r="A31" s="122"/>
      <c r="B31" s="122"/>
      <c r="C31" s="122"/>
      <c r="D31" s="122"/>
      <c r="E31" s="122"/>
    </row>
    <row r="32" spans="1:6" x14ac:dyDescent="0.2">
      <c r="A32" s="122"/>
      <c r="B32" s="122"/>
      <c r="C32" s="122"/>
      <c r="D32" s="122"/>
      <c r="E32" s="122"/>
    </row>
    <row r="33" s="122" customFormat="1" ht="9.6" customHeight="1" x14ac:dyDescent="0.2"/>
    <row r="34" s="122" customFormat="1" ht="9.6" customHeight="1" x14ac:dyDescent="0.2"/>
    <row r="35" s="122" customFormat="1" ht="9.6" customHeight="1" x14ac:dyDescent="0.2"/>
    <row r="36" s="122" customFormat="1" x14ac:dyDescent="0.2"/>
  </sheetData>
  <sheetProtection algorithmName="SHA-512" hashValue="gqwIOrd8LFf7VF+4sJOCfeWNiVkQf0KHZeWiexhN3sZrdGf7QLg7XIlAyLG/kTGOt8DO8fX/idnMCYfscHwRTA==" saltValue="Q3aRxVVDKUOLFRKuaAwD0Q==" spinCount="100000" sheet="1" objects="1" scenarios="1"/>
  <mergeCells count="1">
    <mergeCell ref="A2:A3"/>
  </mergeCells>
  <phoneticPr fontId="24" type="noConversion"/>
  <printOptions headings="1" gridLinesSet="0"/>
  <pageMargins left="0.25" right="0.15" top="1.65" bottom="0.52" header="0.44" footer="0.17"/>
  <pageSetup firstPageNumber="25"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9" colorId="8" zoomScale="110" zoomScaleNormal="110" workbookViewId="0">
      <selection activeCell="I59" sqref="I59"/>
    </sheetView>
  </sheetViews>
  <sheetFormatPr defaultColWidth="9.140625" defaultRowHeight="12.75" x14ac:dyDescent="0.2"/>
  <cols>
    <col min="1" max="1" width="44" style="276" customWidth="1"/>
    <col min="2" max="2" width="12.140625" style="276" customWidth="1"/>
    <col min="3" max="3" width="16.7109375" style="276" customWidth="1"/>
    <col min="4" max="5" width="15.7109375" style="276" customWidth="1"/>
    <col min="6" max="10" width="15.7109375" style="122" customWidth="1"/>
    <col min="11" max="16384" width="9.140625" style="122"/>
  </cols>
  <sheetData>
    <row r="1" spans="1:7" ht="27" customHeight="1" x14ac:dyDescent="0.2">
      <c r="A1" s="1931" t="s">
        <v>562</v>
      </c>
      <c r="B1" s="1929"/>
    </row>
    <row r="2" spans="1:7" ht="33.75" x14ac:dyDescent="0.2">
      <c r="A2" s="1936" t="s">
        <v>1335</v>
      </c>
      <c r="B2" s="1937"/>
      <c r="C2" s="928" t="str">
        <f>"Outstanding        Beginning July 1, "&amp;'AFR22'!$E$2-1</f>
        <v>Outstanding        Beginning July 1, 2021</v>
      </c>
      <c r="D2" s="928" t="str">
        <f>"Issued                                        July 1, "&amp;'AFR22'!$E$2-1&amp;" thru           June 30, "&amp;'AFR22'!$E$2</f>
        <v>Issued                                        July 1, 2021 thru           June 30, 2022</v>
      </c>
      <c r="E2" s="928" t="str">
        <f>"Retired                                        July 1, "&amp;'AFR22'!$E$2-1&amp;" thru           June 30, "&amp;'AFR22'!$E$2</f>
        <v>Retired                                        July 1, 2021 thru           June 30, 2022</v>
      </c>
      <c r="F2" s="928" t="str">
        <f>"Outstanding            Ending June 30, "&amp;'AFR22'!$E$2</f>
        <v>Outstanding            Ending June 30, 2022</v>
      </c>
    </row>
    <row r="3" spans="1:7" ht="15.75" customHeight="1" x14ac:dyDescent="0.2">
      <c r="A3" s="1938" t="s">
        <v>992</v>
      </c>
      <c r="B3" s="1939"/>
      <c r="C3" s="1932"/>
      <c r="D3" s="1933"/>
      <c r="E3" s="1933"/>
      <c r="F3" s="1934"/>
    </row>
    <row r="4" spans="1:7" ht="12.75" customHeight="1" thickBot="1" x14ac:dyDescent="0.25">
      <c r="A4" s="1926" t="s">
        <v>563</v>
      </c>
      <c r="B4" s="1927"/>
      <c r="C4" s="815"/>
      <c r="D4" s="815"/>
      <c r="E4" s="815"/>
      <c r="F4" s="844">
        <f>SUM(C4+D4)-E4</f>
        <v>0</v>
      </c>
    </row>
    <row r="5" spans="1:7" ht="15.75" customHeight="1" thickTop="1" x14ac:dyDescent="0.2">
      <c r="A5" s="1930" t="s">
        <v>989</v>
      </c>
      <c r="B5" s="1925"/>
      <c r="C5" s="1919"/>
      <c r="D5" s="1920"/>
      <c r="E5" s="1920"/>
      <c r="F5" s="1921"/>
    </row>
    <row r="6" spans="1:7" ht="12.75" customHeight="1" thickBot="1" x14ac:dyDescent="0.25">
      <c r="A6" s="372" t="s">
        <v>63</v>
      </c>
      <c r="B6" s="373"/>
      <c r="C6" s="822"/>
      <c r="D6" s="822"/>
      <c r="E6" s="822"/>
      <c r="F6" s="844">
        <f t="shared" ref="F6:F14" si="0">SUM(C6+D6)-E6</f>
        <v>0</v>
      </c>
    </row>
    <row r="7" spans="1:7" ht="12.75" customHeight="1" thickTop="1" thickBot="1" x14ac:dyDescent="0.25">
      <c r="A7" s="372" t="s">
        <v>6</v>
      </c>
      <c r="B7" s="373"/>
      <c r="C7" s="822"/>
      <c r="D7" s="822"/>
      <c r="E7" s="822"/>
      <c r="F7" s="844">
        <f t="shared" si="0"/>
        <v>0</v>
      </c>
    </row>
    <row r="8" spans="1:7" ht="12.75" customHeight="1" thickTop="1" thickBot="1" x14ac:dyDescent="0.25">
      <c r="A8" s="372" t="s">
        <v>447</v>
      </c>
      <c r="B8" s="373"/>
      <c r="C8" s="822"/>
      <c r="D8" s="822"/>
      <c r="E8" s="822"/>
      <c r="F8" s="844">
        <f t="shared" si="0"/>
        <v>0</v>
      </c>
    </row>
    <row r="9" spans="1:7" ht="12.75" customHeight="1" thickTop="1" thickBot="1" x14ac:dyDescent="0.25">
      <c r="A9" s="372" t="s">
        <v>448</v>
      </c>
      <c r="B9" s="373"/>
      <c r="C9" s="822"/>
      <c r="D9" s="822"/>
      <c r="E9" s="822"/>
      <c r="F9" s="844">
        <f t="shared" si="0"/>
        <v>0</v>
      </c>
    </row>
    <row r="10" spans="1:7" ht="12.75" customHeight="1" thickTop="1" thickBot="1" x14ac:dyDescent="0.25">
      <c r="A10" s="372" t="s">
        <v>449</v>
      </c>
      <c r="B10" s="373"/>
      <c r="C10" s="822"/>
      <c r="D10" s="822"/>
      <c r="E10" s="822"/>
      <c r="F10" s="844">
        <f t="shared" si="0"/>
        <v>0</v>
      </c>
    </row>
    <row r="11" spans="1:7" ht="12.75" customHeight="1" thickTop="1" thickBot="1" x14ac:dyDescent="0.25">
      <c r="A11" s="372" t="s">
        <v>287</v>
      </c>
      <c r="B11" s="373"/>
      <c r="C11" s="822"/>
      <c r="D11" s="822"/>
      <c r="E11" s="822"/>
      <c r="F11" s="844">
        <f t="shared" si="0"/>
        <v>0</v>
      </c>
    </row>
    <row r="12" spans="1:7" ht="12.75" customHeight="1" thickTop="1" thickBot="1" x14ac:dyDescent="0.25">
      <c r="A12" s="372" t="s">
        <v>1031</v>
      </c>
      <c r="B12" s="373"/>
      <c r="C12" s="822"/>
      <c r="D12" s="822"/>
      <c r="E12" s="822"/>
      <c r="F12" s="844">
        <f t="shared" si="0"/>
        <v>0</v>
      </c>
    </row>
    <row r="13" spans="1:7" ht="12.75" customHeight="1" thickTop="1" thickBot="1" x14ac:dyDescent="0.25">
      <c r="A13" s="372" t="s">
        <v>333</v>
      </c>
      <c r="B13" s="373"/>
      <c r="C13" s="822"/>
      <c r="D13" s="822"/>
      <c r="E13" s="822"/>
      <c r="F13" s="844">
        <f t="shared" si="0"/>
        <v>0</v>
      </c>
    </row>
    <row r="14" spans="1:7" ht="12.75" customHeight="1" thickTop="1" thickBot="1" x14ac:dyDescent="0.25">
      <c r="A14" s="372" t="s">
        <v>391</v>
      </c>
      <c r="B14" s="373"/>
      <c r="C14" s="822"/>
      <c r="D14" s="822"/>
      <c r="E14" s="822"/>
      <c r="F14" s="844">
        <f t="shared" si="0"/>
        <v>0</v>
      </c>
    </row>
    <row r="15" spans="1:7" ht="14.25" thickTop="1" thickBot="1" x14ac:dyDescent="0.25">
      <c r="A15" s="1922" t="s">
        <v>564</v>
      </c>
      <c r="B15" s="1923"/>
      <c r="C15" s="844">
        <f>SUM(C6:C14)</f>
        <v>0</v>
      </c>
      <c r="D15" s="844">
        <f>SUM(D6:D14)</f>
        <v>0</v>
      </c>
      <c r="E15" s="844">
        <f>SUM(E6:E14)</f>
        <v>0</v>
      </c>
      <c r="F15" s="844">
        <f>SUM(F6:F14)</f>
        <v>0</v>
      </c>
      <c r="G15" s="347"/>
    </row>
    <row r="16" spans="1:7" ht="15.75" customHeight="1" thickTop="1" x14ac:dyDescent="0.2">
      <c r="A16" s="1935" t="s">
        <v>990</v>
      </c>
      <c r="B16" s="1925"/>
      <c r="C16" s="1919"/>
      <c r="D16" s="1920"/>
      <c r="E16" s="1920"/>
      <c r="F16" s="1921"/>
    </row>
    <row r="17" spans="1:11" ht="12.75" customHeight="1" thickBot="1" x14ac:dyDescent="0.25">
      <c r="A17" s="1917" t="s">
        <v>63</v>
      </c>
      <c r="B17" s="1918"/>
      <c r="C17" s="822"/>
      <c r="D17" s="822"/>
      <c r="E17" s="822"/>
      <c r="F17" s="844">
        <f>SUM(C17+D17)-E17</f>
        <v>0</v>
      </c>
    </row>
    <row r="18" spans="1:11" ht="12.75" customHeight="1" thickTop="1" thickBot="1" x14ac:dyDescent="0.25">
      <c r="A18" s="1917" t="s">
        <v>6</v>
      </c>
      <c r="B18" s="1918"/>
      <c r="C18" s="822"/>
      <c r="D18" s="822"/>
      <c r="E18" s="822"/>
      <c r="F18" s="844">
        <f>SUM(C18+D18)-E18</f>
        <v>0</v>
      </c>
    </row>
    <row r="19" spans="1:11" ht="12.75" customHeight="1" thickTop="1" thickBot="1" x14ac:dyDescent="0.25">
      <c r="A19" s="1917" t="s">
        <v>333</v>
      </c>
      <c r="B19" s="1918"/>
      <c r="C19" s="822"/>
      <c r="D19" s="822"/>
      <c r="E19" s="822"/>
      <c r="F19" s="844">
        <f>SUM(C19+D19)-E19</f>
        <v>0</v>
      </c>
    </row>
    <row r="20" spans="1:11" ht="12.75" customHeight="1" thickTop="1" thickBot="1" x14ac:dyDescent="0.25">
      <c r="A20" s="1917" t="s">
        <v>391</v>
      </c>
      <c r="B20" s="1918"/>
      <c r="C20" s="822"/>
      <c r="D20" s="822"/>
      <c r="E20" s="822"/>
      <c r="F20" s="844">
        <f>SUM(C20+D20)-E20</f>
        <v>0</v>
      </c>
    </row>
    <row r="21" spans="1:11" ht="14.25" thickTop="1" thickBot="1" x14ac:dyDescent="0.25">
      <c r="A21" s="1922" t="s">
        <v>565</v>
      </c>
      <c r="B21" s="1923"/>
      <c r="C21" s="844">
        <f>SUM(C17:C20)</f>
        <v>0</v>
      </c>
      <c r="D21" s="844">
        <f>SUM(D17:D20)</f>
        <v>0</v>
      </c>
      <c r="E21" s="844">
        <f>SUM(E17:E20)</f>
        <v>0</v>
      </c>
      <c r="F21" s="844">
        <f>SUM(F17:F20)</f>
        <v>0</v>
      </c>
      <c r="G21" s="347"/>
    </row>
    <row r="22" spans="1:11" ht="15.75" customHeight="1" thickTop="1" x14ac:dyDescent="0.2">
      <c r="A22" s="1924" t="s">
        <v>991</v>
      </c>
      <c r="B22" s="1925"/>
      <c r="C22" s="1919"/>
      <c r="D22" s="1920"/>
      <c r="E22" s="1920"/>
      <c r="F22" s="1921"/>
    </row>
    <row r="23" spans="1:11" ht="13.5" thickBot="1" x14ac:dyDescent="0.25">
      <c r="A23" s="1926" t="s">
        <v>566</v>
      </c>
      <c r="B23" s="1927"/>
      <c r="C23" s="815"/>
      <c r="D23" s="815"/>
      <c r="E23" s="815"/>
      <c r="F23" s="844">
        <f>SUM(C23+D23)-E23</f>
        <v>0</v>
      </c>
      <c r="G23" s="347"/>
    </row>
    <row r="24" spans="1:11" ht="15.75" customHeight="1" thickTop="1" x14ac:dyDescent="0.2">
      <c r="A24" s="1924" t="s">
        <v>1440</v>
      </c>
      <c r="B24" s="1925"/>
      <c r="C24" s="1919"/>
      <c r="D24" s="1920"/>
      <c r="E24" s="1920"/>
      <c r="F24" s="1921"/>
    </row>
    <row r="25" spans="1:11" ht="13.5" thickBot="1" x14ac:dyDescent="0.25">
      <c r="A25" s="1926" t="s">
        <v>1441</v>
      </c>
      <c r="B25" s="1927"/>
      <c r="C25" s="815"/>
      <c r="D25" s="815"/>
      <c r="E25" s="815"/>
      <c r="F25" s="844">
        <f>SUM(C25+D25)-E25</f>
        <v>0</v>
      </c>
      <c r="G25" s="347"/>
    </row>
    <row r="26" spans="1:11" ht="15.75" customHeight="1" thickTop="1" x14ac:dyDescent="0.2">
      <c r="A26" s="1930" t="s">
        <v>586</v>
      </c>
      <c r="B26" s="1925"/>
      <c r="C26" s="374"/>
      <c r="D26" s="374"/>
      <c r="E26" s="374"/>
      <c r="F26" s="375"/>
    </row>
    <row r="27" spans="1:11" ht="13.5" thickBot="1" x14ac:dyDescent="0.25">
      <c r="A27" s="1922" t="s">
        <v>950</v>
      </c>
      <c r="B27" s="1923"/>
      <c r="C27" s="822"/>
      <c r="D27" s="822"/>
      <c r="E27" s="822"/>
      <c r="F27" s="844">
        <f>SUM(C27+D27)-E27</f>
        <v>0</v>
      </c>
      <c r="G27" s="347"/>
    </row>
    <row r="28" spans="1:11" ht="7.5" customHeight="1" thickTop="1" x14ac:dyDescent="0.2">
      <c r="A28" s="122"/>
    </row>
    <row r="29" spans="1:11" ht="23.25" customHeight="1" x14ac:dyDescent="0.2">
      <c r="A29" s="1928" t="s">
        <v>515</v>
      </c>
      <c r="B29" s="1929"/>
      <c r="C29" s="1520"/>
      <c r="D29" s="1520"/>
      <c r="E29" s="1520"/>
      <c r="F29" s="1520"/>
      <c r="G29" s="1520"/>
      <c r="H29" s="1520"/>
      <c r="I29" s="1520"/>
      <c r="J29" s="1520"/>
    </row>
    <row r="30" spans="1:11" ht="33.75" x14ac:dyDescent="0.2">
      <c r="A30" s="1521" t="s">
        <v>951</v>
      </c>
      <c r="B30" s="1522" t="s">
        <v>1002</v>
      </c>
      <c r="C30" s="1522" t="s">
        <v>516</v>
      </c>
      <c r="D30" s="1522" t="s">
        <v>1295</v>
      </c>
      <c r="E30" s="928" t="str">
        <f>"Outstanding        Beginning July 1, "&amp;'AFR22'!$E$2-1</f>
        <v>Outstanding        Beginning July 1, 2021</v>
      </c>
      <c r="F30" s="928" t="str">
        <f>"Issued                                        July 1, "&amp;'AFR22'!$E$2-1&amp;" thru           June 30, "&amp;'AFR22'!$E$2</f>
        <v>Issued                                        July 1, 2021 thru           June 30, 2022</v>
      </c>
      <c r="G30" s="1522" t="s">
        <v>1386</v>
      </c>
      <c r="H30" s="928" t="str">
        <f>"Retired                                        July 1, "&amp;'AFR22'!$E$2-1&amp;" thru           June 30, "&amp;'AFR22'!$E$2</f>
        <v>Retired                                        July 1, 2021 thru           June 30, 2022</v>
      </c>
      <c r="I30" s="928" t="str">
        <f>"Outstanding Ending                     June 30, "&amp;'AFR22'!$E$2</f>
        <v>Outstanding Ending                     June 30, 2022</v>
      </c>
      <c r="J30" s="853" t="s">
        <v>2</v>
      </c>
      <c r="K30" s="1523"/>
    </row>
    <row r="31" spans="1:11" ht="12" customHeight="1" x14ac:dyDescent="0.2">
      <c r="A31" s="376" t="s">
        <v>4926</v>
      </c>
      <c r="B31" s="377">
        <v>44105</v>
      </c>
      <c r="C31" s="845">
        <v>418160</v>
      </c>
      <c r="D31" s="846">
        <v>7</v>
      </c>
      <c r="E31" s="845"/>
      <c r="F31" s="845"/>
      <c r="G31" s="845">
        <f>379208-32503</f>
        <v>346705</v>
      </c>
      <c r="H31" s="845"/>
      <c r="I31" s="847">
        <f>((E31+F31)-H31)+G31</f>
        <v>346705</v>
      </c>
      <c r="J31" s="845">
        <f>IF(I31=0,"",(I31/$I$49)*($I$49-SUM('Assets-Liab 5-6'!$E$38:$E$39)))</f>
        <v>346705</v>
      </c>
      <c r="K31" s="1523"/>
    </row>
    <row r="32" spans="1:11" ht="12" customHeight="1" x14ac:dyDescent="0.2">
      <c r="A32" s="376" t="s">
        <v>4925</v>
      </c>
      <c r="B32" s="377">
        <v>44044</v>
      </c>
      <c r="C32" s="845">
        <v>111276</v>
      </c>
      <c r="D32" s="846">
        <v>7</v>
      </c>
      <c r="E32" s="845"/>
      <c r="F32" s="845"/>
      <c r="G32" s="845">
        <f>76641-35424</f>
        <v>41217</v>
      </c>
      <c r="H32" s="845"/>
      <c r="I32" s="847">
        <f>((E32+F32)-H32)+G32</f>
        <v>41217</v>
      </c>
      <c r="J32" s="845">
        <f>IF(I32=0,"",(I32/$I$49)*($I$49-SUM('Assets-Liab 5-6'!$E$38:$E$39)))</f>
        <v>41217</v>
      </c>
      <c r="K32" s="1523"/>
    </row>
    <row r="33" spans="1:11" ht="12" customHeight="1" x14ac:dyDescent="0.2">
      <c r="A33" s="376" t="s">
        <v>4923</v>
      </c>
      <c r="B33" s="377">
        <v>44440</v>
      </c>
      <c r="C33" s="845">
        <v>94637</v>
      </c>
      <c r="D33" s="846">
        <v>7</v>
      </c>
      <c r="E33" s="845"/>
      <c r="F33" s="845"/>
      <c r="G33" s="845">
        <f>90465-14353</f>
        <v>76112</v>
      </c>
      <c r="H33" s="845"/>
      <c r="I33" s="847">
        <f t="shared" ref="I33:I48" si="1">((E33+F33)-H33)+G33</f>
        <v>76112</v>
      </c>
      <c r="J33" s="845">
        <f>IF(I33=0,"",(I33/$I$49)*($I$49-SUM('Assets-Liab 5-6'!$E$38:$E$39)))</f>
        <v>76112</v>
      </c>
      <c r="K33" s="1523"/>
    </row>
    <row r="34" spans="1:11" ht="12" customHeight="1" x14ac:dyDescent="0.2">
      <c r="A34" s="376" t="s">
        <v>4924</v>
      </c>
      <c r="B34" s="377">
        <v>44013</v>
      </c>
      <c r="C34" s="845">
        <v>59982</v>
      </c>
      <c r="D34" s="846">
        <v>7</v>
      </c>
      <c r="E34" s="845"/>
      <c r="F34" s="845"/>
      <c r="G34" s="845">
        <f>39262-19184</f>
        <v>20078</v>
      </c>
      <c r="H34" s="845"/>
      <c r="I34" s="847">
        <f t="shared" si="1"/>
        <v>20078</v>
      </c>
      <c r="J34" s="845">
        <f>IF(I34=0,"",(I34/$I$49)*($I$49-SUM('Assets-Liab 5-6'!$E$38:$E$39)))</f>
        <v>20078</v>
      </c>
      <c r="K34" s="1526"/>
    </row>
    <row r="35" spans="1:11" ht="12" customHeight="1" x14ac:dyDescent="0.2">
      <c r="A35" s="376"/>
      <c r="B35" s="377"/>
      <c r="C35" s="848"/>
      <c r="D35" s="846"/>
      <c r="E35" s="848"/>
      <c r="F35" s="848"/>
      <c r="G35" s="848"/>
      <c r="H35" s="848"/>
      <c r="I35" s="847">
        <f t="shared" si="1"/>
        <v>0</v>
      </c>
      <c r="J35" s="845" t="str">
        <f>IF(I35=0,"",(I35/$I$49)*($I$49-SUM('Assets-Liab 5-6'!$E$38:$E$39)))</f>
        <v/>
      </c>
      <c r="K35" s="1526"/>
    </row>
    <row r="36" spans="1:11" ht="12" customHeight="1" x14ac:dyDescent="0.2">
      <c r="A36" s="376"/>
      <c r="B36" s="377"/>
      <c r="C36" s="845"/>
      <c r="D36" s="846"/>
      <c r="E36" s="845"/>
      <c r="F36" s="845"/>
      <c r="G36" s="845"/>
      <c r="H36" s="845"/>
      <c r="I36" s="847">
        <f t="shared" si="1"/>
        <v>0</v>
      </c>
      <c r="J36" s="845" t="str">
        <f>IF(I36=0,"",(I36/$I$49)*($I$49-SUM('Assets-Liab 5-6'!$E$38:$E$39)))</f>
        <v/>
      </c>
      <c r="K36" s="1527"/>
    </row>
    <row r="37" spans="1:11" ht="12" customHeight="1" x14ac:dyDescent="0.2">
      <c r="A37" s="376"/>
      <c r="B37" s="377"/>
      <c r="C37" s="746"/>
      <c r="D37" s="849"/>
      <c r="E37" s="746"/>
      <c r="F37" s="746"/>
      <c r="G37" s="746"/>
      <c r="H37" s="746"/>
      <c r="I37" s="847">
        <f t="shared" si="1"/>
        <v>0</v>
      </c>
      <c r="J37" s="845" t="str">
        <f>IF(I37=0,"",(I37/$I$49)*($I$49-SUM('Assets-Liab 5-6'!$E$38:$E$39)))</f>
        <v/>
      </c>
      <c r="K37" s="1526"/>
    </row>
    <row r="38" spans="1:11" ht="12" customHeight="1" x14ac:dyDescent="0.2">
      <c r="A38" s="376"/>
      <c r="B38" s="377"/>
      <c r="C38" s="845"/>
      <c r="D38" s="850"/>
      <c r="E38" s="851"/>
      <c r="F38" s="851"/>
      <c r="G38" s="851"/>
      <c r="H38" s="851"/>
      <c r="I38" s="847">
        <f t="shared" si="1"/>
        <v>0</v>
      </c>
      <c r="J38" s="845" t="str">
        <f>IF(I38=0,"",(I38/$I$49)*($I$49-SUM('Assets-Liab 5-6'!$E$38:$E$39)))</f>
        <v/>
      </c>
      <c r="K38" s="1526"/>
    </row>
    <row r="39" spans="1:11" ht="12" customHeight="1" x14ac:dyDescent="0.2">
      <c r="A39" s="376"/>
      <c r="B39" s="377"/>
      <c r="C39" s="845"/>
      <c r="D39" s="850"/>
      <c r="E39" s="851"/>
      <c r="F39" s="851"/>
      <c r="G39" s="851"/>
      <c r="H39" s="851"/>
      <c r="I39" s="847">
        <f t="shared" si="1"/>
        <v>0</v>
      </c>
      <c r="J39" s="845" t="str">
        <f>IF(I39=0,"",(I39/$I$49)*($I$49-SUM('Assets-Liab 5-6'!$E$38:$E$39)))</f>
        <v/>
      </c>
      <c r="K39" s="1526"/>
    </row>
    <row r="40" spans="1:11" ht="12" customHeight="1" x14ac:dyDescent="0.2">
      <c r="A40" s="376"/>
      <c r="B40" s="377"/>
      <c r="C40" s="845"/>
      <c r="D40" s="850"/>
      <c r="E40" s="851"/>
      <c r="F40" s="851"/>
      <c r="G40" s="851"/>
      <c r="H40" s="851"/>
      <c r="I40" s="847">
        <f t="shared" si="1"/>
        <v>0</v>
      </c>
      <c r="J40" s="845" t="str">
        <f>IF(I40=0,"",(I40/$I$49)*($I$49-SUM('Assets-Liab 5-6'!$E$38:$E$39)))</f>
        <v/>
      </c>
      <c r="K40" s="1526"/>
    </row>
    <row r="41" spans="1:11" ht="12" customHeight="1" x14ac:dyDescent="0.2">
      <c r="A41" s="376"/>
      <c r="B41" s="377"/>
      <c r="C41" s="845"/>
      <c r="D41" s="850"/>
      <c r="E41" s="851"/>
      <c r="F41" s="851"/>
      <c r="G41" s="851"/>
      <c r="H41" s="851"/>
      <c r="I41" s="847">
        <f t="shared" si="1"/>
        <v>0</v>
      </c>
      <c r="J41" s="845" t="str">
        <f>IF(I41=0,"",(I41/$I$49)*($I$49-SUM('Assets-Liab 5-6'!$E$38:$E$39)))</f>
        <v/>
      </c>
      <c r="K41" s="1526"/>
    </row>
    <row r="42" spans="1:11" ht="12" customHeight="1" x14ac:dyDescent="0.2">
      <c r="A42" s="376"/>
      <c r="B42" s="377"/>
      <c r="C42" s="845"/>
      <c r="D42" s="850"/>
      <c r="E42" s="851"/>
      <c r="F42" s="851"/>
      <c r="G42" s="851"/>
      <c r="H42" s="851"/>
      <c r="I42" s="847">
        <f t="shared" si="1"/>
        <v>0</v>
      </c>
      <c r="J42" s="845" t="str">
        <f>IF(I42=0,"",(I42/$I$49)*($I$49-SUM('Assets-Liab 5-6'!$E$38:$E$39)))</f>
        <v/>
      </c>
      <c r="K42" s="1526"/>
    </row>
    <row r="43" spans="1:11" ht="12" customHeight="1" x14ac:dyDescent="0.2">
      <c r="A43" s="376"/>
      <c r="B43" s="377"/>
      <c r="C43" s="845"/>
      <c r="D43" s="850"/>
      <c r="E43" s="851"/>
      <c r="F43" s="851"/>
      <c r="G43" s="851"/>
      <c r="H43" s="851"/>
      <c r="I43" s="847">
        <f t="shared" si="1"/>
        <v>0</v>
      </c>
      <c r="J43" s="845" t="str">
        <f>IF(I43=0,"",(I43/$I$49)*($I$49-SUM('Assets-Liab 5-6'!$E$38:$E$39)))</f>
        <v/>
      </c>
      <c r="K43" s="1526"/>
    </row>
    <row r="44" spans="1:11" ht="12" customHeight="1" x14ac:dyDescent="0.2">
      <c r="A44" s="376"/>
      <c r="B44" s="377"/>
      <c r="C44" s="845"/>
      <c r="D44" s="846"/>
      <c r="E44" s="845"/>
      <c r="F44" s="845"/>
      <c r="G44" s="845"/>
      <c r="H44" s="845"/>
      <c r="I44" s="847">
        <f t="shared" si="1"/>
        <v>0</v>
      </c>
      <c r="J44" s="845" t="str">
        <f>IF(I44=0,"",(I44/$I$49)*($I$49-SUM('Assets-Liab 5-6'!$E$38:$E$39)))</f>
        <v/>
      </c>
      <c r="K44" s="1526"/>
    </row>
    <row r="45" spans="1:11" ht="12" customHeight="1" x14ac:dyDescent="0.2">
      <c r="A45" s="376"/>
      <c r="B45" s="377"/>
      <c r="C45" s="845"/>
      <c r="D45" s="846"/>
      <c r="E45" s="845"/>
      <c r="F45" s="845"/>
      <c r="G45" s="845"/>
      <c r="H45" s="845"/>
      <c r="I45" s="847">
        <f t="shared" si="1"/>
        <v>0</v>
      </c>
      <c r="J45" s="845" t="str">
        <f>IF(I45=0,"",(I45/$I$49)*($I$49-SUM('Assets-Liab 5-6'!$E$38:$E$39)))</f>
        <v/>
      </c>
      <c r="K45" s="1526"/>
    </row>
    <row r="46" spans="1:11" ht="12" customHeight="1" x14ac:dyDescent="0.2">
      <c r="A46" s="376"/>
      <c r="B46" s="377"/>
      <c r="C46" s="845"/>
      <c r="D46" s="846"/>
      <c r="E46" s="845"/>
      <c r="F46" s="845"/>
      <c r="G46" s="845"/>
      <c r="H46" s="845"/>
      <c r="I46" s="847">
        <f t="shared" si="1"/>
        <v>0</v>
      </c>
      <c r="J46" s="845" t="str">
        <f>IF(I46=0,"",(I46/$I$49)*($I$49-SUM('Assets-Liab 5-6'!$E$38:$E$39)))</f>
        <v/>
      </c>
      <c r="K46" s="1526"/>
    </row>
    <row r="47" spans="1:11" ht="12" customHeight="1" x14ac:dyDescent="0.2">
      <c r="A47" s="376"/>
      <c r="B47" s="377"/>
      <c r="C47" s="848"/>
      <c r="D47" s="846"/>
      <c r="E47" s="848"/>
      <c r="F47" s="848"/>
      <c r="G47" s="848"/>
      <c r="H47" s="848"/>
      <c r="I47" s="847">
        <f t="shared" si="1"/>
        <v>0</v>
      </c>
      <c r="J47" s="845" t="str">
        <f>IF(I47=0,"",(I47/$I$49)*($I$49-SUM('Assets-Liab 5-6'!$E$38:$E$39)))</f>
        <v/>
      </c>
      <c r="K47" s="1526"/>
    </row>
    <row r="48" spans="1:11" ht="12" customHeight="1" x14ac:dyDescent="0.2">
      <c r="A48" s="376"/>
      <c r="B48" s="377"/>
      <c r="C48" s="845"/>
      <c r="D48" s="846"/>
      <c r="E48" s="845"/>
      <c r="F48" s="845"/>
      <c r="G48" s="845"/>
      <c r="H48" s="845"/>
      <c r="I48" s="847">
        <f t="shared" si="1"/>
        <v>0</v>
      </c>
      <c r="J48" s="845" t="str">
        <f>IF(I48=0,"",(I48/$I$49)*($I$49-SUM('Assets-Liab 5-6'!$E$38:$E$39)))</f>
        <v/>
      </c>
      <c r="K48" s="1526"/>
    </row>
    <row r="49" spans="1:11" ht="12" customHeight="1" x14ac:dyDescent="0.2">
      <c r="A49" s="1524"/>
      <c r="B49" s="1525"/>
      <c r="C49" s="847">
        <f>SUM(C31:C48)</f>
        <v>684055</v>
      </c>
      <c r="D49" s="852"/>
      <c r="E49" s="847">
        <f t="shared" ref="E49:J49" si="2">SUM(E31:E48)</f>
        <v>0</v>
      </c>
      <c r="F49" s="847">
        <f t="shared" si="2"/>
        <v>0</v>
      </c>
      <c r="G49" s="847">
        <f t="shared" si="2"/>
        <v>484112</v>
      </c>
      <c r="H49" s="847">
        <f t="shared" si="2"/>
        <v>0</v>
      </c>
      <c r="I49" s="847">
        <f t="shared" si="2"/>
        <v>484112</v>
      </c>
      <c r="J49" s="847">
        <f t="shared" si="2"/>
        <v>484112</v>
      </c>
      <c r="K49" s="1526"/>
    </row>
    <row r="50" spans="1:11" ht="6" customHeight="1" x14ac:dyDescent="0.2">
      <c r="A50" s="1520"/>
      <c r="B50" s="1523"/>
      <c r="C50" s="1523"/>
      <c r="D50" s="1523"/>
      <c r="E50" s="1523"/>
      <c r="F50" s="1523"/>
      <c r="G50" s="1523"/>
      <c r="H50" s="1523"/>
      <c r="I50" s="1523"/>
      <c r="J50" s="1520"/>
    </row>
    <row r="51" spans="1:11" x14ac:dyDescent="0.2">
      <c r="A51" s="1528" t="s">
        <v>1338</v>
      </c>
      <c r="B51" s="1520"/>
      <c r="C51" s="1526"/>
      <c r="D51" s="1526"/>
      <c r="E51" s="1526"/>
      <c r="F51" s="1526"/>
      <c r="G51" s="1526"/>
      <c r="H51" s="1523"/>
      <c r="I51" s="1523"/>
      <c r="J51" s="1520"/>
    </row>
    <row r="52" spans="1:11" ht="11.25" customHeight="1" x14ac:dyDescent="0.2">
      <c r="A52" s="1529" t="s">
        <v>815</v>
      </c>
      <c r="B52" s="1913" t="s">
        <v>517</v>
      </c>
      <c r="C52" s="1914"/>
      <c r="D52" s="1914"/>
      <c r="E52" s="1530" t="s">
        <v>4882</v>
      </c>
      <c r="F52" s="1915"/>
      <c r="G52" s="1916"/>
      <c r="H52" s="1530" t="s">
        <v>1802</v>
      </c>
      <c r="I52" s="1909"/>
      <c r="J52" s="1910"/>
    </row>
    <row r="53" spans="1:11" ht="11.25" customHeight="1" x14ac:dyDescent="0.2">
      <c r="A53" s="1531" t="s">
        <v>816</v>
      </c>
      <c r="B53" s="1532" t="s">
        <v>853</v>
      </c>
      <c r="C53" s="1520"/>
      <c r="D53" s="1526"/>
      <c r="E53" s="1530" t="s">
        <v>1805</v>
      </c>
      <c r="F53" s="1909"/>
      <c r="G53" s="1910"/>
      <c r="H53" s="1530" t="s">
        <v>1803</v>
      </c>
      <c r="I53" s="1911"/>
      <c r="J53" s="1912"/>
    </row>
    <row r="54" spans="1:11" ht="11.25" customHeight="1" x14ac:dyDescent="0.2">
      <c r="A54" s="1533" t="s">
        <v>817</v>
      </c>
      <c r="B54" s="1528" t="s">
        <v>854</v>
      </c>
      <c r="C54" s="1520"/>
      <c r="D54" s="1526"/>
      <c r="E54" s="1530" t="s">
        <v>1806</v>
      </c>
      <c r="F54" s="1911"/>
      <c r="G54" s="1912"/>
      <c r="H54" s="1530" t="s">
        <v>1804</v>
      </c>
      <c r="I54" s="1911"/>
      <c r="J54" s="1912"/>
    </row>
    <row r="55" spans="1:11" ht="6" customHeight="1" x14ac:dyDescent="0.2">
      <c r="A55" s="1526"/>
      <c r="B55" s="1534"/>
      <c r="C55" s="1535"/>
      <c r="D55" s="1534"/>
      <c r="E55" s="1536"/>
      <c r="F55" s="1537"/>
      <c r="G55" s="1520"/>
      <c r="H55" s="1523"/>
      <c r="I55" s="1523"/>
      <c r="J55" s="1520"/>
    </row>
    <row r="56" spans="1:11" ht="11.25" customHeight="1" x14ac:dyDescent="0.2">
      <c r="A56" s="1534"/>
      <c r="B56" s="1538"/>
      <c r="C56" s="1526"/>
      <c r="D56" s="1526"/>
      <c r="E56" s="1526"/>
      <c r="F56" s="1526"/>
      <c r="G56" s="1523"/>
      <c r="H56" s="1523"/>
      <c r="I56" s="1523"/>
      <c r="J56" s="1520"/>
    </row>
    <row r="57" spans="1:11" ht="11.25" customHeight="1" x14ac:dyDescent="0.2">
      <c r="A57" s="1526"/>
      <c r="B57" s="1539"/>
      <c r="C57" s="1526"/>
      <c r="D57" s="1526"/>
      <c r="E57" s="1526"/>
      <c r="F57" s="1526"/>
      <c r="G57" s="1523"/>
      <c r="H57" s="1523"/>
      <c r="I57" s="1523"/>
      <c r="J57" s="1520"/>
    </row>
    <row r="58" spans="1:11" ht="11.25" customHeight="1" x14ac:dyDescent="0.2">
      <c r="A58" s="1534"/>
      <c r="B58" s="1538"/>
      <c r="C58" s="1526"/>
      <c r="D58" s="1526"/>
      <c r="E58" s="1526"/>
      <c r="F58" s="1526"/>
      <c r="G58" s="1523"/>
      <c r="H58" s="1523"/>
      <c r="I58" s="1523"/>
      <c r="J58" s="1520"/>
    </row>
    <row r="59" spans="1:11" ht="11.25" customHeight="1" x14ac:dyDescent="0.2"/>
  </sheetData>
  <sheetProtection algorithmName="SHA-512" hashValue="vy1kt2n+ZurL+U/1+oUK6LVqR8t0HHPPdbjTyErJ0DSCn/6CaLv3Ep898gEiZmEK2cq74SVwTGRE40W5gOL6IA==" saltValue="vb4tNN4YV7GU4IU/Gev2wQ==" spinCount="100000" sheet="1" objects="1" scenarios="1"/>
  <mergeCells count="31">
    <mergeCell ref="A1:B1"/>
    <mergeCell ref="C3:F3"/>
    <mergeCell ref="C5:F5"/>
    <mergeCell ref="C16:F16"/>
    <mergeCell ref="A16:B16"/>
    <mergeCell ref="A2:B2"/>
    <mergeCell ref="A4:B4"/>
    <mergeCell ref="A5:B5"/>
    <mergeCell ref="A15:B15"/>
    <mergeCell ref="A3:B3"/>
    <mergeCell ref="A29:B29"/>
    <mergeCell ref="A24:B24"/>
    <mergeCell ref="A25:B25"/>
    <mergeCell ref="A26:B26"/>
    <mergeCell ref="A27:B27"/>
    <mergeCell ref="A17:B17"/>
    <mergeCell ref="A18:B18"/>
    <mergeCell ref="A19:B19"/>
    <mergeCell ref="C22:F22"/>
    <mergeCell ref="C24:F24"/>
    <mergeCell ref="A20:B20"/>
    <mergeCell ref="A21:B21"/>
    <mergeCell ref="A22:B22"/>
    <mergeCell ref="A23:B23"/>
    <mergeCell ref="I52:J52"/>
    <mergeCell ref="I53:J53"/>
    <mergeCell ref="I54:J54"/>
    <mergeCell ref="B52:D52"/>
    <mergeCell ref="F52:G52"/>
    <mergeCell ref="F53:G53"/>
    <mergeCell ref="F54:G54"/>
  </mergeCells>
  <phoneticPr fontId="2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6"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51"/>
  <sheetViews>
    <sheetView showGridLines="0" defaultGridColor="0" topLeftCell="A24" colorId="8" zoomScale="110" zoomScaleNormal="110" workbookViewId="0">
      <selection activeCell="G46" sqref="G46"/>
    </sheetView>
  </sheetViews>
  <sheetFormatPr defaultColWidth="9.140625" defaultRowHeight="12.75" x14ac:dyDescent="0.2"/>
  <cols>
    <col min="1" max="1" width="4.7109375" style="122" customWidth="1"/>
    <col min="2" max="2" width="3.28515625" style="122" customWidth="1"/>
    <col min="3" max="3" width="4.7109375" style="122" customWidth="1"/>
    <col min="4" max="4" width="3.28515625" style="122" customWidth="1"/>
    <col min="5" max="5" width="44.5703125" style="120" customWidth="1"/>
    <col min="6" max="6" width="18.85546875" style="122" customWidth="1"/>
    <col min="7" max="9" width="15.7109375" style="122" customWidth="1"/>
    <col min="10" max="10" width="16.7109375" style="122" customWidth="1"/>
    <col min="11" max="11" width="15.7109375" style="122" customWidth="1"/>
    <col min="12" max="12" width="4.7109375" style="122" customWidth="1"/>
    <col min="13" max="13" width="7.7109375" style="122" customWidth="1"/>
    <col min="14" max="16384" width="9.140625" style="122"/>
  </cols>
  <sheetData>
    <row r="1" spans="1:11" ht="28.5" customHeight="1" x14ac:dyDescent="0.2">
      <c r="A1" s="1940" t="s">
        <v>762</v>
      </c>
      <c r="B1" s="1941"/>
      <c r="C1" s="1941"/>
      <c r="D1" s="1941"/>
      <c r="E1" s="1941"/>
      <c r="F1" s="1941"/>
      <c r="G1" s="1942"/>
      <c r="H1" s="1043"/>
      <c r="I1" s="378"/>
      <c r="J1" s="296"/>
    </row>
    <row r="2" spans="1:11" ht="26.25" x14ac:dyDescent="0.2">
      <c r="A2" s="1959" t="s">
        <v>1297</v>
      </c>
      <c r="B2" s="1960"/>
      <c r="C2" s="1960"/>
      <c r="D2" s="1960"/>
      <c r="E2" s="1961"/>
      <c r="F2" s="379" t="s">
        <v>807</v>
      </c>
      <c r="G2" s="380" t="s">
        <v>1296</v>
      </c>
      <c r="H2" s="380" t="s">
        <v>355</v>
      </c>
      <c r="I2" s="380" t="s">
        <v>1032</v>
      </c>
      <c r="J2" s="380" t="s">
        <v>1340</v>
      </c>
      <c r="K2" s="380" t="s">
        <v>121</v>
      </c>
    </row>
    <row r="3" spans="1:11" x14ac:dyDescent="0.2">
      <c r="A3" s="1962" t="str">
        <f>"Cash Basis Fund Balance as of July 1, "&amp;'AFR22'!E2-1</f>
        <v>Cash Basis Fund Balance as of July 1, 2021</v>
      </c>
      <c r="B3" s="1963"/>
      <c r="C3" s="1963"/>
      <c r="D3" s="1963"/>
      <c r="E3" s="1964"/>
      <c r="F3" s="381"/>
      <c r="G3" s="854"/>
      <c r="H3" s="854"/>
      <c r="I3" s="854"/>
      <c r="J3" s="855"/>
      <c r="K3" s="855"/>
    </row>
    <row r="4" spans="1:11" x14ac:dyDescent="0.2">
      <c r="A4" s="1965" t="s">
        <v>314</v>
      </c>
      <c r="B4" s="1966"/>
      <c r="C4" s="1966"/>
      <c r="D4" s="1966"/>
      <c r="E4" s="1914"/>
      <c r="F4" s="383"/>
      <c r="G4" s="856"/>
      <c r="H4" s="857"/>
      <c r="I4" s="856"/>
      <c r="J4" s="858"/>
      <c r="K4" s="858"/>
    </row>
    <row r="5" spans="1:11" ht="13.5" thickBot="1" x14ac:dyDescent="0.25">
      <c r="A5" s="1943" t="s">
        <v>949</v>
      </c>
      <c r="B5" s="1944"/>
      <c r="C5" s="1944"/>
      <c r="D5" s="1944"/>
      <c r="E5" s="1945"/>
      <c r="F5" s="385" t="s">
        <v>1766</v>
      </c>
      <c r="G5" s="864">
        <f>'Revenues 10-15'!J12+'Revenues 10-15'!J18</f>
        <v>0</v>
      </c>
      <c r="H5" s="854">
        <f>'Revenues 10-15'!C7</f>
        <v>0</v>
      </c>
      <c r="I5" s="854"/>
      <c r="J5" s="860"/>
      <c r="K5" s="860"/>
    </row>
    <row r="6" spans="1:11" ht="14.25" thickTop="1" thickBot="1" x14ac:dyDescent="0.25">
      <c r="A6" s="388" t="s">
        <v>642</v>
      </c>
      <c r="B6" s="389"/>
      <c r="C6" s="389"/>
      <c r="D6" s="389"/>
      <c r="E6" s="1044"/>
      <c r="F6" s="390" t="s">
        <v>1767</v>
      </c>
      <c r="G6" s="864">
        <f>'Revenues 10-15'!J67</f>
        <v>0</v>
      </c>
      <c r="H6" s="854"/>
      <c r="I6" s="854"/>
      <c r="J6" s="855"/>
      <c r="K6" s="855"/>
    </row>
    <row r="7" spans="1:11" ht="13.5" thickTop="1" x14ac:dyDescent="0.2">
      <c r="A7" s="391" t="s">
        <v>206</v>
      </c>
      <c r="B7" s="1039"/>
      <c r="C7" s="1039"/>
      <c r="D7" s="1039"/>
      <c r="E7" s="1045"/>
      <c r="F7" s="385" t="s">
        <v>756</v>
      </c>
      <c r="G7" s="856"/>
      <c r="H7" s="856"/>
      <c r="I7" s="856"/>
      <c r="J7" s="861"/>
      <c r="K7" s="855">
        <f>'Revenues 10-15'!C103</f>
        <v>0</v>
      </c>
    </row>
    <row r="8" spans="1:11" x14ac:dyDescent="0.2">
      <c r="A8" s="391" t="s">
        <v>291</v>
      </c>
      <c r="B8" s="1039"/>
      <c r="C8" s="1039"/>
      <c r="D8" s="1039"/>
      <c r="E8" s="1045"/>
      <c r="F8" s="385" t="s">
        <v>757</v>
      </c>
      <c r="G8" s="862"/>
      <c r="H8" s="862"/>
      <c r="I8" s="862"/>
      <c r="J8" s="855"/>
      <c r="K8" s="858"/>
    </row>
    <row r="9" spans="1:11" x14ac:dyDescent="0.2">
      <c r="A9" s="391" t="s">
        <v>121</v>
      </c>
      <c r="B9" s="1039"/>
      <c r="C9" s="1039"/>
      <c r="D9" s="1039"/>
      <c r="E9" s="1045"/>
      <c r="F9" s="390" t="s">
        <v>759</v>
      </c>
      <c r="G9" s="862"/>
      <c r="H9" s="859"/>
      <c r="I9" s="859"/>
      <c r="J9" s="861"/>
      <c r="K9" s="855"/>
    </row>
    <row r="10" spans="1:11" ht="13.5" thickBot="1" x14ac:dyDescent="0.25">
      <c r="A10" s="1943" t="s">
        <v>1341</v>
      </c>
      <c r="B10" s="1944"/>
      <c r="C10" s="1944"/>
      <c r="D10" s="1944"/>
      <c r="E10" s="1946"/>
      <c r="F10" s="393" t="s">
        <v>768</v>
      </c>
      <c r="G10" s="864">
        <f>'Revenues 10-15'!J110+'Revenues 10-15'!J172+'Revenues 10-15'!J269</f>
        <v>0</v>
      </c>
      <c r="H10" s="863"/>
      <c r="I10" s="854"/>
      <c r="J10" s="855"/>
      <c r="K10" s="855"/>
    </row>
    <row r="11" spans="1:11" ht="13.5" thickTop="1" x14ac:dyDescent="0.2">
      <c r="A11" s="1943" t="s">
        <v>142</v>
      </c>
      <c r="B11" s="1944"/>
      <c r="C11" s="1944"/>
      <c r="D11" s="1944"/>
      <c r="E11" s="1945"/>
      <c r="F11" s="385" t="s">
        <v>758</v>
      </c>
      <c r="G11" s="859"/>
      <c r="H11" s="854"/>
      <c r="I11" s="854"/>
      <c r="J11" s="855"/>
      <c r="K11" s="860"/>
    </row>
    <row r="12" spans="1:11" ht="13.5" thickBot="1" x14ac:dyDescent="0.25">
      <c r="A12" s="1970" t="s">
        <v>808</v>
      </c>
      <c r="B12" s="1971"/>
      <c r="C12" s="1971"/>
      <c r="D12" s="1971"/>
      <c r="E12" s="1972"/>
      <c r="F12" s="663"/>
      <c r="G12" s="864">
        <f>SUM(G5:G11)</f>
        <v>0</v>
      </c>
      <c r="H12" s="864">
        <f>SUM(H5:H11)</f>
        <v>0</v>
      </c>
      <c r="I12" s="864">
        <f>SUM(I5:I11)</f>
        <v>0</v>
      </c>
      <c r="J12" s="864">
        <f>SUM(J5:J11)</f>
        <v>0</v>
      </c>
      <c r="K12" s="864">
        <f>SUM(K5:K11)</f>
        <v>0</v>
      </c>
    </row>
    <row r="13" spans="1:11" ht="13.5" thickTop="1" x14ac:dyDescent="0.2">
      <c r="A13" s="1967" t="s">
        <v>315</v>
      </c>
      <c r="B13" s="1968"/>
      <c r="C13" s="1968"/>
      <c r="D13" s="1968"/>
      <c r="E13" s="1969"/>
      <c r="F13" s="394"/>
      <c r="G13" s="865"/>
      <c r="H13" s="866"/>
      <c r="I13" s="867"/>
      <c r="J13" s="867"/>
      <c r="K13" s="867"/>
    </row>
    <row r="14" spans="1:11" x14ac:dyDescent="0.2">
      <c r="A14" s="1950" t="s">
        <v>399</v>
      </c>
      <c r="B14" s="1950"/>
      <c r="C14" s="1950"/>
      <c r="D14" s="1950"/>
      <c r="E14" s="1951"/>
      <c r="F14" s="395" t="s">
        <v>760</v>
      </c>
      <c r="G14" s="862"/>
      <c r="H14" s="854">
        <f>H5</f>
        <v>0</v>
      </c>
      <c r="I14" s="859"/>
      <c r="J14" s="860"/>
      <c r="K14" s="855">
        <f>K7</f>
        <v>0</v>
      </c>
    </row>
    <row r="15" spans="1:11" x14ac:dyDescent="0.2">
      <c r="A15" s="1944" t="s">
        <v>4</v>
      </c>
      <c r="B15" s="1944"/>
      <c r="C15" s="1944"/>
      <c r="D15" s="1944"/>
      <c r="E15" s="1945"/>
      <c r="F15" s="395" t="s">
        <v>761</v>
      </c>
      <c r="G15" s="859"/>
      <c r="H15" s="854"/>
      <c r="I15" s="854"/>
      <c r="J15" s="855"/>
      <c r="K15" s="855"/>
    </row>
    <row r="16" spans="1:11" ht="13.5" thickBot="1" x14ac:dyDescent="0.25">
      <c r="A16" s="1944" t="s">
        <v>246</v>
      </c>
      <c r="B16" s="1944"/>
      <c r="C16" s="1944"/>
      <c r="D16" s="1944"/>
      <c r="E16" s="1945"/>
      <c r="F16" s="395" t="s">
        <v>1765</v>
      </c>
      <c r="G16" s="864">
        <f>'Expenditures 16-24'!K429</f>
        <v>0</v>
      </c>
      <c r="H16" s="856"/>
      <c r="I16" s="856"/>
      <c r="J16" s="858"/>
      <c r="K16" s="858"/>
    </row>
    <row r="17" spans="1:11" ht="13.5" thickTop="1" x14ac:dyDescent="0.2">
      <c r="A17" s="1977" t="s">
        <v>837</v>
      </c>
      <c r="B17" s="1977"/>
      <c r="C17" s="1977"/>
      <c r="D17" s="1977"/>
      <c r="E17" s="1978"/>
      <c r="F17" s="396"/>
      <c r="G17" s="868"/>
      <c r="H17" s="869"/>
      <c r="I17" s="869"/>
      <c r="J17" s="870"/>
      <c r="K17" s="871"/>
    </row>
    <row r="18" spans="1:11" x14ac:dyDescent="0.2">
      <c r="A18" s="1954" t="s">
        <v>313</v>
      </c>
      <c r="B18" s="1955"/>
      <c r="C18" s="1955"/>
      <c r="D18" s="1955"/>
      <c r="E18" s="1956"/>
      <c r="F18" s="395" t="s">
        <v>834</v>
      </c>
      <c r="G18" s="862"/>
      <c r="H18" s="862"/>
      <c r="I18" s="862"/>
      <c r="J18" s="855"/>
      <c r="K18" s="872"/>
    </row>
    <row r="19" spans="1:11" ht="21.75" customHeight="1" x14ac:dyDescent="0.2">
      <c r="A19" s="1952" t="s">
        <v>1339</v>
      </c>
      <c r="B19" s="1952"/>
      <c r="C19" s="1952"/>
      <c r="D19" s="1952"/>
      <c r="E19" s="1953"/>
      <c r="F19" s="395" t="s">
        <v>835</v>
      </c>
      <c r="G19" s="862"/>
      <c r="H19" s="862"/>
      <c r="I19" s="862"/>
      <c r="J19" s="855"/>
      <c r="K19" s="872"/>
    </row>
    <row r="20" spans="1:11" x14ac:dyDescent="0.2">
      <c r="A20" s="1954" t="s">
        <v>1342</v>
      </c>
      <c r="B20" s="1955"/>
      <c r="C20" s="1955"/>
      <c r="D20" s="1955"/>
      <c r="E20" s="1956"/>
      <c r="F20" s="395" t="s">
        <v>836</v>
      </c>
      <c r="G20" s="862"/>
      <c r="H20" s="862"/>
      <c r="I20" s="862"/>
      <c r="J20" s="855"/>
      <c r="K20" s="872"/>
    </row>
    <row r="21" spans="1:11" ht="13.5" thickBot="1" x14ac:dyDescent="0.25">
      <c r="A21" s="1973" t="s">
        <v>568</v>
      </c>
      <c r="B21" s="1973"/>
      <c r="C21" s="1973"/>
      <c r="D21" s="1973"/>
      <c r="E21" s="1973"/>
      <c r="F21" s="664"/>
      <c r="G21" s="869"/>
      <c r="H21" s="873"/>
      <c r="I21" s="873"/>
      <c r="J21" s="874">
        <f>SUM(J18:J20)</f>
        <v>0</v>
      </c>
      <c r="K21" s="870"/>
    </row>
    <row r="22" spans="1:11" ht="13.5" thickTop="1" x14ac:dyDescent="0.2">
      <c r="A22" s="1944" t="s">
        <v>1343</v>
      </c>
      <c r="B22" s="1944"/>
      <c r="C22" s="1944"/>
      <c r="D22" s="1944"/>
      <c r="E22" s="1945"/>
      <c r="F22" s="395" t="s">
        <v>768</v>
      </c>
      <c r="G22" s="862"/>
      <c r="H22" s="854"/>
      <c r="I22" s="854"/>
      <c r="J22" s="875"/>
      <c r="K22" s="855"/>
    </row>
    <row r="23" spans="1:11" ht="13.5" thickBot="1" x14ac:dyDescent="0.25">
      <c r="A23" s="1974" t="s">
        <v>809</v>
      </c>
      <c r="B23" s="1973"/>
      <c r="C23" s="1973"/>
      <c r="D23" s="1973"/>
      <c r="E23" s="1973"/>
      <c r="F23" s="666"/>
      <c r="G23" s="864">
        <f>SUM(G14:G16,G21,G22)</f>
        <v>0</v>
      </c>
      <c r="H23" s="864">
        <f>SUM(H14:H16,H21,H22)</f>
        <v>0</v>
      </c>
      <c r="I23" s="864">
        <f>SUM(I14:I16,I21,I22)</f>
        <v>0</v>
      </c>
      <c r="J23" s="864">
        <f>SUM(J14:J16,J21,J22)</f>
        <v>0</v>
      </c>
      <c r="K23" s="864">
        <f>SUM(K14:K16,K21,K22)</f>
        <v>0</v>
      </c>
    </row>
    <row r="24" spans="1:11" ht="14.25" thickTop="1" thickBot="1" x14ac:dyDescent="0.25">
      <c r="A24" s="1975" t="str">
        <f>"Ending Cash Basis Fund Balance as of June 30, "&amp;'AFR22'!E2</f>
        <v>Ending Cash Basis Fund Balance as of June 30, 2022</v>
      </c>
      <c r="B24" s="1976"/>
      <c r="C24" s="1976"/>
      <c r="D24" s="1976"/>
      <c r="E24" s="1976"/>
      <c r="F24" s="1046"/>
      <c r="G24" s="876">
        <f>SUM(G3,G12)-G23</f>
        <v>0</v>
      </c>
      <c r="H24" s="876">
        <f>SUM(H3,H12)-H23</f>
        <v>0</v>
      </c>
      <c r="I24" s="876">
        <f>SUM(I3,I12)-I23</f>
        <v>0</v>
      </c>
      <c r="J24" s="876">
        <f>SUM(J3,J12)-J23</f>
        <v>0</v>
      </c>
      <c r="K24" s="876">
        <f>SUM(K3,K12)-K23</f>
        <v>0</v>
      </c>
    </row>
    <row r="25" spans="1:11" ht="13.5" thickTop="1" x14ac:dyDescent="0.2">
      <c r="A25" s="1047" t="s">
        <v>1768</v>
      </c>
      <c r="B25" s="399"/>
      <c r="C25" s="399"/>
      <c r="D25" s="399"/>
      <c r="E25" s="400"/>
      <c r="F25" s="1048">
        <v>714</v>
      </c>
      <c r="G25" s="877"/>
      <c r="H25" s="877"/>
      <c r="I25" s="877"/>
      <c r="J25" s="875"/>
      <c r="K25" s="875"/>
    </row>
    <row r="26" spans="1:11" ht="13.5" thickBot="1" x14ac:dyDescent="0.25">
      <c r="A26" s="1047" t="s">
        <v>1769</v>
      </c>
      <c r="B26" s="399"/>
      <c r="C26" s="399"/>
      <c r="D26" s="399"/>
      <c r="E26" s="400"/>
      <c r="F26" s="1048">
        <v>730</v>
      </c>
      <c r="G26" s="864">
        <f>G24-G25</f>
        <v>0</v>
      </c>
      <c r="H26" s="864">
        <f>H24-H25</f>
        <v>0</v>
      </c>
      <c r="I26" s="864">
        <f>I24-I25</f>
        <v>0</v>
      </c>
      <c r="J26" s="864">
        <f>J24-J25</f>
        <v>0</v>
      </c>
      <c r="K26" s="864">
        <f>K24-K25</f>
        <v>0</v>
      </c>
    </row>
    <row r="27" spans="1:11" ht="5.25" customHeight="1" thickTop="1" x14ac:dyDescent="0.2"/>
    <row r="28" spans="1:11" ht="29.25" customHeight="1" x14ac:dyDescent="0.2">
      <c r="A28" s="705" t="s">
        <v>1385</v>
      </c>
      <c r="B28" s="706"/>
      <c r="C28" s="706"/>
      <c r="D28" s="706"/>
      <c r="E28" s="707"/>
      <c r="F28" s="401"/>
      <c r="G28" s="402"/>
    </row>
    <row r="29" spans="1:11" x14ac:dyDescent="0.2">
      <c r="B29" s="163"/>
      <c r="C29" s="163"/>
      <c r="D29" s="163"/>
      <c r="G29" s="403"/>
    </row>
    <row r="30" spans="1:11" x14ac:dyDescent="0.2">
      <c r="A30" s="404" t="s">
        <v>510</v>
      </c>
      <c r="B30" s="405"/>
      <c r="C30" s="404" t="s">
        <v>328</v>
      </c>
      <c r="D30" s="405" t="s">
        <v>4902</v>
      </c>
      <c r="E30" s="154" t="s">
        <v>687</v>
      </c>
      <c r="G30" s="403"/>
    </row>
    <row r="31" spans="1:11" ht="13.5" thickBot="1" x14ac:dyDescent="0.25">
      <c r="A31" s="406"/>
      <c r="D31" s="163"/>
      <c r="E31" s="407" t="s">
        <v>688</v>
      </c>
      <c r="F31" s="408" t="s">
        <v>478</v>
      </c>
      <c r="G31" s="864">
        <f>'Expenditures 16-24'!K429</f>
        <v>0</v>
      </c>
      <c r="H31" s="1947"/>
      <c r="I31" s="1948"/>
      <c r="J31" s="1948"/>
      <c r="K31" s="1948"/>
    </row>
    <row r="32" spans="1:11" ht="14.25" thickTop="1" thickBot="1" x14ac:dyDescent="0.25">
      <c r="A32" s="406"/>
      <c r="B32" s="163"/>
      <c r="C32" s="163"/>
      <c r="D32" s="163"/>
      <c r="E32" s="403"/>
      <c r="F32" s="408" t="s">
        <v>479</v>
      </c>
      <c r="G32" s="864">
        <f>G26</f>
        <v>0</v>
      </c>
      <c r="H32" s="1949"/>
      <c r="I32" s="1948"/>
      <c r="J32" s="1948"/>
      <c r="K32" s="1948"/>
    </row>
    <row r="33" spans="1:11" ht="1.5" customHeight="1" thickTop="1" x14ac:dyDescent="0.2">
      <c r="A33" s="409" t="s">
        <v>1043</v>
      </c>
      <c r="B33" s="249"/>
      <c r="C33" s="249"/>
      <c r="D33" s="249"/>
      <c r="E33" s="249"/>
      <c r="F33" s="249"/>
      <c r="G33" s="410"/>
      <c r="H33" s="1949"/>
      <c r="I33" s="1948"/>
      <c r="J33" s="1948"/>
      <c r="K33" s="1948"/>
    </row>
    <row r="34" spans="1:11" x14ac:dyDescent="0.2">
      <c r="A34" s="411" t="s">
        <v>1770</v>
      </c>
      <c r="B34" s="249"/>
      <c r="C34" s="249"/>
      <c r="D34" s="249"/>
      <c r="E34" s="249"/>
      <c r="F34" s="249"/>
      <c r="G34" s="410"/>
    </row>
    <row r="35" spans="1:11" ht="15" x14ac:dyDescent="0.2">
      <c r="A35" s="419" t="s">
        <v>810</v>
      </c>
      <c r="B35" s="412"/>
      <c r="C35" s="412"/>
      <c r="D35" s="412"/>
      <c r="E35" s="412"/>
      <c r="F35" s="412"/>
      <c r="G35" s="413"/>
      <c r="H35" s="414"/>
    </row>
    <row r="36" spans="1:11" x14ac:dyDescent="0.2">
      <c r="A36" s="391" t="s">
        <v>988</v>
      </c>
      <c r="B36" s="415"/>
      <c r="C36" s="415"/>
      <c r="D36" s="415"/>
      <c r="E36" s="415"/>
      <c r="F36" s="416"/>
      <c r="G36" s="382">
        <v>0</v>
      </c>
    </row>
    <row r="37" spans="1:11" x14ac:dyDescent="0.2">
      <c r="A37" s="1040" t="s">
        <v>799</v>
      </c>
      <c r="B37" s="415"/>
      <c r="C37" s="415"/>
      <c r="D37" s="415"/>
      <c r="E37" s="415"/>
      <c r="F37" s="416"/>
      <c r="G37" s="382">
        <v>0</v>
      </c>
    </row>
    <row r="38" spans="1:11" x14ac:dyDescent="0.2">
      <c r="A38" s="1040" t="s">
        <v>892</v>
      </c>
      <c r="B38" s="415"/>
      <c r="C38" s="415"/>
      <c r="D38" s="415"/>
      <c r="E38" s="415"/>
      <c r="F38" s="416"/>
      <c r="G38" s="382">
        <v>0</v>
      </c>
    </row>
    <row r="39" spans="1:11" x14ac:dyDescent="0.2">
      <c r="A39" s="1040" t="s">
        <v>893</v>
      </c>
      <c r="B39" s="415"/>
      <c r="C39" s="415"/>
      <c r="D39" s="415"/>
      <c r="E39" s="415"/>
      <c r="F39" s="416"/>
      <c r="G39" s="382">
        <v>0</v>
      </c>
    </row>
    <row r="40" spans="1:11" x14ac:dyDescent="0.2">
      <c r="A40" s="1040" t="s">
        <v>894</v>
      </c>
      <c r="B40" s="415"/>
      <c r="C40" s="415"/>
      <c r="D40" s="415"/>
      <c r="E40" s="415"/>
      <c r="F40" s="416"/>
      <c r="G40" s="382">
        <v>0</v>
      </c>
    </row>
    <row r="41" spans="1:11" x14ac:dyDescent="0.2">
      <c r="A41" s="1944" t="s">
        <v>480</v>
      </c>
      <c r="B41" s="1957"/>
      <c r="C41" s="1957"/>
      <c r="D41" s="1957"/>
      <c r="E41" s="1957"/>
      <c r="F41" s="1958"/>
      <c r="G41" s="382">
        <v>0</v>
      </c>
    </row>
    <row r="42" spans="1:11" x14ac:dyDescent="0.2">
      <c r="A42" s="1040" t="s">
        <v>870</v>
      </c>
      <c r="B42" s="415"/>
      <c r="C42" s="415"/>
      <c r="D42" s="415"/>
      <c r="E42" s="415"/>
      <c r="F42" s="416"/>
      <c r="G42" s="382">
        <v>0</v>
      </c>
    </row>
    <row r="43" spans="1:11" x14ac:dyDescent="0.2">
      <c r="A43" s="1040" t="s">
        <v>871</v>
      </c>
      <c r="B43" s="415"/>
      <c r="C43" s="415"/>
      <c r="D43" s="415"/>
      <c r="E43" s="415"/>
      <c r="F43" s="416"/>
      <c r="G43" s="382">
        <v>0</v>
      </c>
    </row>
    <row r="44" spans="1:11" x14ac:dyDescent="0.2">
      <c r="A44" s="1040" t="s">
        <v>872</v>
      </c>
      <c r="B44" s="415"/>
      <c r="C44" s="415"/>
      <c r="D44" s="415"/>
      <c r="E44" s="415"/>
      <c r="F44" s="416"/>
      <c r="G44" s="382">
        <v>0</v>
      </c>
    </row>
    <row r="45" spans="1:11" x14ac:dyDescent="0.2">
      <c r="A45" s="1011" t="s">
        <v>4827</v>
      </c>
      <c r="B45" s="1012"/>
      <c r="C45" s="1012"/>
      <c r="D45" s="1012"/>
      <c r="E45" s="1012"/>
      <c r="F45" s="1013"/>
      <c r="G45" s="382">
        <v>0</v>
      </c>
    </row>
    <row r="46" spans="1:11" x14ac:dyDescent="0.2">
      <c r="A46" s="1465" t="s">
        <v>1447</v>
      </c>
      <c r="B46" s="1007"/>
      <c r="C46" s="1007"/>
      <c r="D46" s="1007"/>
      <c r="E46" s="1007"/>
      <c r="F46" s="1008"/>
      <c r="G46" s="1049">
        <f>G31-SUM(G36:G45)</f>
        <v>0</v>
      </c>
    </row>
    <row r="47" spans="1:11" x14ac:dyDescent="0.2">
      <c r="A47" s="1009"/>
      <c r="B47" s="1464" t="s">
        <v>4857</v>
      </c>
      <c r="C47" s="1007"/>
      <c r="D47" s="1007"/>
      <c r="E47" s="1007"/>
      <c r="F47" s="1008"/>
      <c r="G47" s="1042" t="str">
        <f>IF(OR((G46&gt;5),(G46&lt;-5),(G36=""),(G37=""),(G38=""),(G39=""),(G40=""),(G41=""),(G42=""),(G43=""),(G44=""),(G45="")),"ERROR.  If N/A, enter 0 in G36-G45","OK")</f>
        <v>OK</v>
      </c>
    </row>
    <row r="48" spans="1:11" ht="6.75" customHeight="1" x14ac:dyDescent="0.2"/>
    <row r="49" spans="1:5" ht="15" x14ac:dyDescent="0.2">
      <c r="A49" s="591"/>
      <c r="B49" s="120" t="s">
        <v>1771</v>
      </c>
    </row>
    <row r="50" spans="1:5" s="418" customFormat="1" ht="12.75" customHeight="1" x14ac:dyDescent="0.2">
      <c r="A50" s="417"/>
      <c r="B50" s="120" t="s">
        <v>826</v>
      </c>
      <c r="E50" s="167"/>
    </row>
    <row r="51" spans="1:5" ht="12.75" customHeight="1" x14ac:dyDescent="0.2">
      <c r="A51" s="592"/>
      <c r="B51" s="120"/>
    </row>
  </sheetData>
  <sheetProtection algorithmName="SHA-512" hashValue="9XRdLwcxeDCCoo9MA4YsWk8lPaMDGVJTbQYM9IsUFlokaPKPVdN/aXTUHHk8OaH7LQRif1RJkGUZ/CHZmrkRyw==" saltValue="HLbKut4LR9WB5pzhD8IFyQ=="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4"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305"/>
  <sheetViews>
    <sheetView zoomScaleNormal="100" workbookViewId="0">
      <selection activeCell="H11" sqref="H11"/>
    </sheetView>
  </sheetViews>
  <sheetFormatPr defaultRowHeight="12.75" x14ac:dyDescent="0.2"/>
  <cols>
    <col min="1" max="1" width="48" style="1358" customWidth="1"/>
    <col min="2" max="2" width="8.42578125" style="1425" customWidth="1"/>
    <col min="3" max="3" width="13.42578125" style="1358" customWidth="1"/>
    <col min="4" max="9" width="12.7109375" style="1461" customWidth="1"/>
    <col min="10" max="10" width="12.7109375" style="1358" customWidth="1"/>
    <col min="11" max="11" width="11.5703125" style="1358" customWidth="1"/>
    <col min="12" max="12" width="12.7109375" style="1358" customWidth="1"/>
    <col min="13" max="13" width="5.28515625" style="1358" customWidth="1"/>
    <col min="14" max="254" width="9.140625" style="1358"/>
    <col min="255" max="255" width="44.7109375" style="1358" customWidth="1"/>
    <col min="256" max="256" width="4.7109375" style="1358" customWidth="1"/>
    <col min="257" max="257" width="13.42578125" style="1358" customWidth="1"/>
    <col min="258" max="264" width="12.7109375" style="1358" customWidth="1"/>
    <col min="265" max="265" width="11.5703125" style="1358" customWidth="1"/>
    <col min="266" max="266" width="12.7109375" style="1358" customWidth="1"/>
    <col min="267" max="268" width="0" style="1358" hidden="1" customWidth="1"/>
    <col min="269" max="269" width="5.28515625" style="1358" customWidth="1"/>
    <col min="270" max="510" width="9.140625" style="1358"/>
    <col min="511" max="511" width="44.7109375" style="1358" customWidth="1"/>
    <col min="512" max="512" width="4.7109375" style="1358" customWidth="1"/>
    <col min="513" max="513" width="13.42578125" style="1358" customWidth="1"/>
    <col min="514" max="520" width="12.7109375" style="1358" customWidth="1"/>
    <col min="521" max="521" width="11.5703125" style="1358" customWidth="1"/>
    <col min="522" max="522" width="12.7109375" style="1358" customWidth="1"/>
    <col min="523" max="524" width="0" style="1358" hidden="1" customWidth="1"/>
    <col min="525" max="525" width="5.28515625" style="1358" customWidth="1"/>
    <col min="526" max="766" width="9.140625" style="1358"/>
    <col min="767" max="767" width="44.7109375" style="1358" customWidth="1"/>
    <col min="768" max="768" width="4.7109375" style="1358" customWidth="1"/>
    <col min="769" max="769" width="13.42578125" style="1358" customWidth="1"/>
    <col min="770" max="776" width="12.7109375" style="1358" customWidth="1"/>
    <col min="777" max="777" width="11.5703125" style="1358" customWidth="1"/>
    <col min="778" max="778" width="12.7109375" style="1358" customWidth="1"/>
    <col min="779" max="780" width="0" style="1358" hidden="1" customWidth="1"/>
    <col min="781" max="781" width="5.28515625" style="1358" customWidth="1"/>
    <col min="782" max="1022" width="9.140625" style="1358"/>
    <col min="1023" max="1023" width="44.7109375" style="1358" customWidth="1"/>
    <col min="1024" max="1024" width="4.7109375" style="1358" customWidth="1"/>
    <col min="1025" max="1025" width="13.42578125" style="1358" customWidth="1"/>
    <col min="1026" max="1032" width="12.7109375" style="1358" customWidth="1"/>
    <col min="1033" max="1033" width="11.5703125" style="1358" customWidth="1"/>
    <col min="1034" max="1034" width="12.7109375" style="1358" customWidth="1"/>
    <col min="1035" max="1036" width="0" style="1358" hidden="1" customWidth="1"/>
    <col min="1037" max="1037" width="5.28515625" style="1358" customWidth="1"/>
    <col min="1038" max="1278" width="9.140625" style="1358"/>
    <col min="1279" max="1279" width="44.7109375" style="1358" customWidth="1"/>
    <col min="1280" max="1280" width="4.7109375" style="1358" customWidth="1"/>
    <col min="1281" max="1281" width="13.42578125" style="1358" customWidth="1"/>
    <col min="1282" max="1288" width="12.7109375" style="1358" customWidth="1"/>
    <col min="1289" max="1289" width="11.5703125" style="1358" customWidth="1"/>
    <col min="1290" max="1290" width="12.7109375" style="1358" customWidth="1"/>
    <col min="1291" max="1292" width="0" style="1358" hidden="1" customWidth="1"/>
    <col min="1293" max="1293" width="5.28515625" style="1358" customWidth="1"/>
    <col min="1294" max="1534" width="9.140625" style="1358"/>
    <col min="1535" max="1535" width="44.7109375" style="1358" customWidth="1"/>
    <col min="1536" max="1536" width="4.7109375" style="1358" customWidth="1"/>
    <col min="1537" max="1537" width="13.42578125" style="1358" customWidth="1"/>
    <col min="1538" max="1544" width="12.7109375" style="1358" customWidth="1"/>
    <col min="1545" max="1545" width="11.5703125" style="1358" customWidth="1"/>
    <col min="1546" max="1546" width="12.7109375" style="1358" customWidth="1"/>
    <col min="1547" max="1548" width="0" style="1358" hidden="1" customWidth="1"/>
    <col min="1549" max="1549" width="5.28515625" style="1358" customWidth="1"/>
    <col min="1550" max="1790" width="9.140625" style="1358"/>
    <col min="1791" max="1791" width="44.7109375" style="1358" customWidth="1"/>
    <col min="1792" max="1792" width="4.7109375" style="1358" customWidth="1"/>
    <col min="1793" max="1793" width="13.42578125" style="1358" customWidth="1"/>
    <col min="1794" max="1800" width="12.7109375" style="1358" customWidth="1"/>
    <col min="1801" max="1801" width="11.5703125" style="1358" customWidth="1"/>
    <col min="1802" max="1802" width="12.7109375" style="1358" customWidth="1"/>
    <col min="1803" max="1804" width="0" style="1358" hidden="1" customWidth="1"/>
    <col min="1805" max="1805" width="5.28515625" style="1358" customWidth="1"/>
    <col min="1806" max="2046" width="9.140625" style="1358"/>
    <col min="2047" max="2047" width="44.7109375" style="1358" customWidth="1"/>
    <col min="2048" max="2048" width="4.7109375" style="1358" customWidth="1"/>
    <col min="2049" max="2049" width="13.42578125" style="1358" customWidth="1"/>
    <col min="2050" max="2056" width="12.7109375" style="1358" customWidth="1"/>
    <col min="2057" max="2057" width="11.5703125" style="1358" customWidth="1"/>
    <col min="2058" max="2058" width="12.7109375" style="1358" customWidth="1"/>
    <col min="2059" max="2060" width="0" style="1358" hidden="1" customWidth="1"/>
    <col min="2061" max="2061" width="5.28515625" style="1358" customWidth="1"/>
    <col min="2062" max="2302" width="9.140625" style="1358"/>
    <col min="2303" max="2303" width="44.7109375" style="1358" customWidth="1"/>
    <col min="2304" max="2304" width="4.7109375" style="1358" customWidth="1"/>
    <col min="2305" max="2305" width="13.42578125" style="1358" customWidth="1"/>
    <col min="2306" max="2312" width="12.7109375" style="1358" customWidth="1"/>
    <col min="2313" max="2313" width="11.5703125" style="1358" customWidth="1"/>
    <col min="2314" max="2314" width="12.7109375" style="1358" customWidth="1"/>
    <col min="2315" max="2316" width="0" style="1358" hidden="1" customWidth="1"/>
    <col min="2317" max="2317" width="5.28515625" style="1358" customWidth="1"/>
    <col min="2318" max="2558" width="9.140625" style="1358"/>
    <col min="2559" max="2559" width="44.7109375" style="1358" customWidth="1"/>
    <col min="2560" max="2560" width="4.7109375" style="1358" customWidth="1"/>
    <col min="2561" max="2561" width="13.42578125" style="1358" customWidth="1"/>
    <col min="2562" max="2568" width="12.7109375" style="1358" customWidth="1"/>
    <col min="2569" max="2569" width="11.5703125" style="1358" customWidth="1"/>
    <col min="2570" max="2570" width="12.7109375" style="1358" customWidth="1"/>
    <col min="2571" max="2572" width="0" style="1358" hidden="1" customWidth="1"/>
    <col min="2573" max="2573" width="5.28515625" style="1358" customWidth="1"/>
    <col min="2574" max="2814" width="9.140625" style="1358"/>
    <col min="2815" max="2815" width="44.7109375" style="1358" customWidth="1"/>
    <col min="2816" max="2816" width="4.7109375" style="1358" customWidth="1"/>
    <col min="2817" max="2817" width="13.42578125" style="1358" customWidth="1"/>
    <col min="2818" max="2824" width="12.7109375" style="1358" customWidth="1"/>
    <col min="2825" max="2825" width="11.5703125" style="1358" customWidth="1"/>
    <col min="2826" max="2826" width="12.7109375" style="1358" customWidth="1"/>
    <col min="2827" max="2828" width="0" style="1358" hidden="1" customWidth="1"/>
    <col min="2829" max="2829" width="5.28515625" style="1358" customWidth="1"/>
    <col min="2830" max="3070" width="9.140625" style="1358"/>
    <col min="3071" max="3071" width="44.7109375" style="1358" customWidth="1"/>
    <col min="3072" max="3072" width="4.7109375" style="1358" customWidth="1"/>
    <col min="3073" max="3073" width="13.42578125" style="1358" customWidth="1"/>
    <col min="3074" max="3080" width="12.7109375" style="1358" customWidth="1"/>
    <col min="3081" max="3081" width="11.5703125" style="1358" customWidth="1"/>
    <col min="3082" max="3082" width="12.7109375" style="1358" customWidth="1"/>
    <col min="3083" max="3084" width="0" style="1358" hidden="1" customWidth="1"/>
    <col min="3085" max="3085" width="5.28515625" style="1358" customWidth="1"/>
    <col min="3086" max="3326" width="9.140625" style="1358"/>
    <col min="3327" max="3327" width="44.7109375" style="1358" customWidth="1"/>
    <col min="3328" max="3328" width="4.7109375" style="1358" customWidth="1"/>
    <col min="3329" max="3329" width="13.42578125" style="1358" customWidth="1"/>
    <col min="3330" max="3336" width="12.7109375" style="1358" customWidth="1"/>
    <col min="3337" max="3337" width="11.5703125" style="1358" customWidth="1"/>
    <col min="3338" max="3338" width="12.7109375" style="1358" customWidth="1"/>
    <col min="3339" max="3340" width="0" style="1358" hidden="1" customWidth="1"/>
    <col min="3341" max="3341" width="5.28515625" style="1358" customWidth="1"/>
    <col min="3342" max="3582" width="9.140625" style="1358"/>
    <col min="3583" max="3583" width="44.7109375" style="1358" customWidth="1"/>
    <col min="3584" max="3584" width="4.7109375" style="1358" customWidth="1"/>
    <col min="3585" max="3585" width="13.42578125" style="1358" customWidth="1"/>
    <col min="3586" max="3592" width="12.7109375" style="1358" customWidth="1"/>
    <col min="3593" max="3593" width="11.5703125" style="1358" customWidth="1"/>
    <col min="3594" max="3594" width="12.7109375" style="1358" customWidth="1"/>
    <col min="3595" max="3596" width="0" style="1358" hidden="1" customWidth="1"/>
    <col min="3597" max="3597" width="5.28515625" style="1358" customWidth="1"/>
    <col min="3598" max="3838" width="9.140625" style="1358"/>
    <col min="3839" max="3839" width="44.7109375" style="1358" customWidth="1"/>
    <col min="3840" max="3840" width="4.7109375" style="1358" customWidth="1"/>
    <col min="3841" max="3841" width="13.42578125" style="1358" customWidth="1"/>
    <col min="3842" max="3848" width="12.7109375" style="1358" customWidth="1"/>
    <col min="3849" max="3849" width="11.5703125" style="1358" customWidth="1"/>
    <col min="3850" max="3850" width="12.7109375" style="1358" customWidth="1"/>
    <col min="3851" max="3852" width="0" style="1358" hidden="1" customWidth="1"/>
    <col min="3853" max="3853" width="5.28515625" style="1358" customWidth="1"/>
    <col min="3854" max="4094" width="9.140625" style="1358"/>
    <col min="4095" max="4095" width="44.7109375" style="1358" customWidth="1"/>
    <col min="4096" max="4096" width="4.7109375" style="1358" customWidth="1"/>
    <col min="4097" max="4097" width="13.42578125" style="1358" customWidth="1"/>
    <col min="4098" max="4104" width="12.7109375" style="1358" customWidth="1"/>
    <col min="4105" max="4105" width="11.5703125" style="1358" customWidth="1"/>
    <col min="4106" max="4106" width="12.7109375" style="1358" customWidth="1"/>
    <col min="4107" max="4108" width="0" style="1358" hidden="1" customWidth="1"/>
    <col min="4109" max="4109" width="5.28515625" style="1358" customWidth="1"/>
    <col min="4110" max="4350" width="9.140625" style="1358"/>
    <col min="4351" max="4351" width="44.7109375" style="1358" customWidth="1"/>
    <col min="4352" max="4352" width="4.7109375" style="1358" customWidth="1"/>
    <col min="4353" max="4353" width="13.42578125" style="1358" customWidth="1"/>
    <col min="4354" max="4360" width="12.7109375" style="1358" customWidth="1"/>
    <col min="4361" max="4361" width="11.5703125" style="1358" customWidth="1"/>
    <col min="4362" max="4362" width="12.7109375" style="1358" customWidth="1"/>
    <col min="4363" max="4364" width="0" style="1358" hidden="1" customWidth="1"/>
    <col min="4365" max="4365" width="5.28515625" style="1358" customWidth="1"/>
    <col min="4366" max="4606" width="9.140625" style="1358"/>
    <col min="4607" max="4607" width="44.7109375" style="1358" customWidth="1"/>
    <col min="4608" max="4608" width="4.7109375" style="1358" customWidth="1"/>
    <col min="4609" max="4609" width="13.42578125" style="1358" customWidth="1"/>
    <col min="4610" max="4616" width="12.7109375" style="1358" customWidth="1"/>
    <col min="4617" max="4617" width="11.5703125" style="1358" customWidth="1"/>
    <col min="4618" max="4618" width="12.7109375" style="1358" customWidth="1"/>
    <col min="4619" max="4620" width="0" style="1358" hidden="1" customWidth="1"/>
    <col min="4621" max="4621" width="5.28515625" style="1358" customWidth="1"/>
    <col min="4622" max="4862" width="9.140625" style="1358"/>
    <col min="4863" max="4863" width="44.7109375" style="1358" customWidth="1"/>
    <col min="4864" max="4864" width="4.7109375" style="1358" customWidth="1"/>
    <col min="4865" max="4865" width="13.42578125" style="1358" customWidth="1"/>
    <col min="4866" max="4872" width="12.7109375" style="1358" customWidth="1"/>
    <col min="4873" max="4873" width="11.5703125" style="1358" customWidth="1"/>
    <col min="4874" max="4874" width="12.7109375" style="1358" customWidth="1"/>
    <col min="4875" max="4876" width="0" style="1358" hidden="1" customWidth="1"/>
    <col min="4877" max="4877" width="5.28515625" style="1358" customWidth="1"/>
    <col min="4878" max="5118" width="9.140625" style="1358"/>
    <col min="5119" max="5119" width="44.7109375" style="1358" customWidth="1"/>
    <col min="5120" max="5120" width="4.7109375" style="1358" customWidth="1"/>
    <col min="5121" max="5121" width="13.42578125" style="1358" customWidth="1"/>
    <col min="5122" max="5128" width="12.7109375" style="1358" customWidth="1"/>
    <col min="5129" max="5129" width="11.5703125" style="1358" customWidth="1"/>
    <col min="5130" max="5130" width="12.7109375" style="1358" customWidth="1"/>
    <col min="5131" max="5132" width="0" style="1358" hidden="1" customWidth="1"/>
    <col min="5133" max="5133" width="5.28515625" style="1358" customWidth="1"/>
    <col min="5134" max="5374" width="9.140625" style="1358"/>
    <col min="5375" max="5375" width="44.7109375" style="1358" customWidth="1"/>
    <col min="5376" max="5376" width="4.7109375" style="1358" customWidth="1"/>
    <col min="5377" max="5377" width="13.42578125" style="1358" customWidth="1"/>
    <col min="5378" max="5384" width="12.7109375" style="1358" customWidth="1"/>
    <col min="5385" max="5385" width="11.5703125" style="1358" customWidth="1"/>
    <col min="5386" max="5386" width="12.7109375" style="1358" customWidth="1"/>
    <col min="5387" max="5388" width="0" style="1358" hidden="1" customWidth="1"/>
    <col min="5389" max="5389" width="5.28515625" style="1358" customWidth="1"/>
    <col min="5390" max="5630" width="9.140625" style="1358"/>
    <col min="5631" max="5631" width="44.7109375" style="1358" customWidth="1"/>
    <col min="5632" max="5632" width="4.7109375" style="1358" customWidth="1"/>
    <col min="5633" max="5633" width="13.42578125" style="1358" customWidth="1"/>
    <col min="5634" max="5640" width="12.7109375" style="1358" customWidth="1"/>
    <col min="5641" max="5641" width="11.5703125" style="1358" customWidth="1"/>
    <col min="5642" max="5642" width="12.7109375" style="1358" customWidth="1"/>
    <col min="5643" max="5644" width="0" style="1358" hidden="1" customWidth="1"/>
    <col min="5645" max="5645" width="5.28515625" style="1358" customWidth="1"/>
    <col min="5646" max="5886" width="9.140625" style="1358"/>
    <col min="5887" max="5887" width="44.7109375" style="1358" customWidth="1"/>
    <col min="5888" max="5888" width="4.7109375" style="1358" customWidth="1"/>
    <col min="5889" max="5889" width="13.42578125" style="1358" customWidth="1"/>
    <col min="5890" max="5896" width="12.7109375" style="1358" customWidth="1"/>
    <col min="5897" max="5897" width="11.5703125" style="1358" customWidth="1"/>
    <col min="5898" max="5898" width="12.7109375" style="1358" customWidth="1"/>
    <col min="5899" max="5900" width="0" style="1358" hidden="1" customWidth="1"/>
    <col min="5901" max="5901" width="5.28515625" style="1358" customWidth="1"/>
    <col min="5902" max="6142" width="9.140625" style="1358"/>
    <col min="6143" max="6143" width="44.7109375" style="1358" customWidth="1"/>
    <col min="6144" max="6144" width="4.7109375" style="1358" customWidth="1"/>
    <col min="6145" max="6145" width="13.42578125" style="1358" customWidth="1"/>
    <col min="6146" max="6152" width="12.7109375" style="1358" customWidth="1"/>
    <col min="6153" max="6153" width="11.5703125" style="1358" customWidth="1"/>
    <col min="6154" max="6154" width="12.7109375" style="1358" customWidth="1"/>
    <col min="6155" max="6156" width="0" style="1358" hidden="1" customWidth="1"/>
    <col min="6157" max="6157" width="5.28515625" style="1358" customWidth="1"/>
    <col min="6158" max="6398" width="9.140625" style="1358"/>
    <col min="6399" max="6399" width="44.7109375" style="1358" customWidth="1"/>
    <col min="6400" max="6400" width="4.7109375" style="1358" customWidth="1"/>
    <col min="6401" max="6401" width="13.42578125" style="1358" customWidth="1"/>
    <col min="6402" max="6408" width="12.7109375" style="1358" customWidth="1"/>
    <col min="6409" max="6409" width="11.5703125" style="1358" customWidth="1"/>
    <col min="6410" max="6410" width="12.7109375" style="1358" customWidth="1"/>
    <col min="6411" max="6412" width="0" style="1358" hidden="1" customWidth="1"/>
    <col min="6413" max="6413" width="5.28515625" style="1358" customWidth="1"/>
    <col min="6414" max="6654" width="9.140625" style="1358"/>
    <col min="6655" max="6655" width="44.7109375" style="1358" customWidth="1"/>
    <col min="6656" max="6656" width="4.7109375" style="1358" customWidth="1"/>
    <col min="6657" max="6657" width="13.42578125" style="1358" customWidth="1"/>
    <col min="6658" max="6664" width="12.7109375" style="1358" customWidth="1"/>
    <col min="6665" max="6665" width="11.5703125" style="1358" customWidth="1"/>
    <col min="6666" max="6666" width="12.7109375" style="1358" customWidth="1"/>
    <col min="6667" max="6668" width="0" style="1358" hidden="1" customWidth="1"/>
    <col min="6669" max="6669" width="5.28515625" style="1358" customWidth="1"/>
    <col min="6670" max="6910" width="9.140625" style="1358"/>
    <col min="6911" max="6911" width="44.7109375" style="1358" customWidth="1"/>
    <col min="6912" max="6912" width="4.7109375" style="1358" customWidth="1"/>
    <col min="6913" max="6913" width="13.42578125" style="1358" customWidth="1"/>
    <col min="6914" max="6920" width="12.7109375" style="1358" customWidth="1"/>
    <col min="6921" max="6921" width="11.5703125" style="1358" customWidth="1"/>
    <col min="6922" max="6922" width="12.7109375" style="1358" customWidth="1"/>
    <col min="6923" max="6924" width="0" style="1358" hidden="1" customWidth="1"/>
    <col min="6925" max="6925" width="5.28515625" style="1358" customWidth="1"/>
    <col min="6926" max="7166" width="9.140625" style="1358"/>
    <col min="7167" max="7167" width="44.7109375" style="1358" customWidth="1"/>
    <col min="7168" max="7168" width="4.7109375" style="1358" customWidth="1"/>
    <col min="7169" max="7169" width="13.42578125" style="1358" customWidth="1"/>
    <col min="7170" max="7176" width="12.7109375" style="1358" customWidth="1"/>
    <col min="7177" max="7177" width="11.5703125" style="1358" customWidth="1"/>
    <col min="7178" max="7178" width="12.7109375" style="1358" customWidth="1"/>
    <col min="7179" max="7180" width="0" style="1358" hidden="1" customWidth="1"/>
    <col min="7181" max="7181" width="5.28515625" style="1358" customWidth="1"/>
    <col min="7182" max="7422" width="9.140625" style="1358"/>
    <col min="7423" max="7423" width="44.7109375" style="1358" customWidth="1"/>
    <col min="7424" max="7424" width="4.7109375" style="1358" customWidth="1"/>
    <col min="7425" max="7425" width="13.42578125" style="1358" customWidth="1"/>
    <col min="7426" max="7432" width="12.7109375" style="1358" customWidth="1"/>
    <col min="7433" max="7433" width="11.5703125" style="1358" customWidth="1"/>
    <col min="7434" max="7434" width="12.7109375" style="1358" customWidth="1"/>
    <col min="7435" max="7436" width="0" style="1358" hidden="1" customWidth="1"/>
    <col min="7437" max="7437" width="5.28515625" style="1358" customWidth="1"/>
    <col min="7438" max="7678" width="9.140625" style="1358"/>
    <col min="7679" max="7679" width="44.7109375" style="1358" customWidth="1"/>
    <col min="7680" max="7680" width="4.7109375" style="1358" customWidth="1"/>
    <col min="7681" max="7681" width="13.42578125" style="1358" customWidth="1"/>
    <col min="7682" max="7688" width="12.7109375" style="1358" customWidth="1"/>
    <col min="7689" max="7689" width="11.5703125" style="1358" customWidth="1"/>
    <col min="7690" max="7690" width="12.7109375" style="1358" customWidth="1"/>
    <col min="7691" max="7692" width="0" style="1358" hidden="1" customWidth="1"/>
    <col min="7693" max="7693" width="5.28515625" style="1358" customWidth="1"/>
    <col min="7694" max="7934" width="9.140625" style="1358"/>
    <col min="7935" max="7935" width="44.7109375" style="1358" customWidth="1"/>
    <col min="7936" max="7936" width="4.7109375" style="1358" customWidth="1"/>
    <col min="7937" max="7937" width="13.42578125" style="1358" customWidth="1"/>
    <col min="7938" max="7944" width="12.7109375" style="1358" customWidth="1"/>
    <col min="7945" max="7945" width="11.5703125" style="1358" customWidth="1"/>
    <col min="7946" max="7946" width="12.7109375" style="1358" customWidth="1"/>
    <col min="7947" max="7948" width="0" style="1358" hidden="1" customWidth="1"/>
    <col min="7949" max="7949" width="5.28515625" style="1358" customWidth="1"/>
    <col min="7950" max="8190" width="9.140625" style="1358"/>
    <col min="8191" max="8191" width="44.7109375" style="1358" customWidth="1"/>
    <col min="8192" max="8192" width="4.7109375" style="1358" customWidth="1"/>
    <col min="8193" max="8193" width="13.42578125" style="1358" customWidth="1"/>
    <col min="8194" max="8200" width="12.7109375" style="1358" customWidth="1"/>
    <col min="8201" max="8201" width="11.5703125" style="1358" customWidth="1"/>
    <col min="8202" max="8202" width="12.7109375" style="1358" customWidth="1"/>
    <col min="8203" max="8204" width="0" style="1358" hidden="1" customWidth="1"/>
    <col min="8205" max="8205" width="5.28515625" style="1358" customWidth="1"/>
    <col min="8206" max="8446" width="9.140625" style="1358"/>
    <col min="8447" max="8447" width="44.7109375" style="1358" customWidth="1"/>
    <col min="8448" max="8448" width="4.7109375" style="1358" customWidth="1"/>
    <col min="8449" max="8449" width="13.42578125" style="1358" customWidth="1"/>
    <col min="8450" max="8456" width="12.7109375" style="1358" customWidth="1"/>
    <col min="8457" max="8457" width="11.5703125" style="1358" customWidth="1"/>
    <col min="8458" max="8458" width="12.7109375" style="1358" customWidth="1"/>
    <col min="8459" max="8460" width="0" style="1358" hidden="1" customWidth="1"/>
    <col min="8461" max="8461" width="5.28515625" style="1358" customWidth="1"/>
    <col min="8462" max="8702" width="9.140625" style="1358"/>
    <col min="8703" max="8703" width="44.7109375" style="1358" customWidth="1"/>
    <col min="8704" max="8704" width="4.7109375" style="1358" customWidth="1"/>
    <col min="8705" max="8705" width="13.42578125" style="1358" customWidth="1"/>
    <col min="8706" max="8712" width="12.7109375" style="1358" customWidth="1"/>
    <col min="8713" max="8713" width="11.5703125" style="1358" customWidth="1"/>
    <col min="8714" max="8714" width="12.7109375" style="1358" customWidth="1"/>
    <col min="8715" max="8716" width="0" style="1358" hidden="1" customWidth="1"/>
    <col min="8717" max="8717" width="5.28515625" style="1358" customWidth="1"/>
    <col min="8718" max="8958" width="9.140625" style="1358"/>
    <col min="8959" max="8959" width="44.7109375" style="1358" customWidth="1"/>
    <col min="8960" max="8960" width="4.7109375" style="1358" customWidth="1"/>
    <col min="8961" max="8961" width="13.42578125" style="1358" customWidth="1"/>
    <col min="8962" max="8968" width="12.7109375" style="1358" customWidth="1"/>
    <col min="8969" max="8969" width="11.5703125" style="1358" customWidth="1"/>
    <col min="8970" max="8970" width="12.7109375" style="1358" customWidth="1"/>
    <col min="8971" max="8972" width="0" style="1358" hidden="1" customWidth="1"/>
    <col min="8973" max="8973" width="5.28515625" style="1358" customWidth="1"/>
    <col min="8974" max="9214" width="9.140625" style="1358"/>
    <col min="9215" max="9215" width="44.7109375" style="1358" customWidth="1"/>
    <col min="9216" max="9216" width="4.7109375" style="1358" customWidth="1"/>
    <col min="9217" max="9217" width="13.42578125" style="1358" customWidth="1"/>
    <col min="9218" max="9224" width="12.7109375" style="1358" customWidth="1"/>
    <col min="9225" max="9225" width="11.5703125" style="1358" customWidth="1"/>
    <col min="9226" max="9226" width="12.7109375" style="1358" customWidth="1"/>
    <col min="9227" max="9228" width="0" style="1358" hidden="1" customWidth="1"/>
    <col min="9229" max="9229" width="5.28515625" style="1358" customWidth="1"/>
    <col min="9230" max="9470" width="9.140625" style="1358"/>
    <col min="9471" max="9471" width="44.7109375" style="1358" customWidth="1"/>
    <col min="9472" max="9472" width="4.7109375" style="1358" customWidth="1"/>
    <col min="9473" max="9473" width="13.42578125" style="1358" customWidth="1"/>
    <col min="9474" max="9480" width="12.7109375" style="1358" customWidth="1"/>
    <col min="9481" max="9481" width="11.5703125" style="1358" customWidth="1"/>
    <col min="9482" max="9482" width="12.7109375" style="1358" customWidth="1"/>
    <col min="9483" max="9484" width="0" style="1358" hidden="1" customWidth="1"/>
    <col min="9485" max="9485" width="5.28515625" style="1358" customWidth="1"/>
    <col min="9486" max="9726" width="9.140625" style="1358"/>
    <col min="9727" max="9727" width="44.7109375" style="1358" customWidth="1"/>
    <col min="9728" max="9728" width="4.7109375" style="1358" customWidth="1"/>
    <col min="9729" max="9729" width="13.42578125" style="1358" customWidth="1"/>
    <col min="9730" max="9736" width="12.7109375" style="1358" customWidth="1"/>
    <col min="9737" max="9737" width="11.5703125" style="1358" customWidth="1"/>
    <col min="9738" max="9738" width="12.7109375" style="1358" customWidth="1"/>
    <col min="9739" max="9740" width="0" style="1358" hidden="1" customWidth="1"/>
    <col min="9741" max="9741" width="5.28515625" style="1358" customWidth="1"/>
    <col min="9742" max="9982" width="9.140625" style="1358"/>
    <col min="9983" max="9983" width="44.7109375" style="1358" customWidth="1"/>
    <col min="9984" max="9984" width="4.7109375" style="1358" customWidth="1"/>
    <col min="9985" max="9985" width="13.42578125" style="1358" customWidth="1"/>
    <col min="9986" max="9992" width="12.7109375" style="1358" customWidth="1"/>
    <col min="9993" max="9993" width="11.5703125" style="1358" customWidth="1"/>
    <col min="9994" max="9994" width="12.7109375" style="1358" customWidth="1"/>
    <col min="9995" max="9996" width="0" style="1358" hidden="1" customWidth="1"/>
    <col min="9997" max="9997" width="5.28515625" style="1358" customWidth="1"/>
    <col min="9998" max="10238" width="9.140625" style="1358"/>
    <col min="10239" max="10239" width="44.7109375" style="1358" customWidth="1"/>
    <col min="10240" max="10240" width="4.7109375" style="1358" customWidth="1"/>
    <col min="10241" max="10241" width="13.42578125" style="1358" customWidth="1"/>
    <col min="10242" max="10248" width="12.7109375" style="1358" customWidth="1"/>
    <col min="10249" max="10249" width="11.5703125" style="1358" customWidth="1"/>
    <col min="10250" max="10250" width="12.7109375" style="1358" customWidth="1"/>
    <col min="10251" max="10252" width="0" style="1358" hidden="1" customWidth="1"/>
    <col min="10253" max="10253" width="5.28515625" style="1358" customWidth="1"/>
    <col min="10254" max="10494" width="9.140625" style="1358"/>
    <col min="10495" max="10495" width="44.7109375" style="1358" customWidth="1"/>
    <col min="10496" max="10496" width="4.7109375" style="1358" customWidth="1"/>
    <col min="10497" max="10497" width="13.42578125" style="1358" customWidth="1"/>
    <col min="10498" max="10504" width="12.7109375" style="1358" customWidth="1"/>
    <col min="10505" max="10505" width="11.5703125" style="1358" customWidth="1"/>
    <col min="10506" max="10506" width="12.7109375" style="1358" customWidth="1"/>
    <col min="10507" max="10508" width="0" style="1358" hidden="1" customWidth="1"/>
    <col min="10509" max="10509" width="5.28515625" style="1358" customWidth="1"/>
    <col min="10510" max="10750" width="9.140625" style="1358"/>
    <col min="10751" max="10751" width="44.7109375" style="1358" customWidth="1"/>
    <col min="10752" max="10752" width="4.7109375" style="1358" customWidth="1"/>
    <col min="10753" max="10753" width="13.42578125" style="1358" customWidth="1"/>
    <col min="10754" max="10760" width="12.7109375" style="1358" customWidth="1"/>
    <col min="10761" max="10761" width="11.5703125" style="1358" customWidth="1"/>
    <col min="10762" max="10762" width="12.7109375" style="1358" customWidth="1"/>
    <col min="10763" max="10764" width="0" style="1358" hidden="1" customWidth="1"/>
    <col min="10765" max="10765" width="5.28515625" style="1358" customWidth="1"/>
    <col min="10766" max="11006" width="9.140625" style="1358"/>
    <col min="11007" max="11007" width="44.7109375" style="1358" customWidth="1"/>
    <col min="11008" max="11008" width="4.7109375" style="1358" customWidth="1"/>
    <col min="11009" max="11009" width="13.42578125" style="1358" customWidth="1"/>
    <col min="11010" max="11016" width="12.7109375" style="1358" customWidth="1"/>
    <col min="11017" max="11017" width="11.5703125" style="1358" customWidth="1"/>
    <col min="11018" max="11018" width="12.7109375" style="1358" customWidth="1"/>
    <col min="11019" max="11020" width="0" style="1358" hidden="1" customWidth="1"/>
    <col min="11021" max="11021" width="5.28515625" style="1358" customWidth="1"/>
    <col min="11022" max="11262" width="9.140625" style="1358"/>
    <col min="11263" max="11263" width="44.7109375" style="1358" customWidth="1"/>
    <col min="11264" max="11264" width="4.7109375" style="1358" customWidth="1"/>
    <col min="11265" max="11265" width="13.42578125" style="1358" customWidth="1"/>
    <col min="11266" max="11272" width="12.7109375" style="1358" customWidth="1"/>
    <col min="11273" max="11273" width="11.5703125" style="1358" customWidth="1"/>
    <col min="11274" max="11274" width="12.7109375" style="1358" customWidth="1"/>
    <col min="11275" max="11276" width="0" style="1358" hidden="1" customWidth="1"/>
    <col min="11277" max="11277" width="5.28515625" style="1358" customWidth="1"/>
    <col min="11278" max="11518" width="9.140625" style="1358"/>
    <col min="11519" max="11519" width="44.7109375" style="1358" customWidth="1"/>
    <col min="11520" max="11520" width="4.7109375" style="1358" customWidth="1"/>
    <col min="11521" max="11521" width="13.42578125" style="1358" customWidth="1"/>
    <col min="11522" max="11528" width="12.7109375" style="1358" customWidth="1"/>
    <col min="11529" max="11529" width="11.5703125" style="1358" customWidth="1"/>
    <col min="11530" max="11530" width="12.7109375" style="1358" customWidth="1"/>
    <col min="11531" max="11532" width="0" style="1358" hidden="1" customWidth="1"/>
    <col min="11533" max="11533" width="5.28515625" style="1358" customWidth="1"/>
    <col min="11534" max="11774" width="9.140625" style="1358"/>
    <col min="11775" max="11775" width="44.7109375" style="1358" customWidth="1"/>
    <col min="11776" max="11776" width="4.7109375" style="1358" customWidth="1"/>
    <col min="11777" max="11777" width="13.42578125" style="1358" customWidth="1"/>
    <col min="11778" max="11784" width="12.7109375" style="1358" customWidth="1"/>
    <col min="11785" max="11785" width="11.5703125" style="1358" customWidth="1"/>
    <col min="11786" max="11786" width="12.7109375" style="1358" customWidth="1"/>
    <col min="11787" max="11788" width="0" style="1358" hidden="1" customWidth="1"/>
    <col min="11789" max="11789" width="5.28515625" style="1358" customWidth="1"/>
    <col min="11790" max="12030" width="9.140625" style="1358"/>
    <col min="12031" max="12031" width="44.7109375" style="1358" customWidth="1"/>
    <col min="12032" max="12032" width="4.7109375" style="1358" customWidth="1"/>
    <col min="12033" max="12033" width="13.42578125" style="1358" customWidth="1"/>
    <col min="12034" max="12040" width="12.7109375" style="1358" customWidth="1"/>
    <col min="12041" max="12041" width="11.5703125" style="1358" customWidth="1"/>
    <col min="12042" max="12042" width="12.7109375" style="1358" customWidth="1"/>
    <col min="12043" max="12044" width="0" style="1358" hidden="1" customWidth="1"/>
    <col min="12045" max="12045" width="5.28515625" style="1358" customWidth="1"/>
    <col min="12046" max="12286" width="9.140625" style="1358"/>
    <col min="12287" max="12287" width="44.7109375" style="1358" customWidth="1"/>
    <col min="12288" max="12288" width="4.7109375" style="1358" customWidth="1"/>
    <col min="12289" max="12289" width="13.42578125" style="1358" customWidth="1"/>
    <col min="12290" max="12296" width="12.7109375" style="1358" customWidth="1"/>
    <col min="12297" max="12297" width="11.5703125" style="1358" customWidth="1"/>
    <col min="12298" max="12298" width="12.7109375" style="1358" customWidth="1"/>
    <col min="12299" max="12300" width="0" style="1358" hidden="1" customWidth="1"/>
    <col min="12301" max="12301" width="5.28515625" style="1358" customWidth="1"/>
    <col min="12302" max="12542" width="9.140625" style="1358"/>
    <col min="12543" max="12543" width="44.7109375" style="1358" customWidth="1"/>
    <col min="12544" max="12544" width="4.7109375" style="1358" customWidth="1"/>
    <col min="12545" max="12545" width="13.42578125" style="1358" customWidth="1"/>
    <col min="12546" max="12552" width="12.7109375" style="1358" customWidth="1"/>
    <col min="12553" max="12553" width="11.5703125" style="1358" customWidth="1"/>
    <col min="12554" max="12554" width="12.7109375" style="1358" customWidth="1"/>
    <col min="12555" max="12556" width="0" style="1358" hidden="1" customWidth="1"/>
    <col min="12557" max="12557" width="5.28515625" style="1358" customWidth="1"/>
    <col min="12558" max="12798" width="9.140625" style="1358"/>
    <col min="12799" max="12799" width="44.7109375" style="1358" customWidth="1"/>
    <col min="12800" max="12800" width="4.7109375" style="1358" customWidth="1"/>
    <col min="12801" max="12801" width="13.42578125" style="1358" customWidth="1"/>
    <col min="12802" max="12808" width="12.7109375" style="1358" customWidth="1"/>
    <col min="12809" max="12809" width="11.5703125" style="1358" customWidth="1"/>
    <col min="12810" max="12810" width="12.7109375" style="1358" customWidth="1"/>
    <col min="12811" max="12812" width="0" style="1358" hidden="1" customWidth="1"/>
    <col min="12813" max="12813" width="5.28515625" style="1358" customWidth="1"/>
    <col min="12814" max="13054" width="9.140625" style="1358"/>
    <col min="13055" max="13055" width="44.7109375" style="1358" customWidth="1"/>
    <col min="13056" max="13056" width="4.7109375" style="1358" customWidth="1"/>
    <col min="13057" max="13057" width="13.42578125" style="1358" customWidth="1"/>
    <col min="13058" max="13064" width="12.7109375" style="1358" customWidth="1"/>
    <col min="13065" max="13065" width="11.5703125" style="1358" customWidth="1"/>
    <col min="13066" max="13066" width="12.7109375" style="1358" customWidth="1"/>
    <col min="13067" max="13068" width="0" style="1358" hidden="1" customWidth="1"/>
    <col min="13069" max="13069" width="5.28515625" style="1358" customWidth="1"/>
    <col min="13070" max="13310" width="9.140625" style="1358"/>
    <col min="13311" max="13311" width="44.7109375" style="1358" customWidth="1"/>
    <col min="13312" max="13312" width="4.7109375" style="1358" customWidth="1"/>
    <col min="13313" max="13313" width="13.42578125" style="1358" customWidth="1"/>
    <col min="13314" max="13320" width="12.7109375" style="1358" customWidth="1"/>
    <col min="13321" max="13321" width="11.5703125" style="1358" customWidth="1"/>
    <col min="13322" max="13322" width="12.7109375" style="1358" customWidth="1"/>
    <col min="13323" max="13324" width="0" style="1358" hidden="1" customWidth="1"/>
    <col min="13325" max="13325" width="5.28515625" style="1358" customWidth="1"/>
    <col min="13326" max="13566" width="9.140625" style="1358"/>
    <col min="13567" max="13567" width="44.7109375" style="1358" customWidth="1"/>
    <col min="13568" max="13568" width="4.7109375" style="1358" customWidth="1"/>
    <col min="13569" max="13569" width="13.42578125" style="1358" customWidth="1"/>
    <col min="13570" max="13576" width="12.7109375" style="1358" customWidth="1"/>
    <col min="13577" max="13577" width="11.5703125" style="1358" customWidth="1"/>
    <col min="13578" max="13578" width="12.7109375" style="1358" customWidth="1"/>
    <col min="13579" max="13580" width="0" style="1358" hidden="1" customWidth="1"/>
    <col min="13581" max="13581" width="5.28515625" style="1358" customWidth="1"/>
    <col min="13582" max="13822" width="9.140625" style="1358"/>
    <col min="13823" max="13823" width="44.7109375" style="1358" customWidth="1"/>
    <col min="13824" max="13824" width="4.7109375" style="1358" customWidth="1"/>
    <col min="13825" max="13825" width="13.42578125" style="1358" customWidth="1"/>
    <col min="13826" max="13832" width="12.7109375" style="1358" customWidth="1"/>
    <col min="13833" max="13833" width="11.5703125" style="1358" customWidth="1"/>
    <col min="13834" max="13834" width="12.7109375" style="1358" customWidth="1"/>
    <col min="13835" max="13836" width="0" style="1358" hidden="1" customWidth="1"/>
    <col min="13837" max="13837" width="5.28515625" style="1358" customWidth="1"/>
    <col min="13838" max="14078" width="9.140625" style="1358"/>
    <col min="14079" max="14079" width="44.7109375" style="1358" customWidth="1"/>
    <col min="14080" max="14080" width="4.7109375" style="1358" customWidth="1"/>
    <col min="14081" max="14081" width="13.42578125" style="1358" customWidth="1"/>
    <col min="14082" max="14088" width="12.7109375" style="1358" customWidth="1"/>
    <col min="14089" max="14089" width="11.5703125" style="1358" customWidth="1"/>
    <col min="14090" max="14090" width="12.7109375" style="1358" customWidth="1"/>
    <col min="14091" max="14092" width="0" style="1358" hidden="1" customWidth="1"/>
    <col min="14093" max="14093" width="5.28515625" style="1358" customWidth="1"/>
    <col min="14094" max="14334" width="9.140625" style="1358"/>
    <col min="14335" max="14335" width="44.7109375" style="1358" customWidth="1"/>
    <col min="14336" max="14336" width="4.7109375" style="1358" customWidth="1"/>
    <col min="14337" max="14337" width="13.42578125" style="1358" customWidth="1"/>
    <col min="14338" max="14344" width="12.7109375" style="1358" customWidth="1"/>
    <col min="14345" max="14345" width="11.5703125" style="1358" customWidth="1"/>
    <col min="14346" max="14346" width="12.7109375" style="1358" customWidth="1"/>
    <col min="14347" max="14348" width="0" style="1358" hidden="1" customWidth="1"/>
    <col min="14349" max="14349" width="5.28515625" style="1358" customWidth="1"/>
    <col min="14350" max="14590" width="9.140625" style="1358"/>
    <col min="14591" max="14591" width="44.7109375" style="1358" customWidth="1"/>
    <col min="14592" max="14592" width="4.7109375" style="1358" customWidth="1"/>
    <col min="14593" max="14593" width="13.42578125" style="1358" customWidth="1"/>
    <col min="14594" max="14600" width="12.7109375" style="1358" customWidth="1"/>
    <col min="14601" max="14601" width="11.5703125" style="1358" customWidth="1"/>
    <col min="14602" max="14602" width="12.7109375" style="1358" customWidth="1"/>
    <col min="14603" max="14604" width="0" style="1358" hidden="1" customWidth="1"/>
    <col min="14605" max="14605" width="5.28515625" style="1358" customWidth="1"/>
    <col min="14606" max="14846" width="9.140625" style="1358"/>
    <col min="14847" max="14847" width="44.7109375" style="1358" customWidth="1"/>
    <col min="14848" max="14848" width="4.7109375" style="1358" customWidth="1"/>
    <col min="14849" max="14849" width="13.42578125" style="1358" customWidth="1"/>
    <col min="14850" max="14856" width="12.7109375" style="1358" customWidth="1"/>
    <col min="14857" max="14857" width="11.5703125" style="1358" customWidth="1"/>
    <col min="14858" max="14858" width="12.7109375" style="1358" customWidth="1"/>
    <col min="14859" max="14860" width="0" style="1358" hidden="1" customWidth="1"/>
    <col min="14861" max="14861" width="5.28515625" style="1358" customWidth="1"/>
    <col min="14862" max="15102" width="9.140625" style="1358"/>
    <col min="15103" max="15103" width="44.7109375" style="1358" customWidth="1"/>
    <col min="15104" max="15104" width="4.7109375" style="1358" customWidth="1"/>
    <col min="15105" max="15105" width="13.42578125" style="1358" customWidth="1"/>
    <col min="15106" max="15112" width="12.7109375" style="1358" customWidth="1"/>
    <col min="15113" max="15113" width="11.5703125" style="1358" customWidth="1"/>
    <col min="15114" max="15114" width="12.7109375" style="1358" customWidth="1"/>
    <col min="15115" max="15116" width="0" style="1358" hidden="1" customWidth="1"/>
    <col min="15117" max="15117" width="5.28515625" style="1358" customWidth="1"/>
    <col min="15118" max="15358" width="9.140625" style="1358"/>
    <col min="15359" max="15359" width="44.7109375" style="1358" customWidth="1"/>
    <col min="15360" max="15360" width="4.7109375" style="1358" customWidth="1"/>
    <col min="15361" max="15361" width="13.42578125" style="1358" customWidth="1"/>
    <col min="15362" max="15368" width="12.7109375" style="1358" customWidth="1"/>
    <col min="15369" max="15369" width="11.5703125" style="1358" customWidth="1"/>
    <col min="15370" max="15370" width="12.7109375" style="1358" customWidth="1"/>
    <col min="15371" max="15372" width="0" style="1358" hidden="1" customWidth="1"/>
    <col min="15373" max="15373" width="5.28515625" style="1358" customWidth="1"/>
    <col min="15374" max="15614" width="9.140625" style="1358"/>
    <col min="15615" max="15615" width="44.7109375" style="1358" customWidth="1"/>
    <col min="15616" max="15616" width="4.7109375" style="1358" customWidth="1"/>
    <col min="15617" max="15617" width="13.42578125" style="1358" customWidth="1"/>
    <col min="15618" max="15624" width="12.7109375" style="1358" customWidth="1"/>
    <col min="15625" max="15625" width="11.5703125" style="1358" customWidth="1"/>
    <col min="15626" max="15626" width="12.7109375" style="1358" customWidth="1"/>
    <col min="15627" max="15628" width="0" style="1358" hidden="1" customWidth="1"/>
    <col min="15629" max="15629" width="5.28515625" style="1358" customWidth="1"/>
    <col min="15630" max="15870" width="9.140625" style="1358"/>
    <col min="15871" max="15871" width="44.7109375" style="1358" customWidth="1"/>
    <col min="15872" max="15872" width="4.7109375" style="1358" customWidth="1"/>
    <col min="15873" max="15873" width="13.42578125" style="1358" customWidth="1"/>
    <col min="15874" max="15880" width="12.7109375" style="1358" customWidth="1"/>
    <col min="15881" max="15881" width="11.5703125" style="1358" customWidth="1"/>
    <col min="15882" max="15882" width="12.7109375" style="1358" customWidth="1"/>
    <col min="15883" max="15884" width="0" style="1358" hidden="1" customWidth="1"/>
    <col min="15885" max="15885" width="5.28515625" style="1358" customWidth="1"/>
    <col min="15886" max="16126" width="9.140625" style="1358"/>
    <col min="16127" max="16127" width="44.7109375" style="1358" customWidth="1"/>
    <col min="16128" max="16128" width="4.7109375" style="1358" customWidth="1"/>
    <col min="16129" max="16129" width="13.42578125" style="1358" customWidth="1"/>
    <col min="16130" max="16136" width="12.7109375" style="1358" customWidth="1"/>
    <col min="16137" max="16137" width="11.5703125" style="1358" customWidth="1"/>
    <col min="16138" max="16138" width="12.7109375" style="1358" customWidth="1"/>
    <col min="16139" max="16140" width="0" style="1358" hidden="1" customWidth="1"/>
    <col min="16141" max="16141" width="5.28515625" style="1358" customWidth="1"/>
    <col min="16142" max="16384" width="9.140625" style="1358"/>
  </cols>
  <sheetData>
    <row r="1" spans="1:12" ht="12.75" customHeight="1" x14ac:dyDescent="0.2">
      <c r="A1" s="1993" t="s">
        <v>1798</v>
      </c>
      <c r="B1" s="1993"/>
      <c r="C1" s="1993"/>
      <c r="D1" s="1993"/>
      <c r="E1" s="1993"/>
      <c r="F1" s="1993"/>
      <c r="G1" s="1993"/>
      <c r="H1" s="1993"/>
      <c r="I1" s="1993"/>
      <c r="J1" s="1993"/>
      <c r="K1" s="1993"/>
      <c r="L1" s="1993"/>
    </row>
    <row r="2" spans="1:12" ht="27.75" customHeight="1" x14ac:dyDescent="0.2">
      <c r="A2" s="1993"/>
      <c r="B2" s="1993"/>
      <c r="C2" s="1993"/>
      <c r="D2" s="1993"/>
      <c r="E2" s="1993"/>
      <c r="F2" s="1993"/>
      <c r="G2" s="1993"/>
      <c r="H2" s="1993"/>
      <c r="I2" s="1993"/>
      <c r="J2" s="1993"/>
      <c r="K2" s="1993"/>
      <c r="L2" s="1993"/>
    </row>
    <row r="3" spans="1:12" ht="27.75" customHeight="1" thickBot="1" x14ac:dyDescent="0.25">
      <c r="A3" s="1994" t="s">
        <v>1535</v>
      </c>
      <c r="B3" s="1995"/>
      <c r="C3" s="1995"/>
      <c r="D3" s="1996"/>
      <c r="E3" s="1995"/>
      <c r="F3" s="1995"/>
      <c r="G3" s="1996"/>
      <c r="H3" s="1995"/>
      <c r="I3" s="1995"/>
      <c r="J3" s="1995"/>
      <c r="K3" s="1995"/>
      <c r="L3" s="1997"/>
    </row>
    <row r="4" spans="1:12" ht="40.5" customHeight="1" thickBot="1" x14ac:dyDescent="0.25">
      <c r="A4" s="2012" t="s">
        <v>4868</v>
      </c>
      <c r="B4" s="2013"/>
      <c r="C4" s="2014"/>
      <c r="D4" s="1478"/>
      <c r="E4" s="1476" t="s">
        <v>510</v>
      </c>
      <c r="F4" s="1474"/>
      <c r="G4" s="1479" t="s">
        <v>4902</v>
      </c>
      <c r="H4" s="1477" t="s">
        <v>1773</v>
      </c>
      <c r="I4" s="1474"/>
      <c r="J4" s="1474"/>
      <c r="K4" s="1474"/>
      <c r="L4" s="1475"/>
    </row>
    <row r="5" spans="1:12" ht="24.75" customHeight="1" x14ac:dyDescent="0.3">
      <c r="A5" s="1998" t="s">
        <v>1774</v>
      </c>
      <c r="B5" s="1999"/>
      <c r="C5" s="1999"/>
      <c r="D5" s="2000"/>
      <c r="E5" s="1999"/>
      <c r="F5" s="1999"/>
      <c r="G5" s="2000"/>
      <c r="H5" s="1999"/>
      <c r="I5" s="1999"/>
      <c r="J5" s="1999"/>
      <c r="K5" s="1999"/>
      <c r="L5" s="2001"/>
    </row>
    <row r="6" spans="1:12" ht="27.75" customHeight="1" x14ac:dyDescent="0.25">
      <c r="A6" s="1359" t="s">
        <v>1602</v>
      </c>
      <c r="B6" s="1360"/>
      <c r="C6" s="1360"/>
      <c r="D6" s="1360"/>
      <c r="E6" s="1360"/>
      <c r="F6" s="1360"/>
      <c r="G6" s="1360"/>
      <c r="H6" s="1360"/>
      <c r="I6" s="1360"/>
      <c r="J6" s="1360"/>
      <c r="K6" s="1360"/>
      <c r="L6" s="1361"/>
    </row>
    <row r="7" spans="1:12" ht="27" customHeight="1" x14ac:dyDescent="0.2">
      <c r="A7" s="2018" t="s">
        <v>1536</v>
      </c>
      <c r="B7" s="2019"/>
      <c r="C7" s="2019"/>
      <c r="D7" s="2019"/>
      <c r="E7" s="2019"/>
      <c r="F7" s="2019"/>
      <c r="G7" s="2019"/>
      <c r="H7" s="2019"/>
      <c r="I7" s="2019"/>
      <c r="J7" s="2019"/>
      <c r="K7" s="2019"/>
      <c r="L7" s="2020"/>
    </row>
    <row r="8" spans="1:12" ht="57.75" customHeight="1" thickBot="1" x14ac:dyDescent="0.3">
      <c r="A8" s="1362" t="s">
        <v>1537</v>
      </c>
      <c r="B8" s="2002" t="s">
        <v>4869</v>
      </c>
      <c r="C8" s="2003"/>
      <c r="D8" s="2003"/>
      <c r="E8" s="2003"/>
      <c r="F8" s="2003"/>
      <c r="G8" s="2003"/>
      <c r="H8" s="2003"/>
      <c r="I8" s="1363"/>
      <c r="J8" s="1363"/>
      <c r="K8" s="1363"/>
      <c r="L8" s="1364"/>
    </row>
    <row r="9" spans="1:12" x14ac:dyDescent="0.2">
      <c r="A9" s="2004" t="s">
        <v>1538</v>
      </c>
      <c r="B9" s="1365"/>
      <c r="C9" s="1366" t="s">
        <v>370</v>
      </c>
      <c r="D9" s="1366" t="s">
        <v>371</v>
      </c>
      <c r="E9" s="1366" t="s">
        <v>372</v>
      </c>
      <c r="F9" s="1366" t="s">
        <v>373</v>
      </c>
      <c r="G9" s="1366" t="s">
        <v>374</v>
      </c>
      <c r="H9" s="1366" t="s">
        <v>375</v>
      </c>
      <c r="I9" s="1366" t="s">
        <v>376</v>
      </c>
      <c r="J9" s="1366" t="s">
        <v>377</v>
      </c>
      <c r="K9" s="1367" t="s">
        <v>676</v>
      </c>
      <c r="L9" s="1368" t="s">
        <v>1447</v>
      </c>
    </row>
    <row r="10" spans="1:12" x14ac:dyDescent="0.2">
      <c r="A10" s="2005"/>
      <c r="B10" s="1369"/>
      <c r="C10" s="1370"/>
      <c r="D10" s="1370"/>
      <c r="E10" s="1370"/>
      <c r="F10" s="1370"/>
      <c r="G10" s="1370"/>
      <c r="H10" s="1370"/>
      <c r="I10" s="1370"/>
      <c r="J10" s="1370"/>
      <c r="K10" s="1371"/>
      <c r="L10" s="1372"/>
    </row>
    <row r="11" spans="1:12" ht="36" x14ac:dyDescent="0.2">
      <c r="A11" s="2006"/>
      <c r="B11" s="1373" t="s">
        <v>323</v>
      </c>
      <c r="C11" s="1374" t="s">
        <v>1030</v>
      </c>
      <c r="D11" s="1374" t="s">
        <v>775</v>
      </c>
      <c r="E11" s="1374" t="s">
        <v>383</v>
      </c>
      <c r="F11" s="1374" t="s">
        <v>137</v>
      </c>
      <c r="G11" s="1374" t="s">
        <v>888</v>
      </c>
      <c r="H11" s="1374" t="s">
        <v>382</v>
      </c>
      <c r="I11" s="1374" t="s">
        <v>352</v>
      </c>
      <c r="J11" s="1374" t="s">
        <v>381</v>
      </c>
      <c r="K11" s="1375" t="s">
        <v>139</v>
      </c>
      <c r="L11" s="1376"/>
    </row>
    <row r="12" spans="1:12" ht="13.5" thickBot="1" x14ac:dyDescent="0.25">
      <c r="A12" s="1377" t="s">
        <v>1539</v>
      </c>
      <c r="B12" s="1378">
        <v>4998</v>
      </c>
      <c r="C12" s="1483"/>
      <c r="D12" s="1483"/>
      <c r="E12" s="1379"/>
      <c r="F12" s="1483"/>
      <c r="G12" s="1483"/>
      <c r="H12" s="1483"/>
      <c r="I12" s="1379"/>
      <c r="J12" s="1379"/>
      <c r="K12" s="1483"/>
      <c r="L12" s="1380">
        <f>(C12+D12+F12+G12+H12+K12)</f>
        <v>0</v>
      </c>
    </row>
    <row r="13" spans="1:12" ht="24" thickTop="1" thickBot="1" x14ac:dyDescent="0.25">
      <c r="A13" s="1377" t="s">
        <v>4809</v>
      </c>
      <c r="B13" s="1378">
        <v>4998</v>
      </c>
      <c r="C13" s="1483"/>
      <c r="D13" s="1483"/>
      <c r="E13" s="1379"/>
      <c r="F13" s="1483"/>
      <c r="G13" s="1483"/>
      <c r="H13" s="1483"/>
      <c r="I13" s="1379"/>
      <c r="J13" s="1379"/>
      <c r="K13" s="1483"/>
      <c r="L13" s="1380">
        <f t="shared" ref="L13:L17" si="0">(C13+D13+F13+G13+H13+K13)</f>
        <v>0</v>
      </c>
    </row>
    <row r="14" spans="1:12" ht="14.25" thickTop="1" thickBot="1" x14ac:dyDescent="0.25">
      <c r="A14" s="1377" t="s">
        <v>1540</v>
      </c>
      <c r="B14" s="1378">
        <v>4998</v>
      </c>
      <c r="C14" s="1483"/>
      <c r="D14" s="1483"/>
      <c r="E14" s="1379"/>
      <c r="F14" s="1483"/>
      <c r="G14" s="1483"/>
      <c r="H14" s="1483"/>
      <c r="I14" s="1379"/>
      <c r="J14" s="1379"/>
      <c r="K14" s="1483"/>
      <c r="L14" s="1380">
        <f t="shared" si="0"/>
        <v>0</v>
      </c>
    </row>
    <row r="15" spans="1:12" ht="24" thickTop="1" thickBot="1" x14ac:dyDescent="0.25">
      <c r="A15" s="1377" t="s">
        <v>4815</v>
      </c>
      <c r="B15" s="1378">
        <v>4998</v>
      </c>
      <c r="C15" s="1483"/>
      <c r="D15" s="1483"/>
      <c r="E15" s="1379"/>
      <c r="F15" s="1483"/>
      <c r="G15" s="1483"/>
      <c r="H15" s="1483"/>
      <c r="I15" s="1379"/>
      <c r="J15" s="1379"/>
      <c r="K15" s="1483"/>
      <c r="L15" s="1380">
        <f t="shared" si="0"/>
        <v>0</v>
      </c>
    </row>
    <row r="16" spans="1:12" ht="24" thickTop="1" thickBot="1" x14ac:dyDescent="0.25">
      <c r="A16" s="1377" t="s">
        <v>4817</v>
      </c>
      <c r="B16" s="1378">
        <v>4998</v>
      </c>
      <c r="C16" s="1483"/>
      <c r="D16" s="1483"/>
      <c r="E16" s="1379"/>
      <c r="F16" s="1483"/>
      <c r="G16" s="1483"/>
      <c r="H16" s="1483"/>
      <c r="I16" s="1379"/>
      <c r="J16" s="1379"/>
      <c r="K16" s="1483"/>
      <c r="L16" s="1380">
        <f t="shared" si="0"/>
        <v>0</v>
      </c>
    </row>
    <row r="17" spans="1:12" ht="24" thickTop="1" thickBot="1" x14ac:dyDescent="0.25">
      <c r="A17" s="1377" t="s">
        <v>4816</v>
      </c>
      <c r="B17" s="1378">
        <v>4998</v>
      </c>
      <c r="C17" s="1483"/>
      <c r="D17" s="1483"/>
      <c r="E17" s="1379"/>
      <c r="F17" s="1483"/>
      <c r="G17" s="1483"/>
      <c r="H17" s="1483"/>
      <c r="I17" s="1379"/>
      <c r="J17" s="1379"/>
      <c r="K17" s="1483"/>
      <c r="L17" s="1380">
        <f t="shared" si="0"/>
        <v>0</v>
      </c>
    </row>
    <row r="18" spans="1:12" ht="13.5" thickTop="1" x14ac:dyDescent="0.2">
      <c r="A18" s="1381" t="s">
        <v>1541</v>
      </c>
      <c r="B18" s="1381"/>
      <c r="C18" s="1382">
        <f>SUM(C12:C17)</f>
        <v>0</v>
      </c>
      <c r="D18" s="1382">
        <f>SUM(D12:D17)</f>
        <v>0</v>
      </c>
      <c r="E18" s="1379"/>
      <c r="F18" s="1382">
        <f>SUM(F12:F17)</f>
        <v>0</v>
      </c>
      <c r="G18" s="1382">
        <f>SUM(G12:G17)</f>
        <v>0</v>
      </c>
      <c r="H18" s="1382">
        <f>SUM(H12:H17)</f>
        <v>0</v>
      </c>
      <c r="I18" s="1379"/>
      <c r="J18" s="1379"/>
      <c r="K18" s="1383">
        <f>SUM(K12:K17)</f>
        <v>0</v>
      </c>
      <c r="L18" s="1384">
        <f>SUM(L12:L17)</f>
        <v>0</v>
      </c>
    </row>
    <row r="19" spans="1:12" ht="56.25" customHeight="1" thickBot="1" x14ac:dyDescent="0.25">
      <c r="A19" s="1385" t="s">
        <v>1542</v>
      </c>
      <c r="B19" s="2007" t="s">
        <v>4870</v>
      </c>
      <c r="C19" s="2007"/>
      <c r="D19" s="2007"/>
      <c r="E19" s="2007"/>
      <c r="F19" s="2007"/>
      <c r="G19" s="2007"/>
      <c r="H19" s="2007"/>
      <c r="I19" s="1379"/>
      <c r="J19" s="1379"/>
      <c r="K19" s="1379"/>
      <c r="L19" s="1386"/>
    </row>
    <row r="20" spans="1:12" x14ac:dyDescent="0.2">
      <c r="A20" s="2004" t="s">
        <v>1538</v>
      </c>
      <c r="B20" s="1369"/>
      <c r="C20" s="1370" t="s">
        <v>370</v>
      </c>
      <c r="D20" s="1370" t="s">
        <v>371</v>
      </c>
      <c r="E20" s="1370" t="s">
        <v>372</v>
      </c>
      <c r="F20" s="1370" t="s">
        <v>373</v>
      </c>
      <c r="G20" s="1370" t="s">
        <v>374</v>
      </c>
      <c r="H20" s="1370" t="s">
        <v>375</v>
      </c>
      <c r="I20" s="1366" t="s">
        <v>376</v>
      </c>
      <c r="J20" s="1366" t="s">
        <v>377</v>
      </c>
      <c r="K20" s="1367" t="s">
        <v>676</v>
      </c>
      <c r="L20" s="1499" t="s">
        <v>1447</v>
      </c>
    </row>
    <row r="21" spans="1:12" x14ac:dyDescent="0.2">
      <c r="A21" s="2005"/>
      <c r="B21" s="1369"/>
      <c r="C21" s="1370"/>
      <c r="D21" s="1370"/>
      <c r="E21" s="1370"/>
      <c r="F21" s="1370"/>
      <c r="G21" s="1370"/>
      <c r="H21" s="1370"/>
      <c r="I21" s="1370"/>
      <c r="J21" s="1370"/>
      <c r="K21" s="1371"/>
      <c r="L21" s="1372"/>
    </row>
    <row r="22" spans="1:12" ht="36" x14ac:dyDescent="0.2">
      <c r="A22" s="2006"/>
      <c r="B22" s="1373" t="s">
        <v>323</v>
      </c>
      <c r="C22" s="1374" t="s">
        <v>1030</v>
      </c>
      <c r="D22" s="1374" t="s">
        <v>775</v>
      </c>
      <c r="E22" s="1374" t="s">
        <v>383</v>
      </c>
      <c r="F22" s="1374" t="s">
        <v>137</v>
      </c>
      <c r="G22" s="1374" t="s">
        <v>888</v>
      </c>
      <c r="H22" s="1374" t="s">
        <v>382</v>
      </c>
      <c r="I22" s="1374" t="s">
        <v>352</v>
      </c>
      <c r="J22" s="1374" t="s">
        <v>381</v>
      </c>
      <c r="K22" s="1375" t="s">
        <v>139</v>
      </c>
      <c r="L22" s="1376"/>
    </row>
    <row r="23" spans="1:12" ht="13.5" thickBot="1" x14ac:dyDescent="0.25">
      <c r="A23" s="1377" t="s">
        <v>1539</v>
      </c>
      <c r="B23" s="1378">
        <v>4998</v>
      </c>
      <c r="C23" s="1483"/>
      <c r="D23" s="1483"/>
      <c r="E23" s="1379"/>
      <c r="F23" s="1483"/>
      <c r="G23" s="1483"/>
      <c r="H23" s="1483"/>
      <c r="I23" s="1379"/>
      <c r="J23" s="1379"/>
      <c r="K23" s="1498"/>
      <c r="L23" s="1380">
        <f>(C23+D23+F23+G23+H23+K23)</f>
        <v>0</v>
      </c>
    </row>
    <row r="24" spans="1:12" ht="24" thickTop="1" thickBot="1" x14ac:dyDescent="0.25">
      <c r="A24" s="1377" t="s">
        <v>4809</v>
      </c>
      <c r="B24" s="1378">
        <v>4998</v>
      </c>
      <c r="C24" s="1483"/>
      <c r="D24" s="1483"/>
      <c r="E24" s="1379"/>
      <c r="F24" s="1483"/>
      <c r="G24" s="1483"/>
      <c r="H24" s="1483"/>
      <c r="I24" s="1379"/>
      <c r="J24" s="1379"/>
      <c r="K24" s="1498"/>
      <c r="L24" s="1380">
        <f>(C24+D24+F24+G24+H24+K24)</f>
        <v>0</v>
      </c>
    </row>
    <row r="25" spans="1:12" ht="14.25" thickTop="1" thickBot="1" x14ac:dyDescent="0.25">
      <c r="A25" s="1377" t="s">
        <v>1540</v>
      </c>
      <c r="B25" s="1378">
        <v>4998</v>
      </c>
      <c r="C25" s="1483"/>
      <c r="D25" s="1483"/>
      <c r="E25" s="1379"/>
      <c r="F25" s="1483"/>
      <c r="G25" s="1483"/>
      <c r="H25" s="1483"/>
      <c r="I25" s="1379"/>
      <c r="J25" s="1379"/>
      <c r="K25" s="1498"/>
      <c r="L25" s="1380">
        <f t="shared" ref="L25:L36" si="1">(C25+D25+F25+G25+H25+K25)</f>
        <v>0</v>
      </c>
    </row>
    <row r="26" spans="1:12" ht="14.25" thickTop="1" thickBot="1" x14ac:dyDescent="0.25">
      <c r="A26" s="1377" t="s">
        <v>4808</v>
      </c>
      <c r="B26" s="1378">
        <v>4998</v>
      </c>
      <c r="C26" s="1483"/>
      <c r="D26" s="1483"/>
      <c r="E26" s="1379"/>
      <c r="F26" s="1483"/>
      <c r="G26" s="1483"/>
      <c r="H26" s="1483"/>
      <c r="I26" s="1379"/>
      <c r="J26" s="1379"/>
      <c r="K26" s="1498"/>
      <c r="L26" s="1380">
        <f t="shared" si="1"/>
        <v>0</v>
      </c>
    </row>
    <row r="27" spans="1:12" ht="13.5" thickTop="1" x14ac:dyDescent="0.2">
      <c r="A27" s="1377" t="s">
        <v>4810</v>
      </c>
      <c r="B27" s="1378">
        <v>4998</v>
      </c>
      <c r="C27" s="1483"/>
      <c r="D27" s="1483"/>
      <c r="E27" s="1379"/>
      <c r="F27" s="1483"/>
      <c r="G27" s="1483"/>
      <c r="H27" s="1483"/>
      <c r="I27" s="1379"/>
      <c r="J27" s="1379"/>
      <c r="K27" s="1498"/>
      <c r="L27" s="1497">
        <f t="shared" si="1"/>
        <v>0</v>
      </c>
    </row>
    <row r="28" spans="1:12" x14ac:dyDescent="0.2">
      <c r="A28" s="1496" t="s">
        <v>4893</v>
      </c>
      <c r="B28" s="1625">
        <v>4210</v>
      </c>
      <c r="C28" s="1483"/>
      <c r="D28" s="1483"/>
      <c r="E28" s="1379"/>
      <c r="F28" s="1483"/>
      <c r="G28" s="1483"/>
      <c r="H28" s="1483"/>
      <c r="I28" s="1379"/>
      <c r="J28" s="1379"/>
      <c r="K28" s="1498"/>
      <c r="L28" s="1497">
        <f>(C28+D28+F28+G28+H28+K28)</f>
        <v>0</v>
      </c>
    </row>
    <row r="29" spans="1:12" x14ac:dyDescent="0.2">
      <c r="A29" s="1496" t="s">
        <v>4818</v>
      </c>
      <c r="B29" s="1507">
        <v>4210</v>
      </c>
      <c r="C29" s="1483"/>
      <c r="D29" s="1483"/>
      <c r="E29" s="1379"/>
      <c r="F29" s="1483"/>
      <c r="G29" s="1483"/>
      <c r="H29" s="1483"/>
      <c r="I29" s="1379"/>
      <c r="J29" s="1379"/>
      <c r="K29" s="1498"/>
      <c r="L29" s="1382">
        <f t="shared" si="1"/>
        <v>0</v>
      </c>
    </row>
    <row r="30" spans="1:12" ht="13.5" thickBot="1" x14ac:dyDescent="0.25">
      <c r="A30" s="1377" t="s">
        <v>4811</v>
      </c>
      <c r="B30" s="1378">
        <v>4998</v>
      </c>
      <c r="C30" s="1483"/>
      <c r="D30" s="1483"/>
      <c r="E30" s="1379"/>
      <c r="F30" s="1483"/>
      <c r="G30" s="1483"/>
      <c r="H30" s="1483"/>
      <c r="I30" s="1379"/>
      <c r="J30" s="1379"/>
      <c r="K30" s="1498"/>
      <c r="L30" s="1380">
        <f t="shared" si="1"/>
        <v>0</v>
      </c>
    </row>
    <row r="31" spans="1:12" ht="14.25" thickTop="1" thickBot="1" x14ac:dyDescent="0.25">
      <c r="A31" s="1377" t="s">
        <v>4812</v>
      </c>
      <c r="B31" s="1378">
        <v>4998</v>
      </c>
      <c r="C31" s="1483"/>
      <c r="D31" s="1483"/>
      <c r="E31" s="1379"/>
      <c r="F31" s="1483"/>
      <c r="G31" s="1483"/>
      <c r="H31" s="1483"/>
      <c r="I31" s="1379"/>
      <c r="J31" s="1379"/>
      <c r="K31" s="1498"/>
      <c r="L31" s="1380">
        <f t="shared" si="1"/>
        <v>0</v>
      </c>
    </row>
    <row r="32" spans="1:12" ht="24" thickTop="1" thickBot="1" x14ac:dyDescent="0.25">
      <c r="A32" s="1377" t="s">
        <v>4813</v>
      </c>
      <c r="B32" s="1378">
        <v>4998</v>
      </c>
      <c r="C32" s="1483"/>
      <c r="D32" s="1483"/>
      <c r="E32" s="1379"/>
      <c r="F32" s="1483"/>
      <c r="G32" s="1483"/>
      <c r="H32" s="1483"/>
      <c r="I32" s="1379"/>
      <c r="J32" s="1379"/>
      <c r="K32" s="1498"/>
      <c r="L32" s="1380">
        <f t="shared" si="1"/>
        <v>0</v>
      </c>
    </row>
    <row r="33" spans="1:12" ht="24" thickTop="1" thickBot="1" x14ac:dyDescent="0.25">
      <c r="A33" s="1377" t="s">
        <v>4815</v>
      </c>
      <c r="B33" s="1378">
        <v>4998</v>
      </c>
      <c r="C33" s="1483"/>
      <c r="D33" s="1483"/>
      <c r="E33" s="1379"/>
      <c r="F33" s="1483"/>
      <c r="G33" s="1483"/>
      <c r="H33" s="1483"/>
      <c r="I33" s="1379"/>
      <c r="J33" s="1379"/>
      <c r="K33" s="1498"/>
      <c r="L33" s="1380">
        <f t="shared" si="1"/>
        <v>0</v>
      </c>
    </row>
    <row r="34" spans="1:12" ht="24" thickTop="1" thickBot="1" x14ac:dyDescent="0.25">
      <c r="A34" s="1377" t="s">
        <v>4817</v>
      </c>
      <c r="B34" s="1378">
        <v>4998</v>
      </c>
      <c r="C34" s="1483"/>
      <c r="D34" s="1483"/>
      <c r="E34" s="1379"/>
      <c r="F34" s="1483"/>
      <c r="G34" s="1483"/>
      <c r="H34" s="1483"/>
      <c r="I34" s="1379"/>
      <c r="J34" s="1379"/>
      <c r="K34" s="1498"/>
      <c r="L34" s="1380">
        <f t="shared" si="1"/>
        <v>0</v>
      </c>
    </row>
    <row r="35" spans="1:12" ht="24" thickTop="1" thickBot="1" x14ac:dyDescent="0.25">
      <c r="A35" s="1377" t="s">
        <v>4816</v>
      </c>
      <c r="B35" s="1378">
        <v>4998</v>
      </c>
      <c r="C35" s="1483"/>
      <c r="D35" s="1483"/>
      <c r="E35" s="1379"/>
      <c r="F35" s="1483"/>
      <c r="G35" s="1483"/>
      <c r="H35" s="1483"/>
      <c r="I35" s="1379"/>
      <c r="J35" s="1379"/>
      <c r="K35" s="1498"/>
      <c r="L35" s="1380">
        <f t="shared" si="1"/>
        <v>0</v>
      </c>
    </row>
    <row r="36" spans="1:12" ht="35.25" thickTop="1" thickBot="1" x14ac:dyDescent="0.25">
      <c r="A36" s="1377" t="s">
        <v>1603</v>
      </c>
      <c r="B36" s="1378">
        <v>4998</v>
      </c>
      <c r="C36" s="1483"/>
      <c r="D36" s="1483"/>
      <c r="E36" s="1379"/>
      <c r="F36" s="1483"/>
      <c r="G36" s="1483"/>
      <c r="H36" s="1483"/>
      <c r="I36" s="1379"/>
      <c r="J36" s="1379"/>
      <c r="K36" s="1498"/>
      <c r="L36" s="1380">
        <f t="shared" si="1"/>
        <v>0</v>
      </c>
    </row>
    <row r="37" spans="1:12" ht="13.5" thickTop="1" x14ac:dyDescent="0.2">
      <c r="A37" s="1381" t="s">
        <v>1543</v>
      </c>
      <c r="B37" s="1381"/>
      <c r="C37" s="1387">
        <f>SUM(C23:C36)</f>
        <v>0</v>
      </c>
      <c r="D37" s="1387">
        <f>SUM(D23:D36)</f>
        <v>0</v>
      </c>
      <c r="E37" s="1379"/>
      <c r="F37" s="1387">
        <f>SUM(F23:F36)</f>
        <v>0</v>
      </c>
      <c r="G37" s="1387">
        <f>SUM(G23:G36)</f>
        <v>0</v>
      </c>
      <c r="H37" s="1387">
        <f>SUM(H23:H36)</f>
        <v>0</v>
      </c>
      <c r="I37" s="1379"/>
      <c r="J37" s="1379"/>
      <c r="K37" s="1388">
        <f>SUM(K23:K36)</f>
        <v>0</v>
      </c>
      <c r="L37" s="1457">
        <f>SUM(L23:L36)</f>
        <v>0</v>
      </c>
    </row>
    <row r="38" spans="1:12" ht="39.75" customHeight="1" x14ac:dyDescent="0.2">
      <c r="A38" s="2008" t="s">
        <v>1544</v>
      </c>
      <c r="B38" s="2009"/>
      <c r="C38" s="2009"/>
      <c r="D38" s="2009"/>
      <c r="E38" s="2009"/>
      <c r="F38" s="2009"/>
      <c r="G38" s="2009"/>
      <c r="H38" s="2009"/>
      <c r="I38" s="2009"/>
      <c r="J38" s="2009"/>
      <c r="K38" s="2009"/>
      <c r="L38" s="2010"/>
    </row>
    <row r="39" spans="1:12" ht="13.5" thickBot="1" x14ac:dyDescent="0.25">
      <c r="A39" s="1389" t="s">
        <v>1545</v>
      </c>
      <c r="B39" s="1390">
        <v>4998</v>
      </c>
      <c r="C39" s="1391">
        <f>SUM(C18+C37)-C29-C28</f>
        <v>0</v>
      </c>
      <c r="D39" s="1391">
        <f>SUM(D18+D37)-D29-D28</f>
        <v>0</v>
      </c>
      <c r="E39" s="1379"/>
      <c r="F39" s="1391">
        <f>SUM(F18+F37)-F29-F28</f>
        <v>0</v>
      </c>
      <c r="G39" s="1391">
        <f>SUM(G18+G37)-G29-G28</f>
        <v>0</v>
      </c>
      <c r="H39" s="1391">
        <f>SUM(H18+H37)-H29-H28</f>
        <v>0</v>
      </c>
      <c r="I39" s="1379"/>
      <c r="J39" s="1379"/>
      <c r="K39" s="1391">
        <f>SUM(K18+K37)-K29-K28</f>
        <v>0</v>
      </c>
      <c r="L39" s="1391">
        <f>SUM(L18+L37)-L29-L28</f>
        <v>0</v>
      </c>
    </row>
    <row r="40" spans="1:12" ht="14.25" thickTop="1" thickBot="1" x14ac:dyDescent="0.25">
      <c r="A40" s="1377" t="s">
        <v>1546</v>
      </c>
      <c r="B40" s="1392">
        <v>4998</v>
      </c>
      <c r="C40" s="1393">
        <f>'Revenues 10-15'!C267</f>
        <v>0</v>
      </c>
      <c r="D40" s="1393">
        <f>'Revenues 10-15'!D267</f>
        <v>0</v>
      </c>
      <c r="E40" s="1379"/>
      <c r="F40" s="1393">
        <f>'Revenues 10-15'!F267</f>
        <v>0</v>
      </c>
      <c r="G40" s="1393">
        <f>'Revenues 10-15'!G267</f>
        <v>0</v>
      </c>
      <c r="H40" s="1393">
        <f>'Revenues 10-15'!H267</f>
        <v>0</v>
      </c>
      <c r="I40" s="1379"/>
      <c r="J40" s="1379"/>
      <c r="K40" s="1393">
        <f>'Revenues 10-15'!K267</f>
        <v>0</v>
      </c>
      <c r="L40" s="1393">
        <f>C40+D40+F40+G40+H40+K40</f>
        <v>0</v>
      </c>
    </row>
    <row r="41" spans="1:12" ht="14.25" thickTop="1" thickBot="1" x14ac:dyDescent="0.25">
      <c r="A41" s="1377" t="s">
        <v>1604</v>
      </c>
      <c r="B41" s="1394"/>
      <c r="C41" s="1395">
        <f>C39-C40</f>
        <v>0</v>
      </c>
      <c r="D41" s="1393">
        <f>D39-D40</f>
        <v>0</v>
      </c>
      <c r="E41" s="1379"/>
      <c r="F41" s="1393">
        <f>F39-F40</f>
        <v>0</v>
      </c>
      <c r="G41" s="1393">
        <f t="shared" ref="G41:H41" si="2">G39-G40</f>
        <v>0</v>
      </c>
      <c r="H41" s="1393">
        <f t="shared" si="2"/>
        <v>0</v>
      </c>
      <c r="I41" s="1379"/>
      <c r="J41" s="1379"/>
      <c r="K41" s="1393">
        <f>K39-K40</f>
        <v>0</v>
      </c>
      <c r="L41" s="1393">
        <f>L39-L40</f>
        <v>0</v>
      </c>
    </row>
    <row r="42" spans="1:12" ht="14.25" thickTop="1" thickBot="1" x14ac:dyDescent="0.25">
      <c r="A42" s="1377" t="s">
        <v>1547</v>
      </c>
      <c r="B42" s="1394"/>
      <c r="C42" s="1396" t="str">
        <f>IF(OR((C41&gt;1),(C41&lt;-1)),"ERROR","OK")</f>
        <v>OK</v>
      </c>
      <c r="D42" s="1396" t="str">
        <f>IF(OR((D41&gt;1),(D41&lt;-1)),"ERROR","OK")</f>
        <v>OK</v>
      </c>
      <c r="E42" s="1379"/>
      <c r="F42" s="1396" t="str">
        <f>IF(OR((F41&gt;1),(F41&lt;-1)),"ERROR","OK")</f>
        <v>OK</v>
      </c>
      <c r="G42" s="1396" t="str">
        <f>IF(OR((G41&gt;1),(G41&lt;-1)),"ERROR","OK")</f>
        <v>OK</v>
      </c>
      <c r="H42" s="1396" t="str">
        <f>IF(OR((H41&gt;1),(H41&lt;-1)),"ERROR","OK")</f>
        <v>OK</v>
      </c>
      <c r="I42" s="1379"/>
      <c r="J42" s="1379"/>
      <c r="K42" s="1396" t="str">
        <f>IF(OR((K41&gt;1),(K41&lt;-1)),"ERROR","OK")</f>
        <v>OK</v>
      </c>
      <c r="L42" s="1396" t="str">
        <f>IF(OR((L41&gt;10),(L41&lt;-10)),"ERROR","OK")</f>
        <v>OK</v>
      </c>
    </row>
    <row r="43" spans="1:12" x14ac:dyDescent="0.2">
      <c r="A43" s="1397"/>
      <c r="B43" s="1398"/>
      <c r="C43" s="1399"/>
      <c r="D43" s="1400"/>
      <c r="E43" s="1400"/>
      <c r="F43" s="1400"/>
      <c r="G43" s="1400"/>
      <c r="H43" s="1400"/>
      <c r="I43" s="1400"/>
      <c r="J43" s="1399"/>
      <c r="K43" s="1399"/>
      <c r="L43" s="1401"/>
    </row>
    <row r="44" spans="1:12" ht="28.5" customHeight="1" x14ac:dyDescent="0.2">
      <c r="A44" s="2011" t="s">
        <v>1548</v>
      </c>
      <c r="B44" s="2011"/>
      <c r="C44" s="2011"/>
      <c r="D44" s="2011"/>
      <c r="E44" s="2011"/>
      <c r="F44" s="2011"/>
      <c r="G44" s="2011"/>
      <c r="H44" s="2011"/>
      <c r="I44" s="2011"/>
      <c r="J44" s="2011"/>
      <c r="K44" s="2011"/>
      <c r="L44" s="2011"/>
    </row>
    <row r="45" spans="1:12" ht="28.5" customHeight="1" thickBot="1" x14ac:dyDescent="0.25">
      <c r="A45" s="1990" t="s">
        <v>1799</v>
      </c>
      <c r="B45" s="1991"/>
      <c r="C45" s="1991"/>
      <c r="D45" s="1991"/>
      <c r="E45" s="1991"/>
      <c r="F45" s="1991"/>
      <c r="G45" s="1991"/>
      <c r="H45" s="1991"/>
      <c r="I45" s="1991"/>
      <c r="J45" s="1991"/>
      <c r="K45" s="1991"/>
      <c r="L45" s="1992"/>
    </row>
    <row r="46" spans="1:12" ht="18.75" customHeight="1" thickBot="1" x14ac:dyDescent="0.25">
      <c r="A46" s="1402" t="s">
        <v>1549</v>
      </c>
      <c r="B46" s="1403"/>
      <c r="C46" s="1403"/>
      <c r="D46" s="1403"/>
      <c r="E46" s="1403"/>
      <c r="F46" s="1403"/>
      <c r="G46" s="1403"/>
      <c r="H46" s="1403"/>
      <c r="I46" s="1403"/>
      <c r="J46" s="1403"/>
      <c r="K46" s="1403"/>
      <c r="L46" s="1403"/>
    </row>
    <row r="47" spans="1:12" ht="15" customHeight="1" x14ac:dyDescent="0.2">
      <c r="A47" s="1983" t="s">
        <v>1807</v>
      </c>
      <c r="B47" s="1404"/>
      <c r="C47" s="1403"/>
      <c r="D47" s="1985" t="s">
        <v>1550</v>
      </c>
      <c r="E47" s="1986"/>
      <c r="F47" s="1986"/>
      <c r="G47" s="1986"/>
      <c r="H47" s="1986"/>
      <c r="I47" s="1986"/>
      <c r="J47" s="1986"/>
      <c r="K47" s="1986"/>
      <c r="L47" s="1987"/>
    </row>
    <row r="48" spans="1:12" ht="13.5" customHeight="1" x14ac:dyDescent="0.2">
      <c r="A48" s="1984"/>
      <c r="B48" s="1405"/>
      <c r="C48" s="1406"/>
      <c r="D48" s="1407" t="s">
        <v>694</v>
      </c>
      <c r="E48" s="1407" t="s">
        <v>958</v>
      </c>
      <c r="F48" s="1407" t="s">
        <v>959</v>
      </c>
      <c r="G48" s="1407" t="s">
        <v>960</v>
      </c>
      <c r="H48" s="1407" t="s">
        <v>961</v>
      </c>
      <c r="I48" s="1407" t="s">
        <v>962</v>
      </c>
      <c r="J48" s="1407" t="s">
        <v>963</v>
      </c>
      <c r="K48" s="1407" t="s">
        <v>964</v>
      </c>
      <c r="L48" s="1408" t="s">
        <v>210</v>
      </c>
    </row>
    <row r="49" spans="1:17" s="1415" customFormat="1" ht="24" x14ac:dyDescent="0.2">
      <c r="A49" s="1984"/>
      <c r="B49" s="1409"/>
      <c r="C49" s="1410"/>
      <c r="D49" s="1411" t="s">
        <v>157</v>
      </c>
      <c r="E49" s="1411" t="s">
        <v>49</v>
      </c>
      <c r="F49" s="1411" t="s">
        <v>980</v>
      </c>
      <c r="G49" s="1411" t="s">
        <v>974</v>
      </c>
      <c r="H49" s="1411" t="s">
        <v>975</v>
      </c>
      <c r="I49" s="1411" t="s">
        <v>943</v>
      </c>
      <c r="J49" s="1412" t="s">
        <v>239</v>
      </c>
      <c r="K49" s="1412" t="s">
        <v>240</v>
      </c>
      <c r="L49" s="1413" t="s">
        <v>440</v>
      </c>
      <c r="M49" s="1414"/>
      <c r="N49" s="1414"/>
      <c r="Q49" s="1416"/>
    </row>
    <row r="50" spans="1:17" ht="13.5" thickBot="1" x14ac:dyDescent="0.25">
      <c r="A50" s="1988" t="s">
        <v>1551</v>
      </c>
      <c r="B50" s="1989"/>
      <c r="C50" s="1417"/>
      <c r="D50" s="1418"/>
      <c r="E50" s="1418"/>
      <c r="F50" s="1418"/>
      <c r="G50" s="1418"/>
      <c r="H50" s="1418"/>
      <c r="I50" s="1418"/>
      <c r="J50" s="1418"/>
      <c r="K50" s="1419"/>
      <c r="L50" s="1420"/>
      <c r="M50" s="1421"/>
      <c r="N50" s="1421"/>
    </row>
    <row r="51" spans="1:17" ht="14.25" thickTop="1" thickBot="1" x14ac:dyDescent="0.25">
      <c r="A51" s="1979" t="s">
        <v>1552</v>
      </c>
      <c r="B51" s="1980"/>
      <c r="C51" s="1417"/>
      <c r="D51" s="1487"/>
      <c r="E51" s="1487"/>
      <c r="F51" s="1487"/>
      <c r="G51" s="1487"/>
      <c r="H51" s="1487"/>
      <c r="I51" s="1487"/>
      <c r="J51" s="1487"/>
      <c r="K51" s="1419"/>
      <c r="L51" s="1420"/>
      <c r="M51" s="1421"/>
      <c r="N51" s="1421"/>
    </row>
    <row r="52" spans="1:17" ht="14.25" thickTop="1" thickBot="1" x14ac:dyDescent="0.25">
      <c r="A52" s="1422" t="s">
        <v>1553</v>
      </c>
      <c r="B52" s="1423" t="s">
        <v>508</v>
      </c>
      <c r="C52" s="1481"/>
      <c r="D52" s="1483"/>
      <c r="E52" s="1483"/>
      <c r="F52" s="1483"/>
      <c r="G52" s="1483"/>
      <c r="H52" s="1483"/>
      <c r="I52" s="1483"/>
      <c r="J52" s="1483"/>
      <c r="K52" s="1485"/>
      <c r="L52" s="1424">
        <f>SUM(D52:J52)</f>
        <v>0</v>
      </c>
      <c r="M52" s="1425"/>
      <c r="N52" s="1425"/>
    </row>
    <row r="53" spans="1:17" ht="14.25" thickTop="1" thickBot="1" x14ac:dyDescent="0.25">
      <c r="A53" s="1426" t="s">
        <v>1554</v>
      </c>
      <c r="B53" s="1427">
        <v>2000</v>
      </c>
      <c r="C53" s="1481"/>
      <c r="D53" s="1483"/>
      <c r="E53" s="1483"/>
      <c r="F53" s="1483"/>
      <c r="G53" s="1483"/>
      <c r="H53" s="1483"/>
      <c r="I53" s="1483"/>
      <c r="J53" s="1483"/>
      <c r="K53" s="1485"/>
      <c r="L53" s="1424">
        <f t="shared" ref="L53" si="3">SUM(D53:J53)</f>
        <v>0</v>
      </c>
      <c r="M53" s="1425"/>
      <c r="N53" s="1425"/>
    </row>
    <row r="54" spans="1:17" ht="8.25" customHeight="1" thickTop="1" thickBot="1" x14ac:dyDescent="0.25">
      <c r="A54" s="1428"/>
      <c r="B54" s="1429"/>
      <c r="C54" s="1430"/>
      <c r="D54" s="1488"/>
      <c r="E54" s="1488"/>
      <c r="F54" s="1488"/>
      <c r="G54" s="1488"/>
      <c r="H54" s="1488"/>
      <c r="I54" s="1488"/>
      <c r="J54" s="1488"/>
      <c r="K54" s="1431"/>
      <c r="L54" s="1432"/>
      <c r="M54" s="1425"/>
      <c r="N54" s="1425"/>
    </row>
    <row r="55" spans="1:17" ht="27" customHeight="1" thickTop="1" thickBot="1" x14ac:dyDescent="0.25">
      <c r="A55" s="1981" t="s">
        <v>1555</v>
      </c>
      <c r="B55" s="1982"/>
      <c r="C55" s="1417"/>
      <c r="D55" s="1487"/>
      <c r="E55" s="1487"/>
      <c r="F55" s="1487"/>
      <c r="G55" s="1487"/>
      <c r="H55" s="1487"/>
      <c r="I55" s="1487"/>
      <c r="J55" s="1487"/>
      <c r="K55" s="1419"/>
      <c r="L55" s="1420"/>
      <c r="M55" s="1421"/>
      <c r="N55" s="1421"/>
    </row>
    <row r="56" spans="1:17" ht="14.25" thickTop="1" thickBot="1" x14ac:dyDescent="0.25">
      <c r="A56" s="1433" t="s">
        <v>1556</v>
      </c>
      <c r="B56" s="1423" t="s">
        <v>1557</v>
      </c>
      <c r="C56" s="1481"/>
      <c r="D56" s="1483"/>
      <c r="E56" s="1483"/>
      <c r="F56" s="1483"/>
      <c r="G56" s="1483"/>
      <c r="H56" s="1483"/>
      <c r="I56" s="1483"/>
      <c r="J56" s="1483"/>
      <c r="K56" s="1485"/>
      <c r="L56" s="1424">
        <f>D56+E56+F56+G56+H56+I56+J56</f>
        <v>0</v>
      </c>
      <c r="M56" s="1425"/>
      <c r="N56" s="1425"/>
    </row>
    <row r="57" spans="1:17" ht="14.25" thickTop="1" thickBot="1" x14ac:dyDescent="0.25">
      <c r="A57" s="1433" t="s">
        <v>1558</v>
      </c>
      <c r="B57" s="1423" t="s">
        <v>1559</v>
      </c>
      <c r="C57" s="1481"/>
      <c r="D57" s="1483"/>
      <c r="E57" s="1483"/>
      <c r="F57" s="1483"/>
      <c r="G57" s="1483"/>
      <c r="H57" s="1483"/>
      <c r="I57" s="1483"/>
      <c r="J57" s="1483"/>
      <c r="K57" s="1485"/>
      <c r="L57" s="1424">
        <f>SUM(D57:J57)</f>
        <v>0</v>
      </c>
      <c r="M57" s="1425"/>
      <c r="N57" s="1425"/>
    </row>
    <row r="58" spans="1:17" ht="14.25" thickTop="1" thickBot="1" x14ac:dyDescent="0.25">
      <c r="A58" s="1433" t="s">
        <v>1560</v>
      </c>
      <c r="B58" s="1423" t="s">
        <v>1561</v>
      </c>
      <c r="C58" s="1481"/>
      <c r="D58" s="1483"/>
      <c r="E58" s="1483"/>
      <c r="F58" s="1483"/>
      <c r="G58" s="1483"/>
      <c r="H58" s="1483"/>
      <c r="I58" s="1483"/>
      <c r="J58" s="1483"/>
      <c r="K58" s="1485"/>
      <c r="L58" s="1424">
        <f>SUM(D58:J58)</f>
        <v>0</v>
      </c>
      <c r="M58" s="1425"/>
      <c r="N58" s="1425"/>
    </row>
    <row r="59" spans="1:17" ht="6.75" customHeight="1" thickTop="1" thickBot="1" x14ac:dyDescent="0.25">
      <c r="A59" s="1434"/>
      <c r="B59" s="1435"/>
      <c r="C59" s="1484"/>
      <c r="D59" s="1490"/>
      <c r="E59" s="1490"/>
      <c r="F59" s="1490"/>
      <c r="G59" s="1490"/>
      <c r="H59" s="1490"/>
      <c r="I59" s="1490"/>
      <c r="J59" s="1490"/>
      <c r="K59" s="1486"/>
      <c r="L59" s="1432"/>
      <c r="M59" s="1425"/>
      <c r="N59" s="1425"/>
    </row>
    <row r="60" spans="1:17" ht="27" customHeight="1" thickTop="1" thickBot="1" x14ac:dyDescent="0.25">
      <c r="A60" s="1981" t="s">
        <v>1562</v>
      </c>
      <c r="B60" s="1982"/>
      <c r="C60" s="1417"/>
      <c r="D60" s="1489"/>
      <c r="E60" s="1489"/>
      <c r="F60" s="1419"/>
      <c r="G60" s="1419"/>
      <c r="H60" s="1419"/>
      <c r="I60" s="1489"/>
      <c r="J60" s="1419"/>
      <c r="K60" s="1419"/>
      <c r="L60" s="1420"/>
      <c r="M60" s="1421"/>
      <c r="N60" s="1421"/>
    </row>
    <row r="61" spans="1:17" ht="24" thickTop="1" thickBot="1" x14ac:dyDescent="0.25">
      <c r="A61" s="1433" t="s">
        <v>1563</v>
      </c>
      <c r="B61" s="1423" t="s">
        <v>508</v>
      </c>
      <c r="C61" s="1418"/>
      <c r="D61" s="1418"/>
      <c r="E61" s="1481"/>
      <c r="F61" s="1483"/>
      <c r="G61" s="1483"/>
      <c r="H61" s="1483"/>
      <c r="I61" s="1482"/>
      <c r="J61" s="1483"/>
      <c r="K61" s="1485"/>
      <c r="L61" s="1424">
        <f>F61+G61+H61+J61</f>
        <v>0</v>
      </c>
      <c r="M61" s="1425"/>
      <c r="N61" s="1425"/>
    </row>
    <row r="62" spans="1:17" ht="24" thickTop="1" thickBot="1" x14ac:dyDescent="0.25">
      <c r="A62" s="1433" t="s">
        <v>1564</v>
      </c>
      <c r="B62" s="1436">
        <v>2000</v>
      </c>
      <c r="C62" s="1418"/>
      <c r="D62" s="1418"/>
      <c r="E62" s="1481"/>
      <c r="F62" s="1483"/>
      <c r="G62" s="1483"/>
      <c r="H62" s="1483"/>
      <c r="I62" s="1482"/>
      <c r="J62" s="1483"/>
      <c r="K62" s="1485"/>
      <c r="L62" s="1424">
        <f>F62+G62+H62+J62</f>
        <v>0</v>
      </c>
      <c r="M62" s="1425"/>
      <c r="N62" s="1425"/>
    </row>
    <row r="63" spans="1:17" ht="37.5" thickTop="1" thickBot="1" x14ac:dyDescent="0.25">
      <c r="A63" s="1382" t="s">
        <v>1565</v>
      </c>
      <c r="B63" s="1437" t="s">
        <v>1566</v>
      </c>
      <c r="C63" s="1417"/>
      <c r="D63" s="1418"/>
      <c r="E63" s="1481"/>
      <c r="F63" s="1382">
        <f>SUM(F61:F62)</f>
        <v>0</v>
      </c>
      <c r="G63" s="1382">
        <f t="shared" ref="G63:H63" si="4">SUM(G61:G62)</f>
        <v>0</v>
      </c>
      <c r="H63" s="1382">
        <f t="shared" si="4"/>
        <v>0</v>
      </c>
      <c r="I63" s="1482"/>
      <c r="J63" s="1382">
        <f>SUM(J61:J62)</f>
        <v>0</v>
      </c>
      <c r="K63" s="1485"/>
      <c r="L63" s="1424">
        <f>F63+G63+H63+J63</f>
        <v>0</v>
      </c>
      <c r="M63" s="1425"/>
      <c r="N63" s="1425"/>
    </row>
    <row r="64" spans="1:17" ht="21" thickTop="1" thickBot="1" x14ac:dyDescent="0.25">
      <c r="A64" s="1402" t="s">
        <v>1575</v>
      </c>
      <c r="B64" s="1403"/>
      <c r="C64" s="1403"/>
      <c r="D64" s="1403"/>
      <c r="E64" s="1403"/>
      <c r="F64" s="1403"/>
      <c r="G64" s="1403"/>
      <c r="H64" s="1403"/>
      <c r="I64" s="1403"/>
      <c r="J64" s="1403"/>
      <c r="K64" s="1403"/>
      <c r="L64" s="1403"/>
      <c r="M64" s="1425"/>
      <c r="N64" s="1425"/>
    </row>
    <row r="65" spans="1:14" x14ac:dyDescent="0.2">
      <c r="A65" s="1983" t="s">
        <v>1808</v>
      </c>
      <c r="B65" s="1404"/>
      <c r="C65" s="1403"/>
      <c r="D65" s="1985" t="s">
        <v>1550</v>
      </c>
      <c r="E65" s="1986"/>
      <c r="F65" s="1986"/>
      <c r="G65" s="1986"/>
      <c r="H65" s="1986"/>
      <c r="I65" s="1986"/>
      <c r="J65" s="1986"/>
      <c r="K65" s="1986"/>
      <c r="L65" s="1987"/>
      <c r="M65" s="1425"/>
      <c r="N65" s="1425"/>
    </row>
    <row r="66" spans="1:14" x14ac:dyDescent="0.2">
      <c r="A66" s="1984"/>
      <c r="B66" s="1405"/>
      <c r="C66" s="1406"/>
      <c r="D66" s="1407" t="s">
        <v>694</v>
      </c>
      <c r="E66" s="1407" t="s">
        <v>958</v>
      </c>
      <c r="F66" s="1407" t="s">
        <v>959</v>
      </c>
      <c r="G66" s="1407" t="s">
        <v>960</v>
      </c>
      <c r="H66" s="1407" t="s">
        <v>961</v>
      </c>
      <c r="I66" s="1407" t="s">
        <v>962</v>
      </c>
      <c r="J66" s="1407" t="s">
        <v>963</v>
      </c>
      <c r="K66" s="1407" t="s">
        <v>964</v>
      </c>
      <c r="L66" s="1408" t="s">
        <v>210</v>
      </c>
      <c r="M66" s="1425"/>
      <c r="N66" s="1425"/>
    </row>
    <row r="67" spans="1:14" ht="24" x14ac:dyDescent="0.2">
      <c r="A67" s="1984"/>
      <c r="B67" s="1409"/>
      <c r="C67" s="1410"/>
      <c r="D67" s="1411" t="s">
        <v>157</v>
      </c>
      <c r="E67" s="1411" t="s">
        <v>49</v>
      </c>
      <c r="F67" s="1411" t="s">
        <v>980</v>
      </c>
      <c r="G67" s="1411" t="s">
        <v>974</v>
      </c>
      <c r="H67" s="1411" t="s">
        <v>975</v>
      </c>
      <c r="I67" s="1411" t="s">
        <v>943</v>
      </c>
      <c r="J67" s="1412" t="s">
        <v>239</v>
      </c>
      <c r="K67" s="1412" t="s">
        <v>240</v>
      </c>
      <c r="L67" s="1413" t="s">
        <v>440</v>
      </c>
      <c r="M67" s="1425"/>
      <c r="N67" s="1425"/>
    </row>
    <row r="68" spans="1:14" ht="13.5" thickBot="1" x14ac:dyDescent="0.25">
      <c r="A68" s="1988" t="s">
        <v>1551</v>
      </c>
      <c r="B68" s="1989"/>
      <c r="C68" s="1417"/>
      <c r="D68" s="1418"/>
      <c r="E68" s="1418"/>
      <c r="F68" s="1418"/>
      <c r="G68" s="1418"/>
      <c r="H68" s="1418"/>
      <c r="I68" s="1418"/>
      <c r="J68" s="1418"/>
      <c r="K68" s="1419"/>
      <c r="L68" s="1420"/>
      <c r="M68" s="1425"/>
      <c r="N68" s="1425"/>
    </row>
    <row r="69" spans="1:14" ht="14.25" thickTop="1" thickBot="1" x14ac:dyDescent="0.25">
      <c r="A69" s="1979" t="s">
        <v>1552</v>
      </c>
      <c r="B69" s="1980"/>
      <c r="C69" s="1417"/>
      <c r="D69" s="1487"/>
      <c r="E69" s="1487"/>
      <c r="F69" s="1487"/>
      <c r="G69" s="1487"/>
      <c r="H69" s="1487"/>
      <c r="I69" s="1487"/>
      <c r="J69" s="1487"/>
      <c r="K69" s="1419"/>
      <c r="L69" s="1420"/>
      <c r="M69" s="1425"/>
      <c r="N69" s="1425"/>
    </row>
    <row r="70" spans="1:14" ht="14.25" thickTop="1" thickBot="1" x14ac:dyDescent="0.25">
      <c r="A70" s="1422" t="s">
        <v>1553</v>
      </c>
      <c r="B70" s="1423" t="s">
        <v>508</v>
      </c>
      <c r="C70" s="1481"/>
      <c r="D70" s="1483"/>
      <c r="E70" s="1483"/>
      <c r="F70" s="1483"/>
      <c r="G70" s="1483"/>
      <c r="H70" s="1483"/>
      <c r="I70" s="1483"/>
      <c r="J70" s="1483"/>
      <c r="K70" s="1485"/>
      <c r="L70" s="1424">
        <f>SUM(D70:J70)</f>
        <v>0</v>
      </c>
      <c r="M70" s="1425"/>
      <c r="N70" s="1425"/>
    </row>
    <row r="71" spans="1:14" ht="14.25" thickTop="1" thickBot="1" x14ac:dyDescent="0.25">
      <c r="A71" s="1426" t="s">
        <v>1554</v>
      </c>
      <c r="B71" s="1427">
        <v>2000</v>
      </c>
      <c r="C71" s="1481"/>
      <c r="D71" s="1483"/>
      <c r="E71" s="1483"/>
      <c r="F71" s="1483"/>
      <c r="G71" s="1483"/>
      <c r="H71" s="1483"/>
      <c r="I71" s="1483"/>
      <c r="J71" s="1483"/>
      <c r="K71" s="1485"/>
      <c r="L71" s="1424">
        <f t="shared" ref="L71" si="5">SUM(D71:J71)</f>
        <v>0</v>
      </c>
      <c r="M71" s="1425"/>
      <c r="N71" s="1425"/>
    </row>
    <row r="72" spans="1:14" ht="6" customHeight="1" thickTop="1" thickBot="1" x14ac:dyDescent="0.25">
      <c r="A72" s="1428"/>
      <c r="B72" s="1429"/>
      <c r="C72" s="1430"/>
      <c r="D72" s="1488"/>
      <c r="E72" s="1488"/>
      <c r="F72" s="1488"/>
      <c r="G72" s="1488"/>
      <c r="H72" s="1488"/>
      <c r="I72" s="1488"/>
      <c r="J72" s="1488"/>
      <c r="K72" s="1431"/>
      <c r="L72" s="1432"/>
      <c r="M72" s="1425"/>
      <c r="N72" s="1425"/>
    </row>
    <row r="73" spans="1:14" ht="28.5" customHeight="1" thickTop="1" thickBot="1" x14ac:dyDescent="0.25">
      <c r="A73" s="1981" t="s">
        <v>1555</v>
      </c>
      <c r="B73" s="1982"/>
      <c r="C73" s="1417"/>
      <c r="D73" s="1487"/>
      <c r="E73" s="1487"/>
      <c r="F73" s="1487"/>
      <c r="G73" s="1487"/>
      <c r="H73" s="1487"/>
      <c r="I73" s="1487"/>
      <c r="J73" s="1487"/>
      <c r="K73" s="1419"/>
      <c r="L73" s="1420"/>
      <c r="M73" s="1425"/>
      <c r="N73" s="1425"/>
    </row>
    <row r="74" spans="1:14" ht="14.25" thickTop="1" thickBot="1" x14ac:dyDescent="0.25">
      <c r="A74" s="1433" t="s">
        <v>1556</v>
      </c>
      <c r="B74" s="1423" t="s">
        <v>1557</v>
      </c>
      <c r="C74" s="1481"/>
      <c r="D74" s="1483"/>
      <c r="E74" s="1483"/>
      <c r="F74" s="1483"/>
      <c r="G74" s="1483"/>
      <c r="H74" s="1483"/>
      <c r="I74" s="1483"/>
      <c r="J74" s="1483"/>
      <c r="K74" s="1485"/>
      <c r="L74" s="1424">
        <f>D74+E74+F74+G74+H74+I74+J74</f>
        <v>0</v>
      </c>
      <c r="M74" s="1425"/>
      <c r="N74" s="1425"/>
    </row>
    <row r="75" spans="1:14" ht="14.25" thickTop="1" thickBot="1" x14ac:dyDescent="0.25">
      <c r="A75" s="1433" t="s">
        <v>1558</v>
      </c>
      <c r="B75" s="1423" t="s">
        <v>1559</v>
      </c>
      <c r="C75" s="1481"/>
      <c r="D75" s="1483"/>
      <c r="E75" s="1483"/>
      <c r="F75" s="1483"/>
      <c r="G75" s="1483"/>
      <c r="H75" s="1483"/>
      <c r="I75" s="1483"/>
      <c r="J75" s="1483"/>
      <c r="K75" s="1485"/>
      <c r="L75" s="1424">
        <f>SUM(D75:J75)</f>
        <v>0</v>
      </c>
      <c r="M75" s="1425"/>
      <c r="N75" s="1425"/>
    </row>
    <row r="76" spans="1:14" ht="14.25" thickTop="1" thickBot="1" x14ac:dyDescent="0.25">
      <c r="A76" s="1433" t="s">
        <v>1560</v>
      </c>
      <c r="B76" s="1423" t="s">
        <v>1561</v>
      </c>
      <c r="C76" s="1481"/>
      <c r="D76" s="1483"/>
      <c r="E76" s="1483"/>
      <c r="F76" s="1483"/>
      <c r="G76" s="1483"/>
      <c r="H76" s="1483"/>
      <c r="I76" s="1483"/>
      <c r="J76" s="1483"/>
      <c r="K76" s="1485"/>
      <c r="L76" s="1424">
        <f>SUM(D76:J76)</f>
        <v>0</v>
      </c>
      <c r="M76" s="1425"/>
      <c r="N76" s="1425"/>
    </row>
    <row r="77" spans="1:14" ht="8.25" customHeight="1" thickTop="1" thickBot="1" x14ac:dyDescent="0.25">
      <c r="A77" s="1434"/>
      <c r="B77" s="1435"/>
      <c r="C77" s="1430"/>
      <c r="D77" s="1488"/>
      <c r="E77" s="1488"/>
      <c r="F77" s="1488"/>
      <c r="G77" s="1488"/>
      <c r="H77" s="1488"/>
      <c r="I77" s="1488"/>
      <c r="J77" s="1488"/>
      <c r="K77" s="1431"/>
      <c r="L77" s="1432"/>
      <c r="M77" s="1425"/>
      <c r="N77" s="1425"/>
    </row>
    <row r="78" spans="1:14" ht="29.25" customHeight="1" thickTop="1" thickBot="1" x14ac:dyDescent="0.25">
      <c r="A78" s="1981" t="s">
        <v>1562</v>
      </c>
      <c r="B78" s="1982"/>
      <c r="C78" s="1417"/>
      <c r="D78" s="1418"/>
      <c r="E78" s="1418"/>
      <c r="F78" s="1487"/>
      <c r="G78" s="1487"/>
      <c r="H78" s="1487"/>
      <c r="I78" s="1418"/>
      <c r="J78" s="1487"/>
      <c r="K78" s="1419"/>
      <c r="L78" s="1420"/>
      <c r="M78" s="1425"/>
      <c r="N78" s="1425"/>
    </row>
    <row r="79" spans="1:14" ht="24" thickTop="1" thickBot="1" x14ac:dyDescent="0.25">
      <c r="A79" s="1433" t="s">
        <v>1563</v>
      </c>
      <c r="B79" s="1423" t="s">
        <v>508</v>
      </c>
      <c r="C79" s="1418"/>
      <c r="D79" s="1418"/>
      <c r="E79" s="1481"/>
      <c r="F79" s="1483"/>
      <c r="G79" s="1483"/>
      <c r="H79" s="1483"/>
      <c r="I79" s="1482"/>
      <c r="J79" s="1483"/>
      <c r="K79" s="1485"/>
      <c r="L79" s="1424">
        <f>F79+G79+H79+J79</f>
        <v>0</v>
      </c>
      <c r="M79" s="1425"/>
      <c r="N79" s="1425"/>
    </row>
    <row r="80" spans="1:14" ht="24" thickTop="1" thickBot="1" x14ac:dyDescent="0.25">
      <c r="A80" s="1433" t="s">
        <v>1564</v>
      </c>
      <c r="B80" s="1436">
        <v>2000</v>
      </c>
      <c r="C80" s="1418"/>
      <c r="D80" s="1418"/>
      <c r="E80" s="1481"/>
      <c r="F80" s="1483"/>
      <c r="G80" s="1483"/>
      <c r="H80" s="1483"/>
      <c r="I80" s="1482"/>
      <c r="J80" s="1483"/>
      <c r="K80" s="1485"/>
      <c r="L80" s="1424">
        <f>F80+G80+H80+J80</f>
        <v>0</v>
      </c>
      <c r="M80" s="1425"/>
      <c r="N80" s="1425"/>
    </row>
    <row r="81" spans="1:14" ht="37.5" thickTop="1" thickBot="1" x14ac:dyDescent="0.25">
      <c r="A81" s="1382" t="s">
        <v>1565</v>
      </c>
      <c r="B81" s="1437" t="s">
        <v>1566</v>
      </c>
      <c r="C81" s="1417"/>
      <c r="D81" s="1418"/>
      <c r="E81" s="1481"/>
      <c r="F81" s="1382">
        <f>SUM(F79:F80)</f>
        <v>0</v>
      </c>
      <c r="G81" s="1382">
        <f t="shared" ref="G81:H81" si="6">SUM(G79:G80)</f>
        <v>0</v>
      </c>
      <c r="H81" s="1382">
        <f t="shared" si="6"/>
        <v>0</v>
      </c>
      <c r="I81" s="1482"/>
      <c r="J81" s="1382">
        <f>SUM(J79:J80)</f>
        <v>0</v>
      </c>
      <c r="K81" s="1485"/>
      <c r="L81" s="1424">
        <f>F81+G81+H81+J81</f>
        <v>0</v>
      </c>
      <c r="M81" s="1425"/>
      <c r="N81" s="1425"/>
    </row>
    <row r="82" spans="1:14" ht="21" thickTop="1" thickBot="1" x14ac:dyDescent="0.25">
      <c r="A82" s="1402" t="s">
        <v>1576</v>
      </c>
      <c r="B82" s="1403"/>
      <c r="C82" s="1403"/>
      <c r="D82" s="1403"/>
      <c r="E82" s="1403"/>
      <c r="F82" s="1403"/>
      <c r="G82" s="1403"/>
      <c r="H82" s="1403"/>
      <c r="I82" s="1403"/>
      <c r="J82" s="1403"/>
      <c r="K82" s="1403"/>
      <c r="L82" s="1403"/>
      <c r="M82" s="1425"/>
      <c r="N82" s="1425"/>
    </row>
    <row r="83" spans="1:14" x14ac:dyDescent="0.2">
      <c r="A83" s="1983" t="s">
        <v>1809</v>
      </c>
      <c r="B83" s="1404"/>
      <c r="C83" s="1403"/>
      <c r="D83" s="1985" t="s">
        <v>1550</v>
      </c>
      <c r="E83" s="1986"/>
      <c r="F83" s="1986"/>
      <c r="G83" s="1986"/>
      <c r="H83" s="1986"/>
      <c r="I83" s="1986"/>
      <c r="J83" s="1986"/>
      <c r="K83" s="1986"/>
      <c r="L83" s="1987"/>
      <c r="M83" s="1425"/>
      <c r="N83" s="1425"/>
    </row>
    <row r="84" spans="1:14" x14ac:dyDescent="0.2">
      <c r="A84" s="1984"/>
      <c r="B84" s="1405"/>
      <c r="C84" s="1406"/>
      <c r="D84" s="1407" t="s">
        <v>694</v>
      </c>
      <c r="E84" s="1407" t="s">
        <v>958</v>
      </c>
      <c r="F84" s="1407" t="s">
        <v>959</v>
      </c>
      <c r="G84" s="1407" t="s">
        <v>960</v>
      </c>
      <c r="H84" s="1407" t="s">
        <v>961</v>
      </c>
      <c r="I84" s="1407" t="s">
        <v>962</v>
      </c>
      <c r="J84" s="1407" t="s">
        <v>963</v>
      </c>
      <c r="K84" s="1407" t="s">
        <v>964</v>
      </c>
      <c r="L84" s="1408" t="s">
        <v>210</v>
      </c>
      <c r="M84" s="1425"/>
      <c r="N84" s="1425"/>
    </row>
    <row r="85" spans="1:14" ht="24" x14ac:dyDescent="0.2">
      <c r="A85" s="1984"/>
      <c r="B85" s="1409"/>
      <c r="C85" s="1410"/>
      <c r="D85" s="1411" t="s">
        <v>157</v>
      </c>
      <c r="E85" s="1411" t="s">
        <v>49</v>
      </c>
      <c r="F85" s="1411" t="s">
        <v>980</v>
      </c>
      <c r="G85" s="1411" t="s">
        <v>974</v>
      </c>
      <c r="H85" s="1411" t="s">
        <v>975</v>
      </c>
      <c r="I85" s="1411" t="s">
        <v>943</v>
      </c>
      <c r="J85" s="1412" t="s">
        <v>239</v>
      </c>
      <c r="K85" s="1412" t="s">
        <v>240</v>
      </c>
      <c r="L85" s="1413" t="s">
        <v>440</v>
      </c>
      <c r="M85" s="1425"/>
      <c r="N85" s="1425"/>
    </row>
    <row r="86" spans="1:14" ht="13.5" thickBot="1" x14ac:dyDescent="0.25">
      <c r="A86" s="1988" t="s">
        <v>1551</v>
      </c>
      <c r="B86" s="1989"/>
      <c r="C86" s="1417"/>
      <c r="D86" s="1418"/>
      <c r="E86" s="1418"/>
      <c r="F86" s="1418"/>
      <c r="G86" s="1418"/>
      <c r="H86" s="1418"/>
      <c r="I86" s="1418"/>
      <c r="J86" s="1418"/>
      <c r="K86" s="1419"/>
      <c r="L86" s="1420"/>
      <c r="M86" s="1425"/>
      <c r="N86" s="1425"/>
    </row>
    <row r="87" spans="1:14" ht="14.25" thickTop="1" thickBot="1" x14ac:dyDescent="0.25">
      <c r="A87" s="1979" t="s">
        <v>1552</v>
      </c>
      <c r="B87" s="1980"/>
      <c r="C87" s="1417"/>
      <c r="D87" s="1487"/>
      <c r="E87" s="1487"/>
      <c r="F87" s="1487"/>
      <c r="G87" s="1487"/>
      <c r="H87" s="1487"/>
      <c r="I87" s="1487"/>
      <c r="J87" s="1487"/>
      <c r="K87" s="1419"/>
      <c r="L87" s="1420"/>
      <c r="M87" s="1425"/>
      <c r="N87" s="1425"/>
    </row>
    <row r="88" spans="1:14" ht="14.25" thickTop="1" thickBot="1" x14ac:dyDescent="0.25">
      <c r="A88" s="1422" t="s">
        <v>1553</v>
      </c>
      <c r="B88" s="1423" t="s">
        <v>508</v>
      </c>
      <c r="C88" s="1481"/>
      <c r="D88" s="1483"/>
      <c r="E88" s="1483"/>
      <c r="F88" s="1483"/>
      <c r="G88" s="1483"/>
      <c r="H88" s="1483"/>
      <c r="I88" s="1483"/>
      <c r="J88" s="1483"/>
      <c r="K88" s="1485"/>
      <c r="L88" s="1424">
        <f>SUM(D88:J88)</f>
        <v>0</v>
      </c>
      <c r="M88" s="1425"/>
      <c r="N88" s="1425"/>
    </row>
    <row r="89" spans="1:14" ht="14.25" thickTop="1" thickBot="1" x14ac:dyDescent="0.25">
      <c r="A89" s="1426" t="s">
        <v>1554</v>
      </c>
      <c r="B89" s="1427">
        <v>2000</v>
      </c>
      <c r="C89" s="1481"/>
      <c r="D89" s="1483"/>
      <c r="E89" s="1483"/>
      <c r="F89" s="1483"/>
      <c r="G89" s="1483"/>
      <c r="H89" s="1483"/>
      <c r="I89" s="1483"/>
      <c r="J89" s="1483"/>
      <c r="K89" s="1485"/>
      <c r="L89" s="1424">
        <f t="shared" ref="L89" si="7">SUM(D89:J89)</f>
        <v>0</v>
      </c>
      <c r="M89" s="1425"/>
      <c r="N89" s="1425"/>
    </row>
    <row r="90" spans="1:14" ht="6.75" customHeight="1" thickTop="1" thickBot="1" x14ac:dyDescent="0.25">
      <c r="A90" s="1428"/>
      <c r="B90" s="1429"/>
      <c r="C90" s="1430"/>
      <c r="D90" s="1488"/>
      <c r="E90" s="1488"/>
      <c r="F90" s="1488"/>
      <c r="G90" s="1488"/>
      <c r="H90" s="1488"/>
      <c r="I90" s="1488"/>
      <c r="J90" s="1488"/>
      <c r="K90" s="1431"/>
      <c r="L90" s="1432"/>
      <c r="M90" s="1425"/>
      <c r="N90" s="1425"/>
    </row>
    <row r="91" spans="1:14" ht="29.25" customHeight="1" thickTop="1" thickBot="1" x14ac:dyDescent="0.25">
      <c r="A91" s="1981" t="s">
        <v>1555</v>
      </c>
      <c r="B91" s="1982"/>
      <c r="C91" s="1417"/>
      <c r="D91" s="1487"/>
      <c r="E91" s="1487"/>
      <c r="F91" s="1487"/>
      <c r="G91" s="1487"/>
      <c r="H91" s="1487"/>
      <c r="I91" s="1487"/>
      <c r="J91" s="1487"/>
      <c r="K91" s="1419"/>
      <c r="L91" s="1420"/>
      <c r="M91" s="1425"/>
      <c r="N91" s="1425"/>
    </row>
    <row r="92" spans="1:14" ht="14.25" thickTop="1" thickBot="1" x14ac:dyDescent="0.25">
      <c r="A92" s="1433" t="s">
        <v>1556</v>
      </c>
      <c r="B92" s="1423" t="s">
        <v>1557</v>
      </c>
      <c r="C92" s="1481"/>
      <c r="D92" s="1483"/>
      <c r="E92" s="1483"/>
      <c r="F92" s="1483"/>
      <c r="G92" s="1483"/>
      <c r="H92" s="1483"/>
      <c r="I92" s="1483"/>
      <c r="J92" s="1483"/>
      <c r="K92" s="1485"/>
      <c r="L92" s="1424">
        <f>D92+E92+F92+G92+H92+I92+J92</f>
        <v>0</v>
      </c>
      <c r="M92" s="1425"/>
      <c r="N92" s="1425"/>
    </row>
    <row r="93" spans="1:14" ht="14.25" thickTop="1" thickBot="1" x14ac:dyDescent="0.25">
      <c r="A93" s="1433" t="s">
        <v>1558</v>
      </c>
      <c r="B93" s="1423" t="s">
        <v>1559</v>
      </c>
      <c r="C93" s="1481"/>
      <c r="D93" s="1483"/>
      <c r="E93" s="1483"/>
      <c r="F93" s="1483"/>
      <c r="G93" s="1483"/>
      <c r="H93" s="1483"/>
      <c r="I93" s="1483"/>
      <c r="J93" s="1483"/>
      <c r="K93" s="1485"/>
      <c r="L93" s="1424">
        <f>SUM(D93:J93)</f>
        <v>0</v>
      </c>
      <c r="M93" s="1425"/>
      <c r="N93" s="1425"/>
    </row>
    <row r="94" spans="1:14" ht="14.25" thickTop="1" thickBot="1" x14ac:dyDescent="0.25">
      <c r="A94" s="1433" t="s">
        <v>1560</v>
      </c>
      <c r="B94" s="1423" t="s">
        <v>1561</v>
      </c>
      <c r="C94" s="1481"/>
      <c r="D94" s="1483"/>
      <c r="E94" s="1483"/>
      <c r="F94" s="1483"/>
      <c r="G94" s="1483"/>
      <c r="H94" s="1483"/>
      <c r="I94" s="1483"/>
      <c r="J94" s="1483"/>
      <c r="K94" s="1485"/>
      <c r="L94" s="1424">
        <f>SUM(D94:J94)</f>
        <v>0</v>
      </c>
      <c r="M94" s="1425"/>
      <c r="N94" s="1425"/>
    </row>
    <row r="95" spans="1:14" ht="4.5" customHeight="1" thickTop="1" thickBot="1" x14ac:dyDescent="0.25">
      <c r="A95" s="1434"/>
      <c r="B95" s="1435"/>
      <c r="C95" s="1430"/>
      <c r="D95" s="1491"/>
      <c r="E95" s="1491"/>
      <c r="F95" s="1491"/>
      <c r="G95" s="1491"/>
      <c r="H95" s="1491"/>
      <c r="I95" s="1491"/>
      <c r="J95" s="1491"/>
      <c r="K95" s="1431"/>
      <c r="L95" s="1432"/>
      <c r="M95" s="1425"/>
      <c r="N95" s="1425"/>
    </row>
    <row r="96" spans="1:14" ht="30.75" customHeight="1" thickTop="1" thickBot="1" x14ac:dyDescent="0.25">
      <c r="A96" s="1981" t="s">
        <v>1562</v>
      </c>
      <c r="B96" s="1982"/>
      <c r="C96" s="1417"/>
      <c r="D96" s="1418"/>
      <c r="E96" s="1418"/>
      <c r="F96" s="1487"/>
      <c r="G96" s="1487"/>
      <c r="H96" s="1487"/>
      <c r="I96" s="1418"/>
      <c r="J96" s="1487"/>
      <c r="K96" s="1419"/>
      <c r="L96" s="1420"/>
      <c r="M96" s="1425"/>
      <c r="N96" s="1425"/>
    </row>
    <row r="97" spans="1:14" ht="24" thickTop="1" thickBot="1" x14ac:dyDescent="0.25">
      <c r="A97" s="1433" t="s">
        <v>1563</v>
      </c>
      <c r="B97" s="1423" t="s">
        <v>508</v>
      </c>
      <c r="C97" s="1418"/>
      <c r="D97" s="1418"/>
      <c r="E97" s="1481"/>
      <c r="F97" s="1483"/>
      <c r="G97" s="1483"/>
      <c r="H97" s="1483"/>
      <c r="I97" s="1482"/>
      <c r="J97" s="1483"/>
      <c r="K97" s="1485"/>
      <c r="L97" s="1424">
        <f>F97+G97+H97+J97</f>
        <v>0</v>
      </c>
      <c r="M97" s="1425"/>
      <c r="N97" s="1425"/>
    </row>
    <row r="98" spans="1:14" ht="24" thickTop="1" thickBot="1" x14ac:dyDescent="0.25">
      <c r="A98" s="1433" t="s">
        <v>1564</v>
      </c>
      <c r="B98" s="1436">
        <v>2000</v>
      </c>
      <c r="C98" s="1418"/>
      <c r="D98" s="1418"/>
      <c r="E98" s="1481"/>
      <c r="F98" s="1483"/>
      <c r="G98" s="1483"/>
      <c r="H98" s="1483"/>
      <c r="I98" s="1482"/>
      <c r="J98" s="1483"/>
      <c r="K98" s="1485"/>
      <c r="L98" s="1424">
        <f>F98+G98+H98+J98</f>
        <v>0</v>
      </c>
      <c r="M98" s="1425"/>
      <c r="N98" s="1425"/>
    </row>
    <row r="99" spans="1:14" ht="37.5" thickTop="1" thickBot="1" x14ac:dyDescent="0.25">
      <c r="A99" s="1382" t="s">
        <v>1565</v>
      </c>
      <c r="B99" s="1437" t="s">
        <v>1566</v>
      </c>
      <c r="C99" s="1417"/>
      <c r="D99" s="1418"/>
      <c r="E99" s="1481"/>
      <c r="F99" s="1382">
        <f>SUM(F97:F98)</f>
        <v>0</v>
      </c>
      <c r="G99" s="1382">
        <f t="shared" ref="G99:H99" si="8">SUM(G97:G98)</f>
        <v>0</v>
      </c>
      <c r="H99" s="1382">
        <f t="shared" si="8"/>
        <v>0</v>
      </c>
      <c r="I99" s="1482"/>
      <c r="J99" s="1382">
        <f>SUM(J97:J98)</f>
        <v>0</v>
      </c>
      <c r="K99" s="1485"/>
      <c r="L99" s="1424">
        <f>F99+G99+H99+J99</f>
        <v>0</v>
      </c>
      <c r="M99" s="1425"/>
      <c r="N99" s="1425"/>
    </row>
    <row r="100" spans="1:14" ht="21" thickTop="1" thickBot="1" x14ac:dyDescent="0.25">
      <c r="A100" s="1402" t="s">
        <v>1577</v>
      </c>
      <c r="B100" s="1403"/>
      <c r="C100" s="1403"/>
      <c r="D100" s="1403"/>
      <c r="E100" s="1403"/>
      <c r="F100" s="1403"/>
      <c r="G100" s="1403"/>
      <c r="H100" s="1403"/>
      <c r="I100" s="1403"/>
      <c r="J100" s="1403"/>
      <c r="K100" s="1403"/>
      <c r="L100" s="1403"/>
      <c r="M100" s="1425"/>
      <c r="N100" s="1425"/>
    </row>
    <row r="101" spans="1:14" x14ac:dyDescent="0.2">
      <c r="A101" s="1983" t="s">
        <v>1811</v>
      </c>
      <c r="B101" s="1404"/>
      <c r="C101" s="1403"/>
      <c r="D101" s="1985" t="s">
        <v>1550</v>
      </c>
      <c r="E101" s="1986"/>
      <c r="F101" s="1986"/>
      <c r="G101" s="1986"/>
      <c r="H101" s="1986"/>
      <c r="I101" s="1986"/>
      <c r="J101" s="1986"/>
      <c r="K101" s="1986"/>
      <c r="L101" s="1987"/>
      <c r="M101" s="1425"/>
      <c r="N101" s="1425"/>
    </row>
    <row r="102" spans="1:14" x14ac:dyDescent="0.2">
      <c r="A102" s="1984"/>
      <c r="B102" s="1405"/>
      <c r="C102" s="1406"/>
      <c r="D102" s="1407" t="s">
        <v>694</v>
      </c>
      <c r="E102" s="1407" t="s">
        <v>958</v>
      </c>
      <c r="F102" s="1407" t="s">
        <v>959</v>
      </c>
      <c r="G102" s="1407" t="s">
        <v>960</v>
      </c>
      <c r="H102" s="1407" t="s">
        <v>961</v>
      </c>
      <c r="I102" s="1407" t="s">
        <v>962</v>
      </c>
      <c r="J102" s="1407" t="s">
        <v>963</v>
      </c>
      <c r="K102" s="1407" t="s">
        <v>964</v>
      </c>
      <c r="L102" s="1408" t="s">
        <v>210</v>
      </c>
      <c r="M102" s="1425"/>
      <c r="N102" s="1425"/>
    </row>
    <row r="103" spans="1:14" ht="24" x14ac:dyDescent="0.2">
      <c r="A103" s="1984"/>
      <c r="B103" s="1409"/>
      <c r="C103" s="1410"/>
      <c r="D103" s="1411" t="s">
        <v>157</v>
      </c>
      <c r="E103" s="1411" t="s">
        <v>49</v>
      </c>
      <c r="F103" s="1411" t="s">
        <v>980</v>
      </c>
      <c r="G103" s="1411" t="s">
        <v>974</v>
      </c>
      <c r="H103" s="1411" t="s">
        <v>975</v>
      </c>
      <c r="I103" s="1411" t="s">
        <v>943</v>
      </c>
      <c r="J103" s="1412" t="s">
        <v>239</v>
      </c>
      <c r="K103" s="1412" t="s">
        <v>240</v>
      </c>
      <c r="L103" s="1413" t="s">
        <v>440</v>
      </c>
      <c r="M103" s="1425"/>
      <c r="N103" s="1425"/>
    </row>
    <row r="104" spans="1:14" ht="13.5" thickBot="1" x14ac:dyDescent="0.25">
      <c r="A104" s="1988" t="s">
        <v>1551</v>
      </c>
      <c r="B104" s="1989"/>
      <c r="C104" s="1417"/>
      <c r="D104" s="1418"/>
      <c r="E104" s="1418"/>
      <c r="F104" s="1418"/>
      <c r="G104" s="1418"/>
      <c r="H104" s="1418"/>
      <c r="I104" s="1418"/>
      <c r="J104" s="1418"/>
      <c r="K104" s="1419"/>
      <c r="L104" s="1420"/>
      <c r="M104" s="1425"/>
      <c r="N104" s="1425"/>
    </row>
    <row r="105" spans="1:14" ht="20.25" customHeight="1" thickTop="1" thickBot="1" x14ac:dyDescent="0.25">
      <c r="A105" s="1979" t="s">
        <v>1552</v>
      </c>
      <c r="B105" s="1980"/>
      <c r="C105" s="1417"/>
      <c r="D105" s="1487"/>
      <c r="E105" s="1487"/>
      <c r="F105" s="1487"/>
      <c r="G105" s="1487"/>
      <c r="H105" s="1487"/>
      <c r="I105" s="1487"/>
      <c r="J105" s="1487"/>
      <c r="K105" s="1419"/>
      <c r="L105" s="1420"/>
      <c r="M105" s="1425"/>
      <c r="N105" s="1425"/>
    </row>
    <row r="106" spans="1:14" ht="14.25" thickTop="1" thickBot="1" x14ac:dyDescent="0.25">
      <c r="A106" s="1422" t="s">
        <v>1553</v>
      </c>
      <c r="B106" s="1423" t="s">
        <v>508</v>
      </c>
      <c r="C106" s="1481"/>
      <c r="D106" s="1483"/>
      <c r="E106" s="1483"/>
      <c r="F106" s="1483"/>
      <c r="G106" s="1483"/>
      <c r="H106" s="1483"/>
      <c r="I106" s="1483"/>
      <c r="J106" s="1483"/>
      <c r="K106" s="1485"/>
      <c r="L106" s="1424">
        <f>SUM(D106:J106)</f>
        <v>0</v>
      </c>
      <c r="M106" s="1425"/>
      <c r="N106" s="1425"/>
    </row>
    <row r="107" spans="1:14" ht="14.25" thickTop="1" thickBot="1" x14ac:dyDescent="0.25">
      <c r="A107" s="1426" t="s">
        <v>1554</v>
      </c>
      <c r="B107" s="1427">
        <v>2000</v>
      </c>
      <c r="C107" s="1481"/>
      <c r="D107" s="1483"/>
      <c r="E107" s="1483"/>
      <c r="F107" s="1483"/>
      <c r="G107" s="1483"/>
      <c r="H107" s="1483"/>
      <c r="I107" s="1483"/>
      <c r="J107" s="1483"/>
      <c r="K107" s="1485"/>
      <c r="L107" s="1424">
        <f t="shared" ref="L107" si="9">SUM(D107:J107)</f>
        <v>0</v>
      </c>
      <c r="M107" s="1425"/>
      <c r="N107" s="1425"/>
    </row>
    <row r="108" spans="1:14" ht="8.25" customHeight="1" thickTop="1" thickBot="1" x14ac:dyDescent="0.25">
      <c r="A108" s="1428"/>
      <c r="B108" s="1429"/>
      <c r="C108" s="1430"/>
      <c r="D108" s="1488"/>
      <c r="E108" s="1488"/>
      <c r="F108" s="1488"/>
      <c r="G108" s="1488"/>
      <c r="H108" s="1488"/>
      <c r="I108" s="1488"/>
      <c r="J108" s="1488"/>
      <c r="K108" s="1431"/>
      <c r="L108" s="1432"/>
      <c r="M108" s="1425"/>
      <c r="N108" s="1425"/>
    </row>
    <row r="109" spans="1:14" ht="33" customHeight="1" thickTop="1" thickBot="1" x14ac:dyDescent="0.25">
      <c r="A109" s="1981" t="s">
        <v>1555</v>
      </c>
      <c r="B109" s="1982"/>
      <c r="C109" s="1417"/>
      <c r="D109" s="1487"/>
      <c r="E109" s="1487"/>
      <c r="F109" s="1487"/>
      <c r="G109" s="1487"/>
      <c r="H109" s="1487"/>
      <c r="I109" s="1487"/>
      <c r="J109" s="1487"/>
      <c r="K109" s="1419"/>
      <c r="L109" s="1420"/>
      <c r="M109" s="1425"/>
      <c r="N109" s="1425"/>
    </row>
    <row r="110" spans="1:14" ht="14.25" thickTop="1" thickBot="1" x14ac:dyDescent="0.25">
      <c r="A110" s="1433" t="s">
        <v>1556</v>
      </c>
      <c r="B110" s="1423" t="s">
        <v>1557</v>
      </c>
      <c r="C110" s="1481"/>
      <c r="D110" s="1483"/>
      <c r="E110" s="1483"/>
      <c r="F110" s="1483"/>
      <c r="G110" s="1483"/>
      <c r="H110" s="1483"/>
      <c r="I110" s="1483"/>
      <c r="J110" s="1483"/>
      <c r="K110" s="1485"/>
      <c r="L110" s="1424">
        <f>D110+E110+F110+G110+H110+I110+J110</f>
        <v>0</v>
      </c>
      <c r="M110" s="1425"/>
      <c r="N110" s="1425"/>
    </row>
    <row r="111" spans="1:14" ht="14.25" thickTop="1" thickBot="1" x14ac:dyDescent="0.25">
      <c r="A111" s="1433" t="s">
        <v>1558</v>
      </c>
      <c r="B111" s="1423" t="s">
        <v>1559</v>
      </c>
      <c r="C111" s="1481"/>
      <c r="D111" s="1483"/>
      <c r="E111" s="1483"/>
      <c r="F111" s="1483"/>
      <c r="G111" s="1483"/>
      <c r="H111" s="1483"/>
      <c r="I111" s="1483"/>
      <c r="J111" s="1483"/>
      <c r="K111" s="1485"/>
      <c r="L111" s="1424">
        <f>SUM(D111:J111)</f>
        <v>0</v>
      </c>
      <c r="M111" s="1425"/>
      <c r="N111" s="1425"/>
    </row>
    <row r="112" spans="1:14" ht="14.25" thickTop="1" thickBot="1" x14ac:dyDescent="0.25">
      <c r="A112" s="1433" t="s">
        <v>1560</v>
      </c>
      <c r="B112" s="1423" t="s">
        <v>1561</v>
      </c>
      <c r="C112" s="1481"/>
      <c r="D112" s="1483"/>
      <c r="E112" s="1483"/>
      <c r="F112" s="1483"/>
      <c r="G112" s="1483"/>
      <c r="H112" s="1483"/>
      <c r="I112" s="1483"/>
      <c r="J112" s="1483"/>
      <c r="K112" s="1485"/>
      <c r="L112" s="1424">
        <f>SUM(D112:J112)</f>
        <v>0</v>
      </c>
      <c r="M112" s="1425"/>
      <c r="N112" s="1425"/>
    </row>
    <row r="113" spans="1:14" ht="9.75" customHeight="1" thickTop="1" thickBot="1" x14ac:dyDescent="0.25">
      <c r="A113" s="1434"/>
      <c r="B113" s="1435"/>
      <c r="C113" s="1430"/>
      <c r="D113" s="1491"/>
      <c r="E113" s="1491"/>
      <c r="F113" s="1491"/>
      <c r="G113" s="1491"/>
      <c r="H113" s="1491"/>
      <c r="I113" s="1491"/>
      <c r="J113" s="1491"/>
      <c r="K113" s="1431"/>
      <c r="L113" s="1432"/>
      <c r="M113" s="1425"/>
      <c r="N113" s="1425"/>
    </row>
    <row r="114" spans="1:14" ht="31.5" customHeight="1" thickTop="1" thickBot="1" x14ac:dyDescent="0.25">
      <c r="A114" s="1981" t="s">
        <v>1562</v>
      </c>
      <c r="B114" s="1982"/>
      <c r="C114" s="1417"/>
      <c r="D114" s="1418"/>
      <c r="E114" s="1418"/>
      <c r="F114" s="1487"/>
      <c r="G114" s="1487"/>
      <c r="H114" s="1487"/>
      <c r="I114" s="1418"/>
      <c r="J114" s="1487"/>
      <c r="K114" s="1419"/>
      <c r="L114" s="1420"/>
      <c r="M114" s="1425"/>
      <c r="N114" s="1425"/>
    </row>
    <row r="115" spans="1:14" ht="24" thickTop="1" thickBot="1" x14ac:dyDescent="0.25">
      <c r="A115" s="1433" t="s">
        <v>1563</v>
      </c>
      <c r="B115" s="1423" t="s">
        <v>508</v>
      </c>
      <c r="C115" s="1418"/>
      <c r="D115" s="1418"/>
      <c r="E115" s="1481"/>
      <c r="F115" s="1483"/>
      <c r="G115" s="1483"/>
      <c r="H115" s="1483"/>
      <c r="I115" s="1482"/>
      <c r="J115" s="1483"/>
      <c r="K115" s="1485"/>
      <c r="L115" s="1424">
        <f>F115+G115+H115+J115</f>
        <v>0</v>
      </c>
      <c r="M115" s="1425"/>
      <c r="N115" s="1425"/>
    </row>
    <row r="116" spans="1:14" ht="24" thickTop="1" thickBot="1" x14ac:dyDescent="0.25">
      <c r="A116" s="1433" t="s">
        <v>1564</v>
      </c>
      <c r="B116" s="1436">
        <v>2000</v>
      </c>
      <c r="C116" s="1418"/>
      <c r="D116" s="1418"/>
      <c r="E116" s="1481"/>
      <c r="F116" s="1483"/>
      <c r="G116" s="1483"/>
      <c r="H116" s="1483"/>
      <c r="I116" s="1482"/>
      <c r="J116" s="1483"/>
      <c r="K116" s="1485"/>
      <c r="L116" s="1424">
        <f>F116+G116+H116+J116</f>
        <v>0</v>
      </c>
      <c r="M116" s="1425"/>
      <c r="N116" s="1425"/>
    </row>
    <row r="117" spans="1:14" ht="37.5" thickTop="1" thickBot="1" x14ac:dyDescent="0.25">
      <c r="A117" s="1382" t="s">
        <v>1565</v>
      </c>
      <c r="B117" s="1437" t="s">
        <v>1566</v>
      </c>
      <c r="C117" s="1417"/>
      <c r="D117" s="1418"/>
      <c r="E117" s="1481"/>
      <c r="F117" s="1382">
        <f>SUM(F115:F116)</f>
        <v>0</v>
      </c>
      <c r="G117" s="1382">
        <f t="shared" ref="G117:H117" si="10">SUM(G115:G116)</f>
        <v>0</v>
      </c>
      <c r="H117" s="1382">
        <f t="shared" si="10"/>
        <v>0</v>
      </c>
      <c r="I117" s="1482"/>
      <c r="J117" s="1382">
        <f>SUM(J115:J116)</f>
        <v>0</v>
      </c>
      <c r="K117" s="1485"/>
      <c r="L117" s="1424">
        <f>F117+G117+H117+J117</f>
        <v>0</v>
      </c>
      <c r="M117" s="1425"/>
      <c r="N117" s="1425"/>
    </row>
    <row r="118" spans="1:14" ht="21" thickTop="1" thickBot="1" x14ac:dyDescent="0.25">
      <c r="A118" s="1402" t="s">
        <v>1573</v>
      </c>
      <c r="B118" s="1403"/>
      <c r="C118" s="1403"/>
      <c r="D118" s="1403"/>
      <c r="E118" s="1403"/>
      <c r="F118" s="1403"/>
      <c r="G118" s="1403"/>
      <c r="H118" s="1403"/>
      <c r="I118" s="1403"/>
      <c r="J118" s="1403"/>
      <c r="K118" s="1403"/>
      <c r="L118" s="1403"/>
      <c r="M118" s="1425"/>
      <c r="N118" s="1425"/>
    </row>
    <row r="119" spans="1:14" x14ac:dyDescent="0.2">
      <c r="A119" s="1983" t="s">
        <v>1812</v>
      </c>
      <c r="B119" s="1404"/>
      <c r="C119" s="1403"/>
      <c r="D119" s="1985" t="s">
        <v>1550</v>
      </c>
      <c r="E119" s="1986"/>
      <c r="F119" s="1986"/>
      <c r="G119" s="1986"/>
      <c r="H119" s="1986"/>
      <c r="I119" s="1986"/>
      <c r="J119" s="1986"/>
      <c r="K119" s="1986"/>
      <c r="L119" s="1987"/>
      <c r="M119" s="1425"/>
      <c r="N119" s="1425"/>
    </row>
    <row r="120" spans="1:14" x14ac:dyDescent="0.2">
      <c r="A120" s="1984"/>
      <c r="B120" s="1405"/>
      <c r="C120" s="1406"/>
      <c r="D120" s="1407" t="s">
        <v>694</v>
      </c>
      <c r="E120" s="1407" t="s">
        <v>958</v>
      </c>
      <c r="F120" s="1407" t="s">
        <v>959</v>
      </c>
      <c r="G120" s="1407" t="s">
        <v>960</v>
      </c>
      <c r="H120" s="1407" t="s">
        <v>961</v>
      </c>
      <c r="I120" s="1407" t="s">
        <v>962</v>
      </c>
      <c r="J120" s="1407" t="s">
        <v>963</v>
      </c>
      <c r="K120" s="1407" t="s">
        <v>964</v>
      </c>
      <c r="L120" s="1408" t="s">
        <v>210</v>
      </c>
      <c r="M120" s="1425"/>
      <c r="N120" s="1425"/>
    </row>
    <row r="121" spans="1:14" ht="24" x14ac:dyDescent="0.2">
      <c r="A121" s="1984"/>
      <c r="B121" s="1409"/>
      <c r="C121" s="1410"/>
      <c r="D121" s="1411" t="s">
        <v>157</v>
      </c>
      <c r="E121" s="1411" t="s">
        <v>49</v>
      </c>
      <c r="F121" s="1411" t="s">
        <v>980</v>
      </c>
      <c r="G121" s="1411" t="s">
        <v>974</v>
      </c>
      <c r="H121" s="1411" t="s">
        <v>975</v>
      </c>
      <c r="I121" s="1411" t="s">
        <v>943</v>
      </c>
      <c r="J121" s="1412" t="s">
        <v>239</v>
      </c>
      <c r="K121" s="1412" t="s">
        <v>240</v>
      </c>
      <c r="L121" s="1413" t="s">
        <v>440</v>
      </c>
      <c r="M121" s="1425"/>
      <c r="N121" s="1425"/>
    </row>
    <row r="122" spans="1:14" ht="13.5" thickBot="1" x14ac:dyDescent="0.25">
      <c r="A122" s="1988" t="s">
        <v>1551</v>
      </c>
      <c r="B122" s="1989"/>
      <c r="C122" s="1417"/>
      <c r="D122" s="1418"/>
      <c r="E122" s="1418"/>
      <c r="F122" s="1418"/>
      <c r="G122" s="1418"/>
      <c r="H122" s="1418"/>
      <c r="I122" s="1418"/>
      <c r="J122" s="1418"/>
      <c r="K122" s="1419"/>
      <c r="L122" s="1420"/>
      <c r="M122" s="1425"/>
      <c r="N122" s="1425"/>
    </row>
    <row r="123" spans="1:14" ht="14.25" thickTop="1" thickBot="1" x14ac:dyDescent="0.25">
      <c r="A123" s="1979" t="s">
        <v>1552</v>
      </c>
      <c r="B123" s="1980"/>
      <c r="C123" s="1417"/>
      <c r="D123" s="1487"/>
      <c r="E123" s="1487"/>
      <c r="F123" s="1487"/>
      <c r="G123" s="1487"/>
      <c r="H123" s="1487"/>
      <c r="I123" s="1487"/>
      <c r="J123" s="1487"/>
      <c r="K123" s="1419"/>
      <c r="L123" s="1420"/>
      <c r="M123" s="1425"/>
      <c r="N123" s="1425"/>
    </row>
    <row r="124" spans="1:14" ht="14.25" thickTop="1" thickBot="1" x14ac:dyDescent="0.25">
      <c r="A124" s="1422" t="s">
        <v>1553</v>
      </c>
      <c r="B124" s="1423" t="s">
        <v>508</v>
      </c>
      <c r="C124" s="1481"/>
      <c r="D124" s="1483"/>
      <c r="E124" s="1483"/>
      <c r="F124" s="1483"/>
      <c r="G124" s="1483"/>
      <c r="H124" s="1483"/>
      <c r="I124" s="1483"/>
      <c r="J124" s="1483"/>
      <c r="K124" s="1485"/>
      <c r="L124" s="1424">
        <f>SUM(D124:J124)</f>
        <v>0</v>
      </c>
      <c r="M124" s="1425"/>
      <c r="N124" s="1425"/>
    </row>
    <row r="125" spans="1:14" ht="14.25" thickTop="1" thickBot="1" x14ac:dyDescent="0.25">
      <c r="A125" s="1426" t="s">
        <v>1554</v>
      </c>
      <c r="B125" s="1427">
        <v>2000</v>
      </c>
      <c r="C125" s="1481"/>
      <c r="D125" s="1483"/>
      <c r="E125" s="1483"/>
      <c r="F125" s="1483"/>
      <c r="G125" s="1483"/>
      <c r="H125" s="1483"/>
      <c r="I125" s="1483"/>
      <c r="J125" s="1483"/>
      <c r="K125" s="1485"/>
      <c r="L125" s="1424">
        <f t="shared" ref="L125" si="11">SUM(D125:J125)</f>
        <v>0</v>
      </c>
      <c r="M125" s="1425"/>
      <c r="N125" s="1425"/>
    </row>
    <row r="126" spans="1:14" ht="7.5" customHeight="1" thickTop="1" thickBot="1" x14ac:dyDescent="0.25">
      <c r="A126" s="1428"/>
      <c r="B126" s="1429"/>
      <c r="C126" s="1430"/>
      <c r="D126" s="1488"/>
      <c r="E126" s="1488"/>
      <c r="F126" s="1488"/>
      <c r="G126" s="1488"/>
      <c r="H126" s="1488"/>
      <c r="I126" s="1488"/>
      <c r="J126" s="1488"/>
      <c r="K126" s="1431"/>
      <c r="L126" s="1432"/>
      <c r="M126" s="1425"/>
      <c r="N126" s="1425"/>
    </row>
    <row r="127" spans="1:14" ht="29.25" customHeight="1" thickTop="1" thickBot="1" x14ac:dyDescent="0.25">
      <c r="A127" s="1981" t="s">
        <v>1555</v>
      </c>
      <c r="B127" s="1982"/>
      <c r="C127" s="1417"/>
      <c r="D127" s="1487"/>
      <c r="E127" s="1487"/>
      <c r="F127" s="1487"/>
      <c r="G127" s="1487"/>
      <c r="H127" s="1487"/>
      <c r="I127" s="1487"/>
      <c r="J127" s="1487"/>
      <c r="K127" s="1419"/>
      <c r="L127" s="1420"/>
      <c r="M127" s="1425"/>
      <c r="N127" s="1425"/>
    </row>
    <row r="128" spans="1:14" ht="14.25" thickTop="1" thickBot="1" x14ac:dyDescent="0.25">
      <c r="A128" s="1433" t="s">
        <v>1556</v>
      </c>
      <c r="B128" s="1423" t="s">
        <v>1557</v>
      </c>
      <c r="C128" s="1481"/>
      <c r="D128" s="1483"/>
      <c r="E128" s="1483"/>
      <c r="F128" s="1483"/>
      <c r="G128" s="1483"/>
      <c r="H128" s="1483"/>
      <c r="I128" s="1483"/>
      <c r="J128" s="1483"/>
      <c r="K128" s="1485"/>
      <c r="L128" s="1424">
        <f>D128+E128+F128+G128+H128+I128+J128</f>
        <v>0</v>
      </c>
      <c r="M128" s="1425"/>
      <c r="N128" s="1425"/>
    </row>
    <row r="129" spans="1:14" ht="14.25" thickTop="1" thickBot="1" x14ac:dyDescent="0.25">
      <c r="A129" s="1433" t="s">
        <v>1558</v>
      </c>
      <c r="B129" s="1423" t="s">
        <v>1559</v>
      </c>
      <c r="C129" s="1481"/>
      <c r="D129" s="1483"/>
      <c r="E129" s="1483"/>
      <c r="F129" s="1483"/>
      <c r="G129" s="1483"/>
      <c r="H129" s="1483"/>
      <c r="I129" s="1483"/>
      <c r="J129" s="1483"/>
      <c r="K129" s="1485"/>
      <c r="L129" s="1424">
        <f>SUM(D129:J129)</f>
        <v>0</v>
      </c>
      <c r="M129" s="1425"/>
      <c r="N129" s="1425"/>
    </row>
    <row r="130" spans="1:14" ht="14.25" thickTop="1" thickBot="1" x14ac:dyDescent="0.25">
      <c r="A130" s="1433" t="s">
        <v>1560</v>
      </c>
      <c r="B130" s="1423" t="s">
        <v>1561</v>
      </c>
      <c r="C130" s="1481"/>
      <c r="D130" s="1483"/>
      <c r="E130" s="1483"/>
      <c r="F130" s="1483"/>
      <c r="G130" s="1483"/>
      <c r="H130" s="1483"/>
      <c r="I130" s="1483"/>
      <c r="J130" s="1483"/>
      <c r="K130" s="1485"/>
      <c r="L130" s="1424">
        <f>SUM(D130:J130)</f>
        <v>0</v>
      </c>
      <c r="M130" s="1425"/>
      <c r="N130" s="1425"/>
    </row>
    <row r="131" spans="1:14" ht="6" customHeight="1" thickTop="1" thickBot="1" x14ac:dyDescent="0.25">
      <c r="A131" s="1434"/>
      <c r="B131" s="1435"/>
      <c r="C131" s="1430"/>
      <c r="D131" s="1491"/>
      <c r="E131" s="1491"/>
      <c r="F131" s="1491"/>
      <c r="G131" s="1491"/>
      <c r="H131" s="1491"/>
      <c r="I131" s="1491"/>
      <c r="J131" s="1491"/>
      <c r="K131" s="1431"/>
      <c r="L131" s="1432"/>
      <c r="M131" s="1425"/>
      <c r="N131" s="1425"/>
    </row>
    <row r="132" spans="1:14" ht="27.75" customHeight="1" thickTop="1" thickBot="1" x14ac:dyDescent="0.25">
      <c r="A132" s="1981" t="s">
        <v>1562</v>
      </c>
      <c r="B132" s="1982"/>
      <c r="C132" s="1417"/>
      <c r="D132" s="1418"/>
      <c r="E132" s="1418"/>
      <c r="F132" s="1487"/>
      <c r="G132" s="1487"/>
      <c r="H132" s="1487"/>
      <c r="I132" s="1418"/>
      <c r="J132" s="1487"/>
      <c r="K132" s="1419"/>
      <c r="L132" s="1420"/>
      <c r="M132" s="1425"/>
      <c r="N132" s="1425"/>
    </row>
    <row r="133" spans="1:14" ht="24" thickTop="1" thickBot="1" x14ac:dyDescent="0.25">
      <c r="A133" s="1433" t="s">
        <v>1563</v>
      </c>
      <c r="B133" s="1423" t="s">
        <v>508</v>
      </c>
      <c r="C133" s="1418"/>
      <c r="D133" s="1418"/>
      <c r="E133" s="1481"/>
      <c r="F133" s="1483"/>
      <c r="G133" s="1483"/>
      <c r="H133" s="1483"/>
      <c r="I133" s="1482"/>
      <c r="J133" s="1483"/>
      <c r="K133" s="1485"/>
      <c r="L133" s="1424">
        <f>F133+G133+H133+J133</f>
        <v>0</v>
      </c>
      <c r="M133" s="1425"/>
      <c r="N133" s="1425"/>
    </row>
    <row r="134" spans="1:14" ht="24" thickTop="1" thickBot="1" x14ac:dyDescent="0.25">
      <c r="A134" s="1433" t="s">
        <v>1564</v>
      </c>
      <c r="B134" s="1436">
        <v>2000</v>
      </c>
      <c r="C134" s="1418"/>
      <c r="D134" s="1418"/>
      <c r="E134" s="1481"/>
      <c r="F134" s="1483"/>
      <c r="G134" s="1483"/>
      <c r="H134" s="1483"/>
      <c r="I134" s="1482"/>
      <c r="J134" s="1483"/>
      <c r="K134" s="1485"/>
      <c r="L134" s="1424">
        <f>F134+G134+H134+J134</f>
        <v>0</v>
      </c>
      <c r="M134" s="1425"/>
      <c r="N134" s="1425"/>
    </row>
    <row r="135" spans="1:14" ht="37.5" thickTop="1" thickBot="1" x14ac:dyDescent="0.25">
      <c r="A135" s="1382" t="s">
        <v>1565</v>
      </c>
      <c r="B135" s="1437" t="s">
        <v>1566</v>
      </c>
      <c r="C135" s="1417"/>
      <c r="D135" s="1418"/>
      <c r="E135" s="1481"/>
      <c r="F135" s="1382">
        <f>SUM(F133:F134)</f>
        <v>0</v>
      </c>
      <c r="G135" s="1382">
        <f t="shared" ref="G135:H135" si="12">SUM(G133:G134)</f>
        <v>0</v>
      </c>
      <c r="H135" s="1382">
        <f t="shared" si="12"/>
        <v>0</v>
      </c>
      <c r="I135" s="1482"/>
      <c r="J135" s="1382">
        <f>SUM(J133:J134)</f>
        <v>0</v>
      </c>
      <c r="K135" s="1485"/>
      <c r="L135" s="1424">
        <f>F135+G135+H135+J135</f>
        <v>0</v>
      </c>
      <c r="M135" s="1425"/>
      <c r="N135" s="1425"/>
    </row>
    <row r="136" spans="1:14" ht="21" thickTop="1" thickBot="1" x14ac:dyDescent="0.25">
      <c r="A136" s="1402" t="s">
        <v>1574</v>
      </c>
      <c r="B136" s="1403"/>
      <c r="C136" s="1403"/>
      <c r="D136" s="1403"/>
      <c r="E136" s="1403"/>
      <c r="F136" s="1403"/>
      <c r="G136" s="1403"/>
      <c r="H136" s="1403"/>
      <c r="I136" s="1403"/>
      <c r="J136" s="1403"/>
      <c r="K136" s="1403"/>
      <c r="L136" s="1403"/>
      <c r="M136" s="1425"/>
      <c r="N136" s="1425"/>
    </row>
    <row r="137" spans="1:14" x14ac:dyDescent="0.2">
      <c r="A137" s="1983" t="s">
        <v>4894</v>
      </c>
      <c r="B137" s="1404"/>
      <c r="C137" s="1403"/>
      <c r="D137" s="1985" t="s">
        <v>1550</v>
      </c>
      <c r="E137" s="1986"/>
      <c r="F137" s="1986"/>
      <c r="G137" s="1986"/>
      <c r="H137" s="1986"/>
      <c r="I137" s="1986"/>
      <c r="J137" s="1986"/>
      <c r="K137" s="1986"/>
      <c r="L137" s="1987"/>
      <c r="M137" s="1425"/>
      <c r="N137" s="1425"/>
    </row>
    <row r="138" spans="1:14" x14ac:dyDescent="0.2">
      <c r="A138" s="1984"/>
      <c r="B138" s="1405"/>
      <c r="C138" s="1406"/>
      <c r="D138" s="1407" t="s">
        <v>694</v>
      </c>
      <c r="E138" s="1407" t="s">
        <v>958</v>
      </c>
      <c r="F138" s="1407" t="s">
        <v>959</v>
      </c>
      <c r="G138" s="1407" t="s">
        <v>960</v>
      </c>
      <c r="H138" s="1407" t="s">
        <v>961</v>
      </c>
      <c r="I138" s="1407" t="s">
        <v>962</v>
      </c>
      <c r="J138" s="1407" t="s">
        <v>963</v>
      </c>
      <c r="K138" s="1407" t="s">
        <v>964</v>
      </c>
      <c r="L138" s="1408" t="s">
        <v>210</v>
      </c>
      <c r="M138" s="1425"/>
      <c r="N138" s="1425"/>
    </row>
    <row r="139" spans="1:14" ht="24" x14ac:dyDescent="0.2">
      <c r="A139" s="1984"/>
      <c r="B139" s="1409"/>
      <c r="C139" s="1410"/>
      <c r="D139" s="1411" t="s">
        <v>157</v>
      </c>
      <c r="E139" s="1411" t="s">
        <v>49</v>
      </c>
      <c r="F139" s="1411" t="s">
        <v>980</v>
      </c>
      <c r="G139" s="1411" t="s">
        <v>974</v>
      </c>
      <c r="H139" s="1411" t="s">
        <v>975</v>
      </c>
      <c r="I139" s="1411" t="s">
        <v>943</v>
      </c>
      <c r="J139" s="1412" t="s">
        <v>239</v>
      </c>
      <c r="K139" s="1412" t="s">
        <v>240</v>
      </c>
      <c r="L139" s="1413" t="s">
        <v>440</v>
      </c>
      <c r="M139" s="1425"/>
      <c r="N139" s="1425"/>
    </row>
    <row r="140" spans="1:14" ht="13.5" thickBot="1" x14ac:dyDescent="0.25">
      <c r="A140" s="1988" t="s">
        <v>1551</v>
      </c>
      <c r="B140" s="1989"/>
      <c r="C140" s="1417"/>
      <c r="D140" s="1418"/>
      <c r="E140" s="1418"/>
      <c r="F140" s="1418"/>
      <c r="G140" s="1418"/>
      <c r="H140" s="1418"/>
      <c r="I140" s="1418"/>
      <c r="J140" s="1418"/>
      <c r="K140" s="1419"/>
      <c r="L140" s="1420"/>
      <c r="M140" s="1425"/>
      <c r="N140" s="1425"/>
    </row>
    <row r="141" spans="1:14" ht="14.25" thickTop="1" thickBot="1" x14ac:dyDescent="0.25">
      <c r="A141" s="1979" t="s">
        <v>1552</v>
      </c>
      <c r="B141" s="1980"/>
      <c r="C141" s="1417"/>
      <c r="D141" s="1487"/>
      <c r="E141" s="1487"/>
      <c r="F141" s="1487"/>
      <c r="G141" s="1487"/>
      <c r="H141" s="1487"/>
      <c r="I141" s="1487"/>
      <c r="J141" s="1487"/>
      <c r="K141" s="1419"/>
      <c r="L141" s="1420"/>
      <c r="M141" s="1425"/>
      <c r="N141" s="1425"/>
    </row>
    <row r="142" spans="1:14" ht="14.25" thickTop="1" thickBot="1" x14ac:dyDescent="0.25">
      <c r="A142" s="1422" t="s">
        <v>1553</v>
      </c>
      <c r="B142" s="1423" t="s">
        <v>508</v>
      </c>
      <c r="C142" s="1481"/>
      <c r="D142" s="1483"/>
      <c r="E142" s="1483"/>
      <c r="F142" s="1483"/>
      <c r="G142" s="1483"/>
      <c r="H142" s="1483"/>
      <c r="I142" s="1483"/>
      <c r="J142" s="1483"/>
      <c r="K142" s="1485"/>
      <c r="L142" s="1424">
        <f>SUM(D142:J142)</f>
        <v>0</v>
      </c>
      <c r="M142" s="1425"/>
      <c r="N142" s="1425"/>
    </row>
    <row r="143" spans="1:14" ht="14.25" thickTop="1" thickBot="1" x14ac:dyDescent="0.25">
      <c r="A143" s="1426" t="s">
        <v>1554</v>
      </c>
      <c r="B143" s="1427">
        <v>2000</v>
      </c>
      <c r="C143" s="1481"/>
      <c r="D143" s="1483"/>
      <c r="E143" s="1483"/>
      <c r="F143" s="1483"/>
      <c r="G143" s="1483"/>
      <c r="H143" s="1483"/>
      <c r="I143" s="1483"/>
      <c r="J143" s="1483"/>
      <c r="K143" s="1485"/>
      <c r="L143" s="1424">
        <f t="shared" ref="L143" si="13">SUM(D143:J143)</f>
        <v>0</v>
      </c>
      <c r="M143" s="1425"/>
      <c r="N143" s="1425"/>
    </row>
    <row r="144" spans="1:14" ht="14.25" thickTop="1" thickBot="1" x14ac:dyDescent="0.25">
      <c r="A144" s="1428"/>
      <c r="B144" s="1429"/>
      <c r="C144" s="1430"/>
      <c r="D144" s="1488"/>
      <c r="E144" s="1488"/>
      <c r="F144" s="1488"/>
      <c r="G144" s="1488"/>
      <c r="H144" s="1488"/>
      <c r="I144" s="1488"/>
      <c r="J144" s="1488"/>
      <c r="K144" s="1431"/>
      <c r="L144" s="1432"/>
      <c r="M144" s="1425"/>
      <c r="N144" s="1425"/>
    </row>
    <row r="145" spans="1:14" ht="27.75" customHeight="1" thickTop="1" thickBot="1" x14ac:dyDescent="0.25">
      <c r="A145" s="1981" t="s">
        <v>1555</v>
      </c>
      <c r="B145" s="1982"/>
      <c r="C145" s="1417"/>
      <c r="D145" s="1487"/>
      <c r="E145" s="1487"/>
      <c r="F145" s="1487"/>
      <c r="G145" s="1487"/>
      <c r="H145" s="1487"/>
      <c r="I145" s="1487"/>
      <c r="J145" s="1487"/>
      <c r="K145" s="1419"/>
      <c r="L145" s="1420"/>
      <c r="M145" s="1425"/>
      <c r="N145" s="1425"/>
    </row>
    <row r="146" spans="1:14" ht="14.25" thickTop="1" thickBot="1" x14ac:dyDescent="0.25">
      <c r="A146" s="1433" t="s">
        <v>1556</v>
      </c>
      <c r="B146" s="1423" t="s">
        <v>1557</v>
      </c>
      <c r="C146" s="1481"/>
      <c r="D146" s="1483"/>
      <c r="E146" s="1483"/>
      <c r="F146" s="1483"/>
      <c r="G146" s="1483"/>
      <c r="H146" s="1483"/>
      <c r="I146" s="1483"/>
      <c r="J146" s="1483"/>
      <c r="K146" s="1485"/>
      <c r="L146" s="1424">
        <f>D146+E146+F146+G146+H146+I146+J146</f>
        <v>0</v>
      </c>
      <c r="M146" s="1425"/>
      <c r="N146" s="1425"/>
    </row>
    <row r="147" spans="1:14" ht="14.25" thickTop="1" thickBot="1" x14ac:dyDescent="0.25">
      <c r="A147" s="1433" t="s">
        <v>1558</v>
      </c>
      <c r="B147" s="1423" t="s">
        <v>1559</v>
      </c>
      <c r="C147" s="1481"/>
      <c r="D147" s="1483"/>
      <c r="E147" s="1483"/>
      <c r="F147" s="1483"/>
      <c r="G147" s="1483"/>
      <c r="H147" s="1483"/>
      <c r="I147" s="1483"/>
      <c r="J147" s="1483"/>
      <c r="K147" s="1485"/>
      <c r="L147" s="1424">
        <f>SUM(D147:J147)</f>
        <v>0</v>
      </c>
      <c r="M147" s="1425"/>
      <c r="N147" s="1425"/>
    </row>
    <row r="148" spans="1:14" ht="14.25" thickTop="1" thickBot="1" x14ac:dyDescent="0.25">
      <c r="A148" s="1433" t="s">
        <v>1560</v>
      </c>
      <c r="B148" s="1423" t="s">
        <v>1561</v>
      </c>
      <c r="C148" s="1481"/>
      <c r="D148" s="1483"/>
      <c r="E148" s="1483"/>
      <c r="F148" s="1483"/>
      <c r="G148" s="1483"/>
      <c r="H148" s="1483"/>
      <c r="I148" s="1483"/>
      <c r="J148" s="1483"/>
      <c r="K148" s="1485"/>
      <c r="L148" s="1424">
        <f>SUM(D148:J148)</f>
        <v>0</v>
      </c>
      <c r="M148" s="1425"/>
      <c r="N148" s="1425"/>
    </row>
    <row r="149" spans="1:14" ht="14.25" thickTop="1" thickBot="1" x14ac:dyDescent="0.25">
      <c r="A149" s="1434"/>
      <c r="B149" s="1435"/>
      <c r="C149" s="1430"/>
      <c r="D149" s="1491"/>
      <c r="E149" s="1491"/>
      <c r="F149" s="1491"/>
      <c r="G149" s="1491"/>
      <c r="H149" s="1491"/>
      <c r="I149" s="1491"/>
      <c r="J149" s="1491"/>
      <c r="K149" s="1431"/>
      <c r="L149" s="1432"/>
      <c r="M149" s="1425"/>
      <c r="N149" s="1425"/>
    </row>
    <row r="150" spans="1:14" ht="30" customHeight="1" thickTop="1" thickBot="1" x14ac:dyDescent="0.25">
      <c r="A150" s="1981" t="s">
        <v>1562</v>
      </c>
      <c r="B150" s="1982"/>
      <c r="C150" s="1417"/>
      <c r="D150" s="1418"/>
      <c r="E150" s="1418"/>
      <c r="F150" s="1487"/>
      <c r="G150" s="1487"/>
      <c r="H150" s="1487"/>
      <c r="I150" s="1418"/>
      <c r="J150" s="1487"/>
      <c r="K150" s="1419"/>
      <c r="L150" s="1420"/>
      <c r="M150" s="1425"/>
      <c r="N150" s="1425"/>
    </row>
    <row r="151" spans="1:14" ht="24" thickTop="1" thickBot="1" x14ac:dyDescent="0.25">
      <c r="A151" s="1433" t="s">
        <v>1563</v>
      </c>
      <c r="B151" s="1423" t="s">
        <v>508</v>
      </c>
      <c r="C151" s="1418"/>
      <c r="D151" s="1418"/>
      <c r="E151" s="1481"/>
      <c r="F151" s="1483"/>
      <c r="G151" s="1483"/>
      <c r="H151" s="1483"/>
      <c r="I151" s="1482"/>
      <c r="J151" s="1483"/>
      <c r="K151" s="1485"/>
      <c r="L151" s="1424">
        <f>F151+G151+H151+J151</f>
        <v>0</v>
      </c>
      <c r="M151" s="1425"/>
      <c r="N151" s="1425"/>
    </row>
    <row r="152" spans="1:14" ht="24" thickTop="1" thickBot="1" x14ac:dyDescent="0.25">
      <c r="A152" s="1433" t="s">
        <v>1564</v>
      </c>
      <c r="B152" s="1436">
        <v>2000</v>
      </c>
      <c r="C152" s="1418"/>
      <c r="D152" s="1418"/>
      <c r="E152" s="1481"/>
      <c r="F152" s="1483"/>
      <c r="G152" s="1483"/>
      <c r="H152" s="1483"/>
      <c r="I152" s="1482"/>
      <c r="J152" s="1483"/>
      <c r="K152" s="1485"/>
      <c r="L152" s="1424">
        <f>F152+G152+H152+J152</f>
        <v>0</v>
      </c>
      <c r="M152" s="1425"/>
      <c r="N152" s="1425"/>
    </row>
    <row r="153" spans="1:14" ht="37.5" thickTop="1" thickBot="1" x14ac:dyDescent="0.25">
      <c r="A153" s="1382" t="s">
        <v>1565</v>
      </c>
      <c r="B153" s="1437" t="s">
        <v>1566</v>
      </c>
      <c r="C153" s="1417"/>
      <c r="D153" s="1418"/>
      <c r="E153" s="1481"/>
      <c r="F153" s="1382">
        <f>SUM(F151:F152)</f>
        <v>0</v>
      </c>
      <c r="G153" s="1382">
        <f t="shared" ref="G153:H153" si="14">SUM(G151:G152)</f>
        <v>0</v>
      </c>
      <c r="H153" s="1382">
        <f t="shared" si="14"/>
        <v>0</v>
      </c>
      <c r="I153" s="1482"/>
      <c r="J153" s="1382">
        <f>SUM(J151:J152)</f>
        <v>0</v>
      </c>
      <c r="K153" s="1485"/>
      <c r="L153" s="1424">
        <f>F153+G153+H153+J153</f>
        <v>0</v>
      </c>
      <c r="M153" s="1425"/>
      <c r="N153" s="1425"/>
    </row>
    <row r="154" spans="1:14" ht="21" thickTop="1" thickBot="1" x14ac:dyDescent="0.25">
      <c r="A154" s="1402" t="s">
        <v>1594</v>
      </c>
      <c r="B154" s="1403"/>
      <c r="C154" s="1403"/>
      <c r="D154" s="1403"/>
      <c r="E154" s="1403"/>
      <c r="F154" s="1403"/>
      <c r="G154" s="1403"/>
      <c r="H154" s="1403"/>
      <c r="I154" s="1403"/>
      <c r="J154" s="1403"/>
      <c r="K154" s="1403"/>
      <c r="L154" s="1403"/>
      <c r="M154" s="1425"/>
      <c r="N154" s="1425"/>
    </row>
    <row r="155" spans="1:14" x14ac:dyDescent="0.2">
      <c r="A155" s="1983" t="s">
        <v>1827</v>
      </c>
      <c r="B155" s="1404"/>
      <c r="C155" s="1403"/>
      <c r="D155" s="1985" t="s">
        <v>1550</v>
      </c>
      <c r="E155" s="1986"/>
      <c r="F155" s="1986"/>
      <c r="G155" s="1986"/>
      <c r="H155" s="1986"/>
      <c r="I155" s="1986"/>
      <c r="J155" s="1986"/>
      <c r="K155" s="1986"/>
      <c r="L155" s="1987"/>
      <c r="M155" s="1425"/>
      <c r="N155" s="1425"/>
    </row>
    <row r="156" spans="1:14" x14ac:dyDescent="0.2">
      <c r="A156" s="1984"/>
      <c r="B156" s="1405"/>
      <c r="C156" s="1406"/>
      <c r="D156" s="1407" t="s">
        <v>694</v>
      </c>
      <c r="E156" s="1407" t="s">
        <v>958</v>
      </c>
      <c r="F156" s="1407" t="s">
        <v>959</v>
      </c>
      <c r="G156" s="1407" t="s">
        <v>960</v>
      </c>
      <c r="H156" s="1407" t="s">
        <v>961</v>
      </c>
      <c r="I156" s="1407" t="s">
        <v>962</v>
      </c>
      <c r="J156" s="1407" t="s">
        <v>963</v>
      </c>
      <c r="K156" s="1407" t="s">
        <v>964</v>
      </c>
      <c r="L156" s="1408" t="s">
        <v>210</v>
      </c>
      <c r="M156" s="1425"/>
      <c r="N156" s="1425"/>
    </row>
    <row r="157" spans="1:14" ht="24" x14ac:dyDescent="0.2">
      <c r="A157" s="1984"/>
      <c r="B157" s="1409"/>
      <c r="C157" s="1410"/>
      <c r="D157" s="1411" t="s">
        <v>157</v>
      </c>
      <c r="E157" s="1411" t="s">
        <v>49</v>
      </c>
      <c r="F157" s="1411" t="s">
        <v>980</v>
      </c>
      <c r="G157" s="1411" t="s">
        <v>974</v>
      </c>
      <c r="H157" s="1411" t="s">
        <v>975</v>
      </c>
      <c r="I157" s="1411" t="s">
        <v>943</v>
      </c>
      <c r="J157" s="1412" t="s">
        <v>239</v>
      </c>
      <c r="K157" s="1412" t="s">
        <v>240</v>
      </c>
      <c r="L157" s="1413" t="s">
        <v>440</v>
      </c>
      <c r="M157" s="1425"/>
      <c r="N157" s="1425"/>
    </row>
    <row r="158" spans="1:14" ht="13.5" thickBot="1" x14ac:dyDescent="0.25">
      <c r="A158" s="1988" t="s">
        <v>1551</v>
      </c>
      <c r="B158" s="1989"/>
      <c r="C158" s="1417"/>
      <c r="D158" s="1418"/>
      <c r="E158" s="1418"/>
      <c r="F158" s="1418"/>
      <c r="G158" s="1418"/>
      <c r="H158" s="1418"/>
      <c r="I158" s="1418"/>
      <c r="J158" s="1418"/>
      <c r="K158" s="1419"/>
      <c r="L158" s="1420"/>
      <c r="M158" s="1425"/>
      <c r="N158" s="1425"/>
    </row>
    <row r="159" spans="1:14" ht="14.25" thickTop="1" thickBot="1" x14ac:dyDescent="0.25">
      <c r="A159" s="1979" t="s">
        <v>1552</v>
      </c>
      <c r="B159" s="1980"/>
      <c r="C159" s="1417"/>
      <c r="D159" s="1487"/>
      <c r="E159" s="1487"/>
      <c r="F159" s="1487"/>
      <c r="G159" s="1487"/>
      <c r="H159" s="1487"/>
      <c r="I159" s="1487"/>
      <c r="J159" s="1487"/>
      <c r="K159" s="1419"/>
      <c r="L159" s="1420"/>
      <c r="M159" s="1425"/>
      <c r="N159" s="1425"/>
    </row>
    <row r="160" spans="1:14" ht="14.25" thickTop="1" thickBot="1" x14ac:dyDescent="0.25">
      <c r="A160" s="1422" t="s">
        <v>1553</v>
      </c>
      <c r="B160" s="1423" t="s">
        <v>508</v>
      </c>
      <c r="C160" s="1481"/>
      <c r="D160" s="1483"/>
      <c r="E160" s="1483"/>
      <c r="F160" s="1483"/>
      <c r="G160" s="1483"/>
      <c r="H160" s="1483"/>
      <c r="I160" s="1483"/>
      <c r="J160" s="1483"/>
      <c r="K160" s="1485"/>
      <c r="L160" s="1424">
        <f>SUM(D160:J160)</f>
        <v>0</v>
      </c>
      <c r="M160" s="1425"/>
      <c r="N160" s="1425"/>
    </row>
    <row r="161" spans="1:14" ht="14.25" thickTop="1" thickBot="1" x14ac:dyDescent="0.25">
      <c r="A161" s="1426" t="s">
        <v>1554</v>
      </c>
      <c r="B161" s="1427">
        <v>2000</v>
      </c>
      <c r="C161" s="1481"/>
      <c r="D161" s="1483"/>
      <c r="E161" s="1483"/>
      <c r="F161" s="1483"/>
      <c r="G161" s="1483"/>
      <c r="H161" s="1483"/>
      <c r="I161" s="1483"/>
      <c r="J161" s="1483"/>
      <c r="K161" s="1485"/>
      <c r="L161" s="1424">
        <f t="shared" ref="L161" si="15">SUM(D161:J161)</f>
        <v>0</v>
      </c>
      <c r="M161" s="1425"/>
      <c r="N161" s="1425"/>
    </row>
    <row r="162" spans="1:14" ht="7.5" customHeight="1" thickTop="1" thickBot="1" x14ac:dyDescent="0.25">
      <c r="A162" s="1428"/>
      <c r="B162" s="1429"/>
      <c r="C162" s="1430"/>
      <c r="D162" s="1488"/>
      <c r="E162" s="1488"/>
      <c r="F162" s="1488"/>
      <c r="G162" s="1488"/>
      <c r="H162" s="1488"/>
      <c r="I162" s="1488"/>
      <c r="J162" s="1488"/>
      <c r="K162" s="1431"/>
      <c r="L162" s="1432"/>
      <c r="M162" s="1425"/>
      <c r="N162" s="1425"/>
    </row>
    <row r="163" spans="1:14" ht="31.5" customHeight="1" thickTop="1" thickBot="1" x14ac:dyDescent="0.25">
      <c r="A163" s="1981" t="s">
        <v>1555</v>
      </c>
      <c r="B163" s="1982"/>
      <c r="C163" s="1417"/>
      <c r="D163" s="1487"/>
      <c r="E163" s="1487"/>
      <c r="F163" s="1487"/>
      <c r="G163" s="1487"/>
      <c r="H163" s="1487"/>
      <c r="I163" s="1487"/>
      <c r="J163" s="1487"/>
      <c r="K163" s="1419"/>
      <c r="L163" s="1420"/>
      <c r="M163" s="1425"/>
      <c r="N163" s="1425"/>
    </row>
    <row r="164" spans="1:14" ht="14.25" thickTop="1" thickBot="1" x14ac:dyDescent="0.25">
      <c r="A164" s="1433" t="s">
        <v>1556</v>
      </c>
      <c r="B164" s="1423" t="s">
        <v>1557</v>
      </c>
      <c r="C164" s="1481"/>
      <c r="D164" s="1483"/>
      <c r="E164" s="1483"/>
      <c r="F164" s="1483"/>
      <c r="G164" s="1483"/>
      <c r="H164" s="1483"/>
      <c r="I164" s="1483"/>
      <c r="J164" s="1483"/>
      <c r="K164" s="1485"/>
      <c r="L164" s="1424">
        <f>D164+E164+F164+G164+H164+I164+J164</f>
        <v>0</v>
      </c>
      <c r="M164" s="1425"/>
      <c r="N164" s="1425"/>
    </row>
    <row r="165" spans="1:14" ht="14.25" thickTop="1" thickBot="1" x14ac:dyDescent="0.25">
      <c r="A165" s="1433" t="s">
        <v>1558</v>
      </c>
      <c r="B165" s="1423" t="s">
        <v>1559</v>
      </c>
      <c r="C165" s="1481"/>
      <c r="D165" s="1483"/>
      <c r="E165" s="1483"/>
      <c r="F165" s="1483"/>
      <c r="G165" s="1483"/>
      <c r="H165" s="1483"/>
      <c r="I165" s="1483"/>
      <c r="J165" s="1483"/>
      <c r="K165" s="1485"/>
      <c r="L165" s="1424">
        <f>SUM(D165:J165)</f>
        <v>0</v>
      </c>
      <c r="M165" s="1425"/>
      <c r="N165" s="1425"/>
    </row>
    <row r="166" spans="1:14" ht="14.25" thickTop="1" thickBot="1" x14ac:dyDescent="0.25">
      <c r="A166" s="1433" t="s">
        <v>1560</v>
      </c>
      <c r="B166" s="1423" t="s">
        <v>1561</v>
      </c>
      <c r="C166" s="1481"/>
      <c r="D166" s="1483"/>
      <c r="E166" s="1483"/>
      <c r="F166" s="1483"/>
      <c r="G166" s="1483"/>
      <c r="H166" s="1483"/>
      <c r="I166" s="1483"/>
      <c r="J166" s="1483"/>
      <c r="K166" s="1485"/>
      <c r="L166" s="1424">
        <f>SUM(D166:J166)</f>
        <v>0</v>
      </c>
      <c r="M166" s="1425"/>
      <c r="N166" s="1425"/>
    </row>
    <row r="167" spans="1:14" ht="8.25" customHeight="1" thickTop="1" thickBot="1" x14ac:dyDescent="0.25">
      <c r="A167" s="1434"/>
      <c r="B167" s="1435"/>
      <c r="C167" s="1430"/>
      <c r="D167" s="1491"/>
      <c r="E167" s="1491"/>
      <c r="F167" s="1491"/>
      <c r="G167" s="1491"/>
      <c r="H167" s="1491"/>
      <c r="I167" s="1491"/>
      <c r="J167" s="1491"/>
      <c r="K167" s="1431"/>
      <c r="L167" s="1432"/>
      <c r="M167" s="1425"/>
      <c r="N167" s="1425"/>
    </row>
    <row r="168" spans="1:14" ht="27.75" customHeight="1" thickTop="1" thickBot="1" x14ac:dyDescent="0.25">
      <c r="A168" s="1981" t="s">
        <v>1562</v>
      </c>
      <c r="B168" s="1982"/>
      <c r="C168" s="1417"/>
      <c r="D168" s="1418"/>
      <c r="E168" s="1418"/>
      <c r="F168" s="1487"/>
      <c r="G168" s="1487"/>
      <c r="H168" s="1487"/>
      <c r="I168" s="1418"/>
      <c r="J168" s="1487"/>
      <c r="K168" s="1419"/>
      <c r="L168" s="1420"/>
      <c r="M168" s="1425"/>
      <c r="N168" s="1425"/>
    </row>
    <row r="169" spans="1:14" ht="24" thickTop="1" thickBot="1" x14ac:dyDescent="0.25">
      <c r="A169" s="1433" t="s">
        <v>1563</v>
      </c>
      <c r="B169" s="1423" t="s">
        <v>508</v>
      </c>
      <c r="C169" s="1418"/>
      <c r="D169" s="1418"/>
      <c r="E169" s="1481"/>
      <c r="F169" s="1483"/>
      <c r="G169" s="1483"/>
      <c r="H169" s="1483"/>
      <c r="I169" s="1482"/>
      <c r="J169" s="1483"/>
      <c r="K169" s="1485"/>
      <c r="L169" s="1424">
        <f>F169+G169+H169+J169</f>
        <v>0</v>
      </c>
      <c r="M169" s="1425"/>
      <c r="N169" s="1425"/>
    </row>
    <row r="170" spans="1:14" ht="24" thickTop="1" thickBot="1" x14ac:dyDescent="0.25">
      <c r="A170" s="1433" t="s">
        <v>1564</v>
      </c>
      <c r="B170" s="1436">
        <v>2000</v>
      </c>
      <c r="C170" s="1418"/>
      <c r="D170" s="1418"/>
      <c r="E170" s="1481"/>
      <c r="F170" s="1483"/>
      <c r="G170" s="1483"/>
      <c r="H170" s="1483"/>
      <c r="I170" s="1482"/>
      <c r="J170" s="1483"/>
      <c r="K170" s="1485"/>
      <c r="L170" s="1424">
        <f>F170+G170+H170+J170</f>
        <v>0</v>
      </c>
      <c r="M170" s="1425"/>
      <c r="N170" s="1425"/>
    </row>
    <row r="171" spans="1:14" ht="37.5" thickTop="1" thickBot="1" x14ac:dyDescent="0.25">
      <c r="A171" s="1382" t="s">
        <v>1565</v>
      </c>
      <c r="B171" s="1437" t="s">
        <v>1566</v>
      </c>
      <c r="C171" s="1417"/>
      <c r="D171" s="1418"/>
      <c r="E171" s="1481"/>
      <c r="F171" s="1382">
        <f>SUM(F169:F170)</f>
        <v>0</v>
      </c>
      <c r="G171" s="1382">
        <f t="shared" ref="G171:H171" si="16">SUM(G169:G170)</f>
        <v>0</v>
      </c>
      <c r="H171" s="1382">
        <f t="shared" si="16"/>
        <v>0</v>
      </c>
      <c r="I171" s="1482"/>
      <c r="J171" s="1382">
        <f>SUM(J169:J170)</f>
        <v>0</v>
      </c>
      <c r="K171" s="1485"/>
      <c r="L171" s="1424">
        <f>F171+G171+H171+J171</f>
        <v>0</v>
      </c>
      <c r="M171" s="1425"/>
      <c r="N171" s="1425"/>
    </row>
    <row r="172" spans="1:14" ht="21" thickTop="1" thickBot="1" x14ac:dyDescent="0.25">
      <c r="A172" s="1402" t="s">
        <v>1814</v>
      </c>
      <c r="B172" s="1403"/>
      <c r="C172" s="1403"/>
      <c r="D172" s="1403"/>
      <c r="E172" s="1403"/>
      <c r="F172" s="1403"/>
      <c r="G172" s="1403"/>
      <c r="H172" s="1403"/>
      <c r="I172" s="1403"/>
      <c r="J172" s="1403"/>
      <c r="K172" s="1403"/>
      <c r="L172" s="1403"/>
      <c r="M172" s="1425"/>
      <c r="N172" s="1425"/>
    </row>
    <row r="173" spans="1:14" x14ac:dyDescent="0.2">
      <c r="A173" s="1983" t="s">
        <v>1825</v>
      </c>
      <c r="B173" s="1404"/>
      <c r="C173" s="1403"/>
      <c r="D173" s="1985" t="s">
        <v>1550</v>
      </c>
      <c r="E173" s="1986"/>
      <c r="F173" s="1986"/>
      <c r="G173" s="1986"/>
      <c r="H173" s="1986"/>
      <c r="I173" s="1986"/>
      <c r="J173" s="1986"/>
      <c r="K173" s="1986"/>
      <c r="L173" s="1987"/>
      <c r="M173" s="1425"/>
      <c r="N173" s="1425"/>
    </row>
    <row r="174" spans="1:14" x14ac:dyDescent="0.2">
      <c r="A174" s="1984"/>
      <c r="B174" s="1405"/>
      <c r="C174" s="1406"/>
      <c r="D174" s="1407" t="s">
        <v>694</v>
      </c>
      <c r="E174" s="1407" t="s">
        <v>958</v>
      </c>
      <c r="F174" s="1407" t="s">
        <v>959</v>
      </c>
      <c r="G174" s="1407" t="s">
        <v>960</v>
      </c>
      <c r="H174" s="1407" t="s">
        <v>961</v>
      </c>
      <c r="I174" s="1407" t="s">
        <v>962</v>
      </c>
      <c r="J174" s="1407" t="s">
        <v>963</v>
      </c>
      <c r="K174" s="1407" t="s">
        <v>964</v>
      </c>
      <c r="L174" s="1408" t="s">
        <v>210</v>
      </c>
      <c r="M174" s="1425"/>
      <c r="N174" s="1425"/>
    </row>
    <row r="175" spans="1:14" ht="24" x14ac:dyDescent="0.2">
      <c r="A175" s="1984"/>
      <c r="B175" s="1409"/>
      <c r="C175" s="1410"/>
      <c r="D175" s="1411" t="s">
        <v>157</v>
      </c>
      <c r="E175" s="1411" t="s">
        <v>49</v>
      </c>
      <c r="F175" s="1411" t="s">
        <v>980</v>
      </c>
      <c r="G175" s="1411" t="s">
        <v>974</v>
      </c>
      <c r="H175" s="1411" t="s">
        <v>975</v>
      </c>
      <c r="I175" s="1411" t="s">
        <v>943</v>
      </c>
      <c r="J175" s="1412" t="s">
        <v>239</v>
      </c>
      <c r="K175" s="1412" t="s">
        <v>240</v>
      </c>
      <c r="L175" s="1413" t="s">
        <v>440</v>
      </c>
      <c r="M175" s="1425"/>
      <c r="N175" s="1425"/>
    </row>
    <row r="176" spans="1:14" ht="13.5" thickBot="1" x14ac:dyDescent="0.25">
      <c r="A176" s="1988" t="s">
        <v>1551</v>
      </c>
      <c r="B176" s="1989"/>
      <c r="C176" s="1417"/>
      <c r="D176" s="1418"/>
      <c r="E176" s="1418"/>
      <c r="F176" s="1418"/>
      <c r="G176" s="1418"/>
      <c r="H176" s="1418"/>
      <c r="I176" s="1418"/>
      <c r="J176" s="1418"/>
      <c r="K176" s="1419"/>
      <c r="L176" s="1420"/>
      <c r="M176" s="1425"/>
      <c r="N176" s="1425"/>
    </row>
    <row r="177" spans="1:14" ht="14.25" thickTop="1" thickBot="1" x14ac:dyDescent="0.25">
      <c r="A177" s="1979" t="s">
        <v>1552</v>
      </c>
      <c r="B177" s="1980"/>
      <c r="C177" s="1417"/>
      <c r="D177" s="1487"/>
      <c r="E177" s="1487"/>
      <c r="F177" s="1487"/>
      <c r="G177" s="1487"/>
      <c r="H177" s="1487"/>
      <c r="I177" s="1487"/>
      <c r="J177" s="1487"/>
      <c r="K177" s="1419"/>
      <c r="L177" s="1420"/>
      <c r="M177" s="1425"/>
      <c r="N177" s="1425"/>
    </row>
    <row r="178" spans="1:14" ht="14.25" thickTop="1" thickBot="1" x14ac:dyDescent="0.25">
      <c r="A178" s="1422" t="s">
        <v>1553</v>
      </c>
      <c r="B178" s="1423" t="s">
        <v>508</v>
      </c>
      <c r="C178" s="1481"/>
      <c r="D178" s="1483"/>
      <c r="E178" s="1483"/>
      <c r="F178" s="1483"/>
      <c r="G178" s="1483"/>
      <c r="H178" s="1483"/>
      <c r="I178" s="1483"/>
      <c r="J178" s="1483"/>
      <c r="K178" s="1485"/>
      <c r="L178" s="1424">
        <f>SUM(D178:J178)</f>
        <v>0</v>
      </c>
      <c r="M178" s="1425"/>
      <c r="N178" s="1425"/>
    </row>
    <row r="179" spans="1:14" ht="14.25" thickTop="1" thickBot="1" x14ac:dyDescent="0.25">
      <c r="A179" s="1426" t="s">
        <v>1554</v>
      </c>
      <c r="B179" s="1427">
        <v>2000</v>
      </c>
      <c r="C179" s="1481"/>
      <c r="D179" s="1483"/>
      <c r="E179" s="1483"/>
      <c r="F179" s="1483"/>
      <c r="G179" s="1483"/>
      <c r="H179" s="1483"/>
      <c r="I179" s="1483"/>
      <c r="J179" s="1483"/>
      <c r="K179" s="1485"/>
      <c r="L179" s="1424">
        <f t="shared" ref="L179" si="17">SUM(D179:J179)</f>
        <v>0</v>
      </c>
      <c r="M179" s="1425"/>
      <c r="N179" s="1425"/>
    </row>
    <row r="180" spans="1:14" ht="6" customHeight="1" thickTop="1" thickBot="1" x14ac:dyDescent="0.25">
      <c r="A180" s="1428"/>
      <c r="B180" s="1429"/>
      <c r="C180" s="1430"/>
      <c r="D180" s="1488"/>
      <c r="E180" s="1488"/>
      <c r="F180" s="1488"/>
      <c r="G180" s="1488"/>
      <c r="H180" s="1488"/>
      <c r="I180" s="1488"/>
      <c r="J180" s="1488"/>
      <c r="K180" s="1431"/>
      <c r="L180" s="1432"/>
      <c r="M180" s="1425"/>
      <c r="N180" s="1425"/>
    </row>
    <row r="181" spans="1:14" ht="32.25" customHeight="1" thickTop="1" thickBot="1" x14ac:dyDescent="0.25">
      <c r="A181" s="1981" t="s">
        <v>1555</v>
      </c>
      <c r="B181" s="1982"/>
      <c r="C181" s="1417"/>
      <c r="D181" s="1487"/>
      <c r="E181" s="1487"/>
      <c r="F181" s="1487"/>
      <c r="G181" s="1487"/>
      <c r="H181" s="1487"/>
      <c r="I181" s="1487"/>
      <c r="J181" s="1487"/>
      <c r="K181" s="1419"/>
      <c r="L181" s="1420"/>
      <c r="M181" s="1425"/>
      <c r="N181" s="1425"/>
    </row>
    <row r="182" spans="1:14" ht="14.25" thickTop="1" thickBot="1" x14ac:dyDescent="0.25">
      <c r="A182" s="1433" t="s">
        <v>1556</v>
      </c>
      <c r="B182" s="1423" t="s">
        <v>1557</v>
      </c>
      <c r="C182" s="1481"/>
      <c r="D182" s="1483"/>
      <c r="E182" s="1483"/>
      <c r="F182" s="1483"/>
      <c r="G182" s="1483"/>
      <c r="H182" s="1483"/>
      <c r="I182" s="1483"/>
      <c r="J182" s="1483"/>
      <c r="K182" s="1485"/>
      <c r="L182" s="1424">
        <f>D182+E182+F182+G182+H182+I182+J182</f>
        <v>0</v>
      </c>
      <c r="M182" s="1425"/>
      <c r="N182" s="1425"/>
    </row>
    <row r="183" spans="1:14" ht="14.25" thickTop="1" thickBot="1" x14ac:dyDescent="0.25">
      <c r="A183" s="1433" t="s">
        <v>1558</v>
      </c>
      <c r="B183" s="1423" t="s">
        <v>1559</v>
      </c>
      <c r="C183" s="1481"/>
      <c r="D183" s="1483"/>
      <c r="E183" s="1483"/>
      <c r="F183" s="1483"/>
      <c r="G183" s="1483"/>
      <c r="H183" s="1483"/>
      <c r="I183" s="1483"/>
      <c r="J183" s="1483"/>
      <c r="K183" s="1485"/>
      <c r="L183" s="1424">
        <f>SUM(D183:J183)</f>
        <v>0</v>
      </c>
      <c r="M183" s="1425"/>
      <c r="N183" s="1425"/>
    </row>
    <row r="184" spans="1:14" ht="14.25" thickTop="1" thickBot="1" x14ac:dyDescent="0.25">
      <c r="A184" s="1433" t="s">
        <v>1560</v>
      </c>
      <c r="B184" s="1423" t="s">
        <v>1561</v>
      </c>
      <c r="C184" s="1481"/>
      <c r="D184" s="1483"/>
      <c r="E184" s="1483"/>
      <c r="F184" s="1483"/>
      <c r="G184" s="1483"/>
      <c r="H184" s="1483"/>
      <c r="I184" s="1483"/>
      <c r="J184" s="1483"/>
      <c r="K184" s="1485"/>
      <c r="L184" s="1424">
        <f>SUM(D184:J184)</f>
        <v>0</v>
      </c>
      <c r="M184" s="1425"/>
      <c r="N184" s="1425"/>
    </row>
    <row r="185" spans="1:14" ht="9" customHeight="1" thickTop="1" thickBot="1" x14ac:dyDescent="0.25">
      <c r="A185" s="1434"/>
      <c r="B185" s="1435"/>
      <c r="C185" s="1430"/>
      <c r="D185" s="1491"/>
      <c r="E185" s="1491"/>
      <c r="F185" s="1491"/>
      <c r="G185" s="1491"/>
      <c r="H185" s="1491"/>
      <c r="I185" s="1491"/>
      <c r="J185" s="1491"/>
      <c r="K185" s="1431"/>
      <c r="L185" s="1432"/>
      <c r="M185" s="1425"/>
      <c r="N185" s="1425"/>
    </row>
    <row r="186" spans="1:14" ht="33" customHeight="1" thickTop="1" thickBot="1" x14ac:dyDescent="0.25">
      <c r="A186" s="1981" t="s">
        <v>1562</v>
      </c>
      <c r="B186" s="1982"/>
      <c r="C186" s="1417"/>
      <c r="D186" s="1418"/>
      <c r="E186" s="1418"/>
      <c r="F186" s="1487"/>
      <c r="G186" s="1487"/>
      <c r="H186" s="1487"/>
      <c r="I186" s="1418"/>
      <c r="J186" s="1487"/>
      <c r="K186" s="1419"/>
      <c r="L186" s="1420"/>
      <c r="M186" s="1425"/>
      <c r="N186" s="1425"/>
    </row>
    <row r="187" spans="1:14" ht="24" thickTop="1" thickBot="1" x14ac:dyDescent="0.25">
      <c r="A187" s="1433" t="s">
        <v>1563</v>
      </c>
      <c r="B187" s="1423" t="s">
        <v>508</v>
      </c>
      <c r="C187" s="1418"/>
      <c r="D187" s="1418"/>
      <c r="E187" s="1481"/>
      <c r="F187" s="1483"/>
      <c r="G187" s="1483"/>
      <c r="H187" s="1483"/>
      <c r="I187" s="1482"/>
      <c r="J187" s="1483"/>
      <c r="K187" s="1485"/>
      <c r="L187" s="1424">
        <f>F187+G187+H187+J187</f>
        <v>0</v>
      </c>
      <c r="M187" s="1425"/>
      <c r="N187" s="1425"/>
    </row>
    <row r="188" spans="1:14" ht="24" thickTop="1" thickBot="1" x14ac:dyDescent="0.25">
      <c r="A188" s="1433" t="s">
        <v>1564</v>
      </c>
      <c r="B188" s="1436">
        <v>2000</v>
      </c>
      <c r="C188" s="1418"/>
      <c r="D188" s="1418"/>
      <c r="E188" s="1481"/>
      <c r="F188" s="1483"/>
      <c r="G188" s="1483"/>
      <c r="H188" s="1483"/>
      <c r="I188" s="1482"/>
      <c r="J188" s="1483"/>
      <c r="K188" s="1485"/>
      <c r="L188" s="1424">
        <f>F188+G188+H188+J188</f>
        <v>0</v>
      </c>
      <c r="M188" s="1425"/>
      <c r="N188" s="1425"/>
    </row>
    <row r="189" spans="1:14" ht="37.5" thickTop="1" thickBot="1" x14ac:dyDescent="0.25">
      <c r="A189" s="1382" t="s">
        <v>1565</v>
      </c>
      <c r="B189" s="1437" t="s">
        <v>1566</v>
      </c>
      <c r="C189" s="1417"/>
      <c r="D189" s="1418"/>
      <c r="E189" s="1481"/>
      <c r="F189" s="1382">
        <f>SUM(F187:F188)</f>
        <v>0</v>
      </c>
      <c r="G189" s="1382">
        <f t="shared" ref="G189:H189" si="18">SUM(G187:G188)</f>
        <v>0</v>
      </c>
      <c r="H189" s="1382">
        <f t="shared" si="18"/>
        <v>0</v>
      </c>
      <c r="I189" s="1482"/>
      <c r="J189" s="1382">
        <f>SUM(J187:J188)</f>
        <v>0</v>
      </c>
      <c r="K189" s="1485"/>
      <c r="L189" s="1424">
        <f>F189+G189+H189+J189</f>
        <v>0</v>
      </c>
      <c r="M189" s="1425"/>
      <c r="N189" s="1425"/>
    </row>
    <row r="190" spans="1:14" ht="21" thickTop="1" thickBot="1" x14ac:dyDescent="0.25">
      <c r="A190" s="1402" t="s">
        <v>1815</v>
      </c>
      <c r="B190" s="1403"/>
      <c r="C190" s="1403"/>
      <c r="D190" s="1403"/>
      <c r="E190" s="1403"/>
      <c r="F190" s="1403"/>
      <c r="G190" s="1403"/>
      <c r="H190" s="1403"/>
      <c r="I190" s="1403"/>
      <c r="J190" s="1403"/>
      <c r="K190" s="1403"/>
      <c r="L190" s="1403"/>
      <c r="M190" s="1425"/>
      <c r="N190" s="1425"/>
    </row>
    <row r="191" spans="1:14" x14ac:dyDescent="0.2">
      <c r="A191" s="1983" t="s">
        <v>1826</v>
      </c>
      <c r="B191" s="1404"/>
      <c r="C191" s="1403"/>
      <c r="D191" s="1985" t="s">
        <v>1550</v>
      </c>
      <c r="E191" s="1986"/>
      <c r="F191" s="1986"/>
      <c r="G191" s="1986"/>
      <c r="H191" s="1986"/>
      <c r="I191" s="1986"/>
      <c r="J191" s="1986"/>
      <c r="K191" s="1986"/>
      <c r="L191" s="1987"/>
      <c r="M191" s="1425"/>
      <c r="N191" s="1425"/>
    </row>
    <row r="192" spans="1:14" x14ac:dyDescent="0.2">
      <c r="A192" s="1984"/>
      <c r="B192" s="1405"/>
      <c r="C192" s="1406"/>
      <c r="D192" s="1407" t="s">
        <v>694</v>
      </c>
      <c r="E192" s="1407" t="s">
        <v>958</v>
      </c>
      <c r="F192" s="1407" t="s">
        <v>959</v>
      </c>
      <c r="G192" s="1407" t="s">
        <v>960</v>
      </c>
      <c r="H192" s="1407" t="s">
        <v>961</v>
      </c>
      <c r="I192" s="1407" t="s">
        <v>962</v>
      </c>
      <c r="J192" s="1407" t="s">
        <v>963</v>
      </c>
      <c r="K192" s="1407" t="s">
        <v>964</v>
      </c>
      <c r="L192" s="1408" t="s">
        <v>210</v>
      </c>
      <c r="M192" s="1425"/>
      <c r="N192" s="1425"/>
    </row>
    <row r="193" spans="1:14" ht="24" x14ac:dyDescent="0.2">
      <c r="A193" s="1984"/>
      <c r="B193" s="1409"/>
      <c r="C193" s="1410"/>
      <c r="D193" s="1411" t="s">
        <v>157</v>
      </c>
      <c r="E193" s="1411" t="s">
        <v>49</v>
      </c>
      <c r="F193" s="1411" t="s">
        <v>980</v>
      </c>
      <c r="G193" s="1411" t="s">
        <v>974</v>
      </c>
      <c r="H193" s="1411" t="s">
        <v>975</v>
      </c>
      <c r="I193" s="1411" t="s">
        <v>943</v>
      </c>
      <c r="J193" s="1412" t="s">
        <v>239</v>
      </c>
      <c r="K193" s="1412" t="s">
        <v>240</v>
      </c>
      <c r="L193" s="1413" t="s">
        <v>440</v>
      </c>
      <c r="M193" s="1425"/>
      <c r="N193" s="1425"/>
    </row>
    <row r="194" spans="1:14" ht="13.5" thickBot="1" x14ac:dyDescent="0.25">
      <c r="A194" s="1988" t="s">
        <v>1551</v>
      </c>
      <c r="B194" s="1989"/>
      <c r="C194" s="1417"/>
      <c r="D194" s="1418"/>
      <c r="E194" s="1418"/>
      <c r="F194" s="1418"/>
      <c r="G194" s="1418"/>
      <c r="H194" s="1418"/>
      <c r="I194" s="1418"/>
      <c r="J194" s="1418"/>
      <c r="K194" s="1419"/>
      <c r="L194" s="1420"/>
      <c r="M194" s="1425"/>
      <c r="N194" s="1425"/>
    </row>
    <row r="195" spans="1:14" ht="14.25" thickTop="1" thickBot="1" x14ac:dyDescent="0.25">
      <c r="A195" s="1979" t="s">
        <v>1552</v>
      </c>
      <c r="B195" s="1980"/>
      <c r="C195" s="1417"/>
      <c r="D195" s="1487"/>
      <c r="E195" s="1487"/>
      <c r="F195" s="1487"/>
      <c r="G195" s="1487"/>
      <c r="H195" s="1487"/>
      <c r="I195" s="1487"/>
      <c r="J195" s="1487"/>
      <c r="K195" s="1419"/>
      <c r="L195" s="1420"/>
      <c r="M195" s="1425"/>
      <c r="N195" s="1425"/>
    </row>
    <row r="196" spans="1:14" ht="14.25" thickTop="1" thickBot="1" x14ac:dyDescent="0.25">
      <c r="A196" s="1422" t="s">
        <v>1553</v>
      </c>
      <c r="B196" s="1423" t="s">
        <v>508</v>
      </c>
      <c r="C196" s="1481"/>
      <c r="D196" s="1483"/>
      <c r="E196" s="1483"/>
      <c r="F196" s="1483"/>
      <c r="G196" s="1483"/>
      <c r="H196" s="1483"/>
      <c r="I196" s="1483"/>
      <c r="J196" s="1483"/>
      <c r="K196" s="1485"/>
      <c r="L196" s="1424">
        <f>SUM(D196:J196)</f>
        <v>0</v>
      </c>
      <c r="M196" s="1425"/>
      <c r="N196" s="1425"/>
    </row>
    <row r="197" spans="1:14" ht="14.25" thickTop="1" thickBot="1" x14ac:dyDescent="0.25">
      <c r="A197" s="1426" t="s">
        <v>1554</v>
      </c>
      <c r="B197" s="1427">
        <v>2000</v>
      </c>
      <c r="C197" s="1481"/>
      <c r="D197" s="1483"/>
      <c r="E197" s="1483"/>
      <c r="F197" s="1483"/>
      <c r="G197" s="1483"/>
      <c r="H197" s="1483"/>
      <c r="I197" s="1483"/>
      <c r="J197" s="1483"/>
      <c r="K197" s="1485"/>
      <c r="L197" s="1424">
        <f t="shared" ref="L197" si="19">SUM(D197:J197)</f>
        <v>0</v>
      </c>
      <c r="M197" s="1425"/>
      <c r="N197" s="1425"/>
    </row>
    <row r="198" spans="1:14" ht="9.75" customHeight="1" thickTop="1" thickBot="1" x14ac:dyDescent="0.25">
      <c r="A198" s="1428"/>
      <c r="B198" s="1429"/>
      <c r="C198" s="1430"/>
      <c r="D198" s="1488"/>
      <c r="E198" s="1488"/>
      <c r="F198" s="1488"/>
      <c r="G198" s="1488"/>
      <c r="H198" s="1488"/>
      <c r="I198" s="1488"/>
      <c r="J198" s="1488"/>
      <c r="K198" s="1431"/>
      <c r="L198" s="1432"/>
      <c r="M198" s="1425"/>
      <c r="N198" s="1425"/>
    </row>
    <row r="199" spans="1:14" ht="35.25" customHeight="1" thickTop="1" thickBot="1" x14ac:dyDescent="0.25">
      <c r="A199" s="1981" t="s">
        <v>1555</v>
      </c>
      <c r="B199" s="1982"/>
      <c r="C199" s="1417"/>
      <c r="D199" s="1487"/>
      <c r="E199" s="1487"/>
      <c r="F199" s="1487"/>
      <c r="G199" s="1487"/>
      <c r="H199" s="1487"/>
      <c r="I199" s="1487"/>
      <c r="J199" s="1487"/>
      <c r="K199" s="1419"/>
      <c r="L199" s="1420"/>
      <c r="M199" s="1425"/>
      <c r="N199" s="1425"/>
    </row>
    <row r="200" spans="1:14" ht="14.25" thickTop="1" thickBot="1" x14ac:dyDescent="0.25">
      <c r="A200" s="1433" t="s">
        <v>1556</v>
      </c>
      <c r="B200" s="1423" t="s">
        <v>1557</v>
      </c>
      <c r="C200" s="1481"/>
      <c r="D200" s="1483"/>
      <c r="E200" s="1483"/>
      <c r="F200" s="1483"/>
      <c r="G200" s="1483"/>
      <c r="H200" s="1483"/>
      <c r="I200" s="1483"/>
      <c r="J200" s="1483"/>
      <c r="K200" s="1485"/>
      <c r="L200" s="1424">
        <f>D200+E200+F200+G200+H200+I200+J200</f>
        <v>0</v>
      </c>
      <c r="M200" s="1425"/>
      <c r="N200" s="1425"/>
    </row>
    <row r="201" spans="1:14" ht="14.25" thickTop="1" thickBot="1" x14ac:dyDescent="0.25">
      <c r="A201" s="1433" t="s">
        <v>1558</v>
      </c>
      <c r="B201" s="1423" t="s">
        <v>1559</v>
      </c>
      <c r="C201" s="1481"/>
      <c r="D201" s="1483"/>
      <c r="E201" s="1483"/>
      <c r="F201" s="1483"/>
      <c r="G201" s="1483"/>
      <c r="H201" s="1483"/>
      <c r="I201" s="1483"/>
      <c r="J201" s="1483"/>
      <c r="K201" s="1485"/>
      <c r="L201" s="1424">
        <f>SUM(D201:J201)</f>
        <v>0</v>
      </c>
      <c r="M201" s="1425"/>
      <c r="N201" s="1425"/>
    </row>
    <row r="202" spans="1:14" ht="14.25" thickTop="1" thickBot="1" x14ac:dyDescent="0.25">
      <c r="A202" s="1433" t="s">
        <v>1560</v>
      </c>
      <c r="B202" s="1423" t="s">
        <v>1561</v>
      </c>
      <c r="C202" s="1481"/>
      <c r="D202" s="1483"/>
      <c r="E202" s="1483"/>
      <c r="F202" s="1483"/>
      <c r="G202" s="1483"/>
      <c r="H202" s="1483"/>
      <c r="I202" s="1483"/>
      <c r="J202" s="1483"/>
      <c r="K202" s="1485"/>
      <c r="L202" s="1424">
        <f>SUM(D202:J202)</f>
        <v>0</v>
      </c>
      <c r="M202" s="1425"/>
      <c r="N202" s="1425"/>
    </row>
    <row r="203" spans="1:14" ht="9" customHeight="1" thickTop="1" thickBot="1" x14ac:dyDescent="0.25">
      <c r="A203" s="1434"/>
      <c r="B203" s="1435"/>
      <c r="C203" s="1430"/>
      <c r="D203" s="1491"/>
      <c r="E203" s="1491"/>
      <c r="F203" s="1491"/>
      <c r="G203" s="1491"/>
      <c r="H203" s="1491"/>
      <c r="I203" s="1491"/>
      <c r="J203" s="1491"/>
      <c r="K203" s="1431"/>
      <c r="L203" s="1432"/>
      <c r="M203" s="1425"/>
      <c r="N203" s="1425"/>
    </row>
    <row r="204" spans="1:14" ht="33.75" customHeight="1" thickTop="1" thickBot="1" x14ac:dyDescent="0.25">
      <c r="A204" s="1981" t="s">
        <v>1562</v>
      </c>
      <c r="B204" s="1982"/>
      <c r="C204" s="1417"/>
      <c r="D204" s="1418"/>
      <c r="E204" s="1418"/>
      <c r="F204" s="1487"/>
      <c r="G204" s="1487"/>
      <c r="H204" s="1487"/>
      <c r="I204" s="1418"/>
      <c r="J204" s="1487"/>
      <c r="K204" s="1419"/>
      <c r="L204" s="1420"/>
      <c r="M204" s="1425"/>
      <c r="N204" s="1425"/>
    </row>
    <row r="205" spans="1:14" ht="24" thickTop="1" thickBot="1" x14ac:dyDescent="0.25">
      <c r="A205" s="1433" t="s">
        <v>1563</v>
      </c>
      <c r="B205" s="1423" t="s">
        <v>508</v>
      </c>
      <c r="C205" s="1418"/>
      <c r="D205" s="1418"/>
      <c r="E205" s="1481"/>
      <c r="F205" s="1483"/>
      <c r="G205" s="1483"/>
      <c r="H205" s="1483"/>
      <c r="I205" s="1482"/>
      <c r="J205" s="1483"/>
      <c r="K205" s="1485"/>
      <c r="L205" s="1424">
        <f>F205+G205+H205+J205</f>
        <v>0</v>
      </c>
      <c r="M205" s="1425"/>
      <c r="N205" s="1425"/>
    </row>
    <row r="206" spans="1:14" ht="24" thickTop="1" thickBot="1" x14ac:dyDescent="0.25">
      <c r="A206" s="1433" t="s">
        <v>1564</v>
      </c>
      <c r="B206" s="1436">
        <v>2000</v>
      </c>
      <c r="C206" s="1418"/>
      <c r="D206" s="1418"/>
      <c r="E206" s="1481"/>
      <c r="F206" s="1483"/>
      <c r="G206" s="1483"/>
      <c r="H206" s="1483"/>
      <c r="I206" s="1482"/>
      <c r="J206" s="1483"/>
      <c r="K206" s="1485"/>
      <c r="L206" s="1424">
        <f>F206+G206+H206+J206</f>
        <v>0</v>
      </c>
      <c r="M206" s="1425"/>
      <c r="N206" s="1425"/>
    </row>
    <row r="207" spans="1:14" ht="37.5" thickTop="1" thickBot="1" x14ac:dyDescent="0.25">
      <c r="A207" s="1382" t="s">
        <v>1565</v>
      </c>
      <c r="B207" s="1437" t="s">
        <v>1566</v>
      </c>
      <c r="C207" s="1417"/>
      <c r="D207" s="1418"/>
      <c r="E207" s="1481"/>
      <c r="F207" s="1382">
        <f>SUM(F205:F206)</f>
        <v>0</v>
      </c>
      <c r="G207" s="1382">
        <f t="shared" ref="G207:H207" si="20">SUM(G205:G206)</f>
        <v>0</v>
      </c>
      <c r="H207" s="1382">
        <f t="shared" si="20"/>
        <v>0</v>
      </c>
      <c r="I207" s="1482"/>
      <c r="J207" s="1382">
        <f>SUM(J205:J206)</f>
        <v>0</v>
      </c>
      <c r="K207" s="1485"/>
      <c r="L207" s="1424">
        <f>F207+G207+H207+J207</f>
        <v>0</v>
      </c>
      <c r="M207" s="1425"/>
      <c r="N207" s="1425"/>
    </row>
    <row r="208" spans="1:14" ht="21" thickTop="1" thickBot="1" x14ac:dyDescent="0.25">
      <c r="A208" s="1402" t="s">
        <v>1816</v>
      </c>
      <c r="B208" s="1403"/>
      <c r="C208" s="1403"/>
      <c r="D208" s="1403"/>
      <c r="E208" s="1403"/>
      <c r="F208" s="1403"/>
      <c r="G208" s="1403"/>
      <c r="H208" s="1403"/>
      <c r="I208" s="1403"/>
      <c r="J208" s="1403"/>
      <c r="K208" s="1403"/>
      <c r="L208" s="1403"/>
      <c r="M208" s="1425"/>
      <c r="N208" s="1425"/>
    </row>
    <row r="209" spans="1:14" x14ac:dyDescent="0.2">
      <c r="A209" s="1983" t="s">
        <v>1813</v>
      </c>
      <c r="B209" s="1404"/>
      <c r="C209" s="1403"/>
      <c r="D209" s="1985" t="s">
        <v>1550</v>
      </c>
      <c r="E209" s="1986"/>
      <c r="F209" s="1986"/>
      <c r="G209" s="1986"/>
      <c r="H209" s="1986"/>
      <c r="I209" s="1986"/>
      <c r="J209" s="1986"/>
      <c r="K209" s="1986"/>
      <c r="L209" s="1987"/>
      <c r="M209" s="1425"/>
      <c r="N209" s="1425"/>
    </row>
    <row r="210" spans="1:14" x14ac:dyDescent="0.2">
      <c r="A210" s="1984"/>
      <c r="B210" s="1405"/>
      <c r="C210" s="1406"/>
      <c r="D210" s="1407" t="s">
        <v>694</v>
      </c>
      <c r="E210" s="1407" t="s">
        <v>958</v>
      </c>
      <c r="F210" s="1407" t="s">
        <v>959</v>
      </c>
      <c r="G210" s="1407" t="s">
        <v>960</v>
      </c>
      <c r="H210" s="1407" t="s">
        <v>961</v>
      </c>
      <c r="I210" s="1407" t="s">
        <v>962</v>
      </c>
      <c r="J210" s="1407" t="s">
        <v>963</v>
      </c>
      <c r="K210" s="1407" t="s">
        <v>964</v>
      </c>
      <c r="L210" s="1408" t="s">
        <v>210</v>
      </c>
      <c r="M210" s="1425"/>
      <c r="N210" s="1425"/>
    </row>
    <row r="211" spans="1:14" ht="24" x14ac:dyDescent="0.2">
      <c r="A211" s="1984"/>
      <c r="B211" s="1409"/>
      <c r="C211" s="1410"/>
      <c r="D211" s="1411" t="s">
        <v>157</v>
      </c>
      <c r="E211" s="1411" t="s">
        <v>49</v>
      </c>
      <c r="F211" s="1411" t="s">
        <v>980</v>
      </c>
      <c r="G211" s="1411" t="s">
        <v>974</v>
      </c>
      <c r="H211" s="1411" t="s">
        <v>975</v>
      </c>
      <c r="I211" s="1411" t="s">
        <v>943</v>
      </c>
      <c r="J211" s="1412" t="s">
        <v>239</v>
      </c>
      <c r="K211" s="1412" t="s">
        <v>240</v>
      </c>
      <c r="L211" s="1413" t="s">
        <v>440</v>
      </c>
      <c r="M211" s="1425"/>
      <c r="N211" s="1425"/>
    </row>
    <row r="212" spans="1:14" ht="13.5" thickBot="1" x14ac:dyDescent="0.25">
      <c r="A212" s="1988" t="s">
        <v>1551</v>
      </c>
      <c r="B212" s="1989"/>
      <c r="C212" s="1417"/>
      <c r="D212" s="1418"/>
      <c r="E212" s="1418"/>
      <c r="F212" s="1418"/>
      <c r="G212" s="1418"/>
      <c r="H212" s="1418"/>
      <c r="I212" s="1418"/>
      <c r="J212" s="1418"/>
      <c r="K212" s="1419"/>
      <c r="L212" s="1420"/>
      <c r="M212" s="1425"/>
      <c r="N212" s="1425"/>
    </row>
    <row r="213" spans="1:14" ht="14.25" thickTop="1" thickBot="1" x14ac:dyDescent="0.25">
      <c r="A213" s="1979" t="s">
        <v>1552</v>
      </c>
      <c r="B213" s="1980"/>
      <c r="C213" s="1417"/>
      <c r="D213" s="1487"/>
      <c r="E213" s="1487"/>
      <c r="F213" s="1487"/>
      <c r="G213" s="1487"/>
      <c r="H213" s="1487"/>
      <c r="I213" s="1487"/>
      <c r="J213" s="1487"/>
      <c r="K213" s="1419"/>
      <c r="L213" s="1420"/>
      <c r="M213" s="1425"/>
      <c r="N213" s="1425"/>
    </row>
    <row r="214" spans="1:14" ht="14.25" thickTop="1" thickBot="1" x14ac:dyDescent="0.25">
      <c r="A214" s="1422" t="s">
        <v>1553</v>
      </c>
      <c r="B214" s="1423" t="s">
        <v>508</v>
      </c>
      <c r="C214" s="1481"/>
      <c r="D214" s="1483"/>
      <c r="E214" s="1483"/>
      <c r="F214" s="1483"/>
      <c r="G214" s="1483"/>
      <c r="H214" s="1483"/>
      <c r="I214" s="1483"/>
      <c r="J214" s="1483"/>
      <c r="K214" s="1485"/>
      <c r="L214" s="1424">
        <f>SUM(D214:J214)</f>
        <v>0</v>
      </c>
      <c r="M214" s="1425"/>
      <c r="N214" s="1425"/>
    </row>
    <row r="215" spans="1:14" ht="14.25" thickTop="1" thickBot="1" x14ac:dyDescent="0.25">
      <c r="A215" s="1426" t="s">
        <v>1554</v>
      </c>
      <c r="B215" s="1427">
        <v>2000</v>
      </c>
      <c r="C215" s="1481"/>
      <c r="D215" s="1483"/>
      <c r="E215" s="1483"/>
      <c r="F215" s="1483"/>
      <c r="G215" s="1483"/>
      <c r="H215" s="1483"/>
      <c r="I215" s="1483"/>
      <c r="J215" s="1483"/>
      <c r="K215" s="1485"/>
      <c r="L215" s="1424">
        <f t="shared" ref="L215" si="21">SUM(D215:J215)</f>
        <v>0</v>
      </c>
      <c r="M215" s="1425"/>
      <c r="N215" s="1425"/>
    </row>
    <row r="216" spans="1:14" ht="6.75" customHeight="1" thickTop="1" thickBot="1" x14ac:dyDescent="0.25">
      <c r="A216" s="1428"/>
      <c r="B216" s="1429"/>
      <c r="C216" s="1430"/>
      <c r="D216" s="1488"/>
      <c r="E216" s="1488"/>
      <c r="F216" s="1488"/>
      <c r="G216" s="1488"/>
      <c r="H216" s="1488"/>
      <c r="I216" s="1488"/>
      <c r="J216" s="1488"/>
      <c r="K216" s="1431"/>
      <c r="L216" s="1432"/>
      <c r="M216" s="1425"/>
      <c r="N216" s="1425"/>
    </row>
    <row r="217" spans="1:14" ht="29.25" customHeight="1" thickTop="1" thickBot="1" x14ac:dyDescent="0.25">
      <c r="A217" s="1981" t="s">
        <v>1555</v>
      </c>
      <c r="B217" s="1982"/>
      <c r="C217" s="1417"/>
      <c r="D217" s="1487"/>
      <c r="E217" s="1487"/>
      <c r="F217" s="1487"/>
      <c r="G217" s="1487"/>
      <c r="H217" s="1487"/>
      <c r="I217" s="1487"/>
      <c r="J217" s="1487"/>
      <c r="K217" s="1419"/>
      <c r="L217" s="1420"/>
      <c r="M217" s="1425"/>
      <c r="N217" s="1425"/>
    </row>
    <row r="218" spans="1:14" ht="14.25" thickTop="1" thickBot="1" x14ac:dyDescent="0.25">
      <c r="A218" s="1433" t="s">
        <v>1556</v>
      </c>
      <c r="B218" s="1423" t="s">
        <v>1557</v>
      </c>
      <c r="C218" s="1481"/>
      <c r="D218" s="1483"/>
      <c r="E218" s="1483"/>
      <c r="F218" s="1483"/>
      <c r="G218" s="1483"/>
      <c r="H218" s="1483"/>
      <c r="I218" s="1483"/>
      <c r="J218" s="1483"/>
      <c r="K218" s="1485"/>
      <c r="L218" s="1424">
        <f>D218+E218+F218+G218+H218+I218+J218</f>
        <v>0</v>
      </c>
      <c r="M218" s="1425"/>
      <c r="N218" s="1425"/>
    </row>
    <row r="219" spans="1:14" ht="14.25" thickTop="1" thickBot="1" x14ac:dyDescent="0.25">
      <c r="A219" s="1433" t="s">
        <v>1558</v>
      </c>
      <c r="B219" s="1423" t="s">
        <v>1559</v>
      </c>
      <c r="C219" s="1481"/>
      <c r="D219" s="1483"/>
      <c r="E219" s="1483"/>
      <c r="F219" s="1483"/>
      <c r="G219" s="1483"/>
      <c r="H219" s="1483"/>
      <c r="I219" s="1483"/>
      <c r="J219" s="1483"/>
      <c r="K219" s="1485"/>
      <c r="L219" s="1424">
        <f>SUM(D219:J219)</f>
        <v>0</v>
      </c>
      <c r="M219" s="1425"/>
      <c r="N219" s="1425"/>
    </row>
    <row r="220" spans="1:14" ht="14.25" thickTop="1" thickBot="1" x14ac:dyDescent="0.25">
      <c r="A220" s="1433" t="s">
        <v>1560</v>
      </c>
      <c r="B220" s="1423" t="s">
        <v>1561</v>
      </c>
      <c r="C220" s="1481"/>
      <c r="D220" s="1483"/>
      <c r="E220" s="1483"/>
      <c r="F220" s="1483"/>
      <c r="G220" s="1483"/>
      <c r="H220" s="1483"/>
      <c r="I220" s="1483"/>
      <c r="J220" s="1483"/>
      <c r="K220" s="1485"/>
      <c r="L220" s="1424">
        <f>SUM(D220:J220)</f>
        <v>0</v>
      </c>
      <c r="M220" s="1425"/>
      <c r="N220" s="1425"/>
    </row>
    <row r="221" spans="1:14" ht="6.75" customHeight="1" thickTop="1" thickBot="1" x14ac:dyDescent="0.25">
      <c r="A221" s="1434"/>
      <c r="B221" s="1435"/>
      <c r="C221" s="1430"/>
      <c r="D221" s="1491"/>
      <c r="E221" s="1491"/>
      <c r="F221" s="1491"/>
      <c r="G221" s="1491"/>
      <c r="H221" s="1491"/>
      <c r="I221" s="1491"/>
      <c r="J221" s="1491"/>
      <c r="K221" s="1431"/>
      <c r="L221" s="1432"/>
      <c r="M221" s="1425"/>
      <c r="N221" s="1425"/>
    </row>
    <row r="222" spans="1:14" ht="27" customHeight="1" thickTop="1" thickBot="1" x14ac:dyDescent="0.25">
      <c r="A222" s="1981" t="s">
        <v>1562</v>
      </c>
      <c r="B222" s="1982"/>
      <c r="C222" s="1417"/>
      <c r="D222" s="1418"/>
      <c r="E222" s="1418"/>
      <c r="F222" s="1487"/>
      <c r="G222" s="1487"/>
      <c r="H222" s="1487"/>
      <c r="I222" s="1418"/>
      <c r="J222" s="1487"/>
      <c r="K222" s="1419"/>
      <c r="L222" s="1420"/>
      <c r="M222" s="1425"/>
      <c r="N222" s="1425"/>
    </row>
    <row r="223" spans="1:14" ht="24" thickTop="1" thickBot="1" x14ac:dyDescent="0.25">
      <c r="A223" s="1433" t="s">
        <v>1563</v>
      </c>
      <c r="B223" s="1423" t="s">
        <v>508</v>
      </c>
      <c r="C223" s="1418"/>
      <c r="D223" s="1418"/>
      <c r="E223" s="1481"/>
      <c r="F223" s="1483"/>
      <c r="G223" s="1483"/>
      <c r="H223" s="1483"/>
      <c r="I223" s="1482"/>
      <c r="J223" s="1483"/>
      <c r="K223" s="1485"/>
      <c r="L223" s="1424">
        <f>F223+G223+H223+J223</f>
        <v>0</v>
      </c>
      <c r="M223" s="1425"/>
      <c r="N223" s="1425"/>
    </row>
    <row r="224" spans="1:14" ht="24" thickTop="1" thickBot="1" x14ac:dyDescent="0.25">
      <c r="A224" s="1433" t="s">
        <v>1564</v>
      </c>
      <c r="B224" s="1436">
        <v>2000</v>
      </c>
      <c r="C224" s="1418"/>
      <c r="D224" s="1418"/>
      <c r="E224" s="1481"/>
      <c r="F224" s="1483"/>
      <c r="G224" s="1483"/>
      <c r="H224" s="1483"/>
      <c r="I224" s="1482"/>
      <c r="J224" s="1483"/>
      <c r="K224" s="1485"/>
      <c r="L224" s="1424">
        <f>F224+G224+H224+J224</f>
        <v>0</v>
      </c>
      <c r="M224" s="1425"/>
      <c r="N224" s="1425"/>
    </row>
    <row r="225" spans="1:14" ht="37.5" thickTop="1" thickBot="1" x14ac:dyDescent="0.25">
      <c r="A225" s="1382" t="s">
        <v>1565</v>
      </c>
      <c r="B225" s="1437" t="s">
        <v>1566</v>
      </c>
      <c r="C225" s="1417"/>
      <c r="D225" s="1418"/>
      <c r="E225" s="1481"/>
      <c r="F225" s="1382">
        <f>SUM(F223:F224)</f>
        <v>0</v>
      </c>
      <c r="G225" s="1382">
        <f t="shared" ref="G225:H225" si="22">SUM(G223:G224)</f>
        <v>0</v>
      </c>
      <c r="H225" s="1382">
        <f t="shared" si="22"/>
        <v>0</v>
      </c>
      <c r="I225" s="1482"/>
      <c r="J225" s="1382">
        <f>SUM(J223:J224)</f>
        <v>0</v>
      </c>
      <c r="K225" s="1485"/>
      <c r="L225" s="1424">
        <f>F225+G225+H225+J225</f>
        <v>0</v>
      </c>
      <c r="M225" s="1425"/>
      <c r="N225" s="1425"/>
    </row>
    <row r="226" spans="1:14" ht="21" thickTop="1" thickBot="1" x14ac:dyDescent="0.25">
      <c r="A226" s="1402" t="s">
        <v>1817</v>
      </c>
      <c r="B226" s="1403"/>
      <c r="C226" s="1403"/>
      <c r="D226" s="1403"/>
      <c r="E226" s="1403"/>
      <c r="F226" s="1403"/>
      <c r="G226" s="1403"/>
      <c r="H226" s="1403"/>
      <c r="I226" s="1403"/>
      <c r="J226" s="1403"/>
      <c r="K226" s="1403"/>
      <c r="L226" s="1403"/>
      <c r="M226" s="1425"/>
      <c r="N226" s="1425"/>
    </row>
    <row r="227" spans="1:14" x14ac:dyDescent="0.2">
      <c r="A227" s="1983" t="s">
        <v>1821</v>
      </c>
      <c r="B227" s="1404"/>
      <c r="C227" s="1403"/>
      <c r="D227" s="1985" t="s">
        <v>1550</v>
      </c>
      <c r="E227" s="1986"/>
      <c r="F227" s="1986"/>
      <c r="G227" s="1986"/>
      <c r="H227" s="1986"/>
      <c r="I227" s="1986"/>
      <c r="J227" s="1986"/>
      <c r="K227" s="1986"/>
      <c r="L227" s="1987"/>
      <c r="M227" s="1425"/>
      <c r="N227" s="1425"/>
    </row>
    <row r="228" spans="1:14" x14ac:dyDescent="0.2">
      <c r="A228" s="1984"/>
      <c r="B228" s="1405"/>
      <c r="C228" s="1406"/>
      <c r="D228" s="1407" t="s">
        <v>694</v>
      </c>
      <c r="E228" s="1407" t="s">
        <v>958</v>
      </c>
      <c r="F228" s="1407" t="s">
        <v>959</v>
      </c>
      <c r="G228" s="1407" t="s">
        <v>960</v>
      </c>
      <c r="H228" s="1407" t="s">
        <v>961</v>
      </c>
      <c r="I228" s="1407" t="s">
        <v>962</v>
      </c>
      <c r="J228" s="1407" t="s">
        <v>963</v>
      </c>
      <c r="K228" s="1407" t="s">
        <v>964</v>
      </c>
      <c r="L228" s="1408" t="s">
        <v>210</v>
      </c>
      <c r="M228" s="1425"/>
      <c r="N228" s="1425"/>
    </row>
    <row r="229" spans="1:14" ht="24" x14ac:dyDescent="0.2">
      <c r="A229" s="1984"/>
      <c r="B229" s="1409"/>
      <c r="C229" s="1410"/>
      <c r="D229" s="1411" t="s">
        <v>157</v>
      </c>
      <c r="E229" s="1411" t="s">
        <v>49</v>
      </c>
      <c r="F229" s="1411" t="s">
        <v>980</v>
      </c>
      <c r="G229" s="1411" t="s">
        <v>974</v>
      </c>
      <c r="H229" s="1411" t="s">
        <v>975</v>
      </c>
      <c r="I229" s="1411" t="s">
        <v>943</v>
      </c>
      <c r="J229" s="1412" t="s">
        <v>239</v>
      </c>
      <c r="K229" s="1412" t="s">
        <v>240</v>
      </c>
      <c r="L229" s="1413" t="s">
        <v>440</v>
      </c>
      <c r="M229" s="1425"/>
      <c r="N229" s="1425"/>
    </row>
    <row r="230" spans="1:14" ht="13.5" thickBot="1" x14ac:dyDescent="0.25">
      <c r="A230" s="1988" t="s">
        <v>1551</v>
      </c>
      <c r="B230" s="1989"/>
      <c r="C230" s="1417"/>
      <c r="D230" s="1418"/>
      <c r="E230" s="1418"/>
      <c r="F230" s="1418"/>
      <c r="G230" s="1418"/>
      <c r="H230" s="1418"/>
      <c r="I230" s="1418"/>
      <c r="J230" s="1418"/>
      <c r="K230" s="1419"/>
      <c r="L230" s="1420"/>
      <c r="M230" s="1425"/>
      <c r="N230" s="1425"/>
    </row>
    <row r="231" spans="1:14" ht="14.25" thickTop="1" thickBot="1" x14ac:dyDescent="0.25">
      <c r="A231" s="1979" t="s">
        <v>1552</v>
      </c>
      <c r="B231" s="1980"/>
      <c r="C231" s="1417"/>
      <c r="D231" s="1487"/>
      <c r="E231" s="1487"/>
      <c r="F231" s="1487"/>
      <c r="G231" s="1487"/>
      <c r="H231" s="1487"/>
      <c r="I231" s="1487"/>
      <c r="J231" s="1487"/>
      <c r="K231" s="1419"/>
      <c r="L231" s="1420"/>
      <c r="M231" s="1425"/>
      <c r="N231" s="1425"/>
    </row>
    <row r="232" spans="1:14" ht="14.25" thickTop="1" thickBot="1" x14ac:dyDescent="0.25">
      <c r="A232" s="1422" t="s">
        <v>1553</v>
      </c>
      <c r="B232" s="1423" t="s">
        <v>508</v>
      </c>
      <c r="C232" s="1481"/>
      <c r="D232" s="1483"/>
      <c r="E232" s="1483"/>
      <c r="F232" s="1483"/>
      <c r="G232" s="1483"/>
      <c r="H232" s="1483"/>
      <c r="I232" s="1483"/>
      <c r="J232" s="1483"/>
      <c r="K232" s="1485"/>
      <c r="L232" s="1424">
        <f>SUM(D232:J232)</f>
        <v>0</v>
      </c>
      <c r="M232" s="1425"/>
      <c r="N232" s="1425"/>
    </row>
    <row r="233" spans="1:14" ht="14.25" thickTop="1" thickBot="1" x14ac:dyDescent="0.25">
      <c r="A233" s="1426" t="s">
        <v>1554</v>
      </c>
      <c r="B233" s="1427">
        <v>2000</v>
      </c>
      <c r="C233" s="1481"/>
      <c r="D233" s="1483"/>
      <c r="E233" s="1483"/>
      <c r="F233" s="1483"/>
      <c r="G233" s="1483"/>
      <c r="H233" s="1483"/>
      <c r="I233" s="1483"/>
      <c r="J233" s="1483"/>
      <c r="K233" s="1485"/>
      <c r="L233" s="1424">
        <f t="shared" ref="L233" si="23">SUM(D233:J233)</f>
        <v>0</v>
      </c>
      <c r="M233" s="1425"/>
      <c r="N233" s="1425"/>
    </row>
    <row r="234" spans="1:14" ht="7.5" customHeight="1" thickTop="1" thickBot="1" x14ac:dyDescent="0.25">
      <c r="A234" s="1428"/>
      <c r="B234" s="1429"/>
      <c r="C234" s="1430"/>
      <c r="D234" s="1488"/>
      <c r="E234" s="1488"/>
      <c r="F234" s="1488"/>
      <c r="G234" s="1488"/>
      <c r="H234" s="1488"/>
      <c r="I234" s="1488"/>
      <c r="J234" s="1488"/>
      <c r="K234" s="1431"/>
      <c r="L234" s="1432"/>
      <c r="M234" s="1425"/>
      <c r="N234" s="1425"/>
    </row>
    <row r="235" spans="1:14" ht="27" customHeight="1" thickTop="1" thickBot="1" x14ac:dyDescent="0.25">
      <c r="A235" s="1981" t="s">
        <v>1555</v>
      </c>
      <c r="B235" s="1982"/>
      <c r="C235" s="1417"/>
      <c r="D235" s="1487"/>
      <c r="E235" s="1487"/>
      <c r="F235" s="1487"/>
      <c r="G235" s="1487"/>
      <c r="H235" s="1487"/>
      <c r="I235" s="1487"/>
      <c r="J235" s="1487"/>
      <c r="K235" s="1419"/>
      <c r="L235" s="1420"/>
      <c r="M235" s="1425"/>
      <c r="N235" s="1425"/>
    </row>
    <row r="236" spans="1:14" ht="14.25" thickTop="1" thickBot="1" x14ac:dyDescent="0.25">
      <c r="A236" s="1433" t="s">
        <v>1556</v>
      </c>
      <c r="B236" s="1423" t="s">
        <v>1557</v>
      </c>
      <c r="C236" s="1481"/>
      <c r="D236" s="1483"/>
      <c r="E236" s="1483"/>
      <c r="F236" s="1483"/>
      <c r="G236" s="1483"/>
      <c r="H236" s="1483"/>
      <c r="I236" s="1483"/>
      <c r="J236" s="1483"/>
      <c r="K236" s="1485"/>
      <c r="L236" s="1424">
        <f>D236+E236+F236+G236+H236+I236+J236</f>
        <v>0</v>
      </c>
      <c r="M236" s="1425"/>
      <c r="N236" s="1425"/>
    </row>
    <row r="237" spans="1:14" ht="14.25" thickTop="1" thickBot="1" x14ac:dyDescent="0.25">
      <c r="A237" s="1433" t="s">
        <v>1558</v>
      </c>
      <c r="B237" s="1423" t="s">
        <v>1559</v>
      </c>
      <c r="C237" s="1481"/>
      <c r="D237" s="1483"/>
      <c r="E237" s="1483"/>
      <c r="F237" s="1483"/>
      <c r="G237" s="1483"/>
      <c r="H237" s="1483"/>
      <c r="I237" s="1483"/>
      <c r="J237" s="1483"/>
      <c r="K237" s="1485"/>
      <c r="L237" s="1424">
        <f>SUM(D237:J237)</f>
        <v>0</v>
      </c>
      <c r="M237" s="1425"/>
      <c r="N237" s="1425"/>
    </row>
    <row r="238" spans="1:14" ht="14.25" thickTop="1" thickBot="1" x14ac:dyDescent="0.25">
      <c r="A238" s="1433" t="s">
        <v>1560</v>
      </c>
      <c r="B238" s="1423" t="s">
        <v>1561</v>
      </c>
      <c r="C238" s="1481"/>
      <c r="D238" s="1483"/>
      <c r="E238" s="1483"/>
      <c r="F238" s="1483"/>
      <c r="G238" s="1483"/>
      <c r="H238" s="1483"/>
      <c r="I238" s="1483"/>
      <c r="J238" s="1483"/>
      <c r="K238" s="1485"/>
      <c r="L238" s="1424">
        <f>SUM(D238:J238)</f>
        <v>0</v>
      </c>
      <c r="M238" s="1425"/>
      <c r="N238" s="1425"/>
    </row>
    <row r="239" spans="1:14" ht="9" customHeight="1" thickTop="1" thickBot="1" x14ac:dyDescent="0.25">
      <c r="A239" s="1434"/>
      <c r="B239" s="1435"/>
      <c r="C239" s="1430"/>
      <c r="D239" s="1491"/>
      <c r="E239" s="1491"/>
      <c r="F239" s="1491"/>
      <c r="G239" s="1491"/>
      <c r="H239" s="1491"/>
      <c r="I239" s="1491"/>
      <c r="J239" s="1491"/>
      <c r="K239" s="1431"/>
      <c r="L239" s="1432"/>
      <c r="M239" s="1425"/>
      <c r="N239" s="1425"/>
    </row>
    <row r="240" spans="1:14" ht="30" customHeight="1" thickTop="1" thickBot="1" x14ac:dyDescent="0.25">
      <c r="A240" s="1981" t="s">
        <v>1562</v>
      </c>
      <c r="B240" s="1982"/>
      <c r="C240" s="1417"/>
      <c r="D240" s="1418"/>
      <c r="E240" s="1418"/>
      <c r="F240" s="1487"/>
      <c r="G240" s="1487"/>
      <c r="H240" s="1487"/>
      <c r="I240" s="1418"/>
      <c r="J240" s="1487"/>
      <c r="K240" s="1419"/>
      <c r="L240" s="1420"/>
      <c r="M240" s="1425"/>
      <c r="N240" s="1425"/>
    </row>
    <row r="241" spans="1:14" ht="24" thickTop="1" thickBot="1" x14ac:dyDescent="0.25">
      <c r="A241" s="1433" t="s">
        <v>1563</v>
      </c>
      <c r="B241" s="1423" t="s">
        <v>508</v>
      </c>
      <c r="C241" s="1418"/>
      <c r="D241" s="1418"/>
      <c r="E241" s="1481"/>
      <c r="F241" s="1483"/>
      <c r="G241" s="1483"/>
      <c r="H241" s="1483"/>
      <c r="I241" s="1482"/>
      <c r="J241" s="1483"/>
      <c r="K241" s="1485"/>
      <c r="L241" s="1424">
        <f>F241+G241+H241+J241</f>
        <v>0</v>
      </c>
      <c r="M241" s="1425"/>
      <c r="N241" s="1425"/>
    </row>
    <row r="242" spans="1:14" ht="24" thickTop="1" thickBot="1" x14ac:dyDescent="0.25">
      <c r="A242" s="1433" t="s">
        <v>1564</v>
      </c>
      <c r="B242" s="1436">
        <v>2000</v>
      </c>
      <c r="C242" s="1418"/>
      <c r="D242" s="1418"/>
      <c r="E242" s="1481"/>
      <c r="F242" s="1483"/>
      <c r="G242" s="1483"/>
      <c r="H242" s="1483"/>
      <c r="I242" s="1482"/>
      <c r="J242" s="1483"/>
      <c r="K242" s="1485"/>
      <c r="L242" s="1424">
        <f>F242+G242+H242+J242</f>
        <v>0</v>
      </c>
      <c r="M242" s="1425"/>
      <c r="N242" s="1425"/>
    </row>
    <row r="243" spans="1:14" ht="37.5" thickTop="1" thickBot="1" x14ac:dyDescent="0.25">
      <c r="A243" s="1382" t="s">
        <v>1565</v>
      </c>
      <c r="B243" s="1437" t="s">
        <v>1566</v>
      </c>
      <c r="C243" s="1417"/>
      <c r="D243" s="1418"/>
      <c r="E243" s="1481"/>
      <c r="F243" s="1382">
        <f>SUM(F241:F242)</f>
        <v>0</v>
      </c>
      <c r="G243" s="1382">
        <f t="shared" ref="G243:H243" si="24">SUM(G241:G242)</f>
        <v>0</v>
      </c>
      <c r="H243" s="1382">
        <f t="shared" si="24"/>
        <v>0</v>
      </c>
      <c r="I243" s="1482"/>
      <c r="J243" s="1382">
        <f>SUM(J241:J242)</f>
        <v>0</v>
      </c>
      <c r="K243" s="1485"/>
      <c r="L243" s="1424">
        <f>F243+G243+H243+J243</f>
        <v>0</v>
      </c>
      <c r="M243" s="1425"/>
      <c r="N243" s="1425"/>
    </row>
    <row r="244" spans="1:14" ht="21" thickTop="1" thickBot="1" x14ac:dyDescent="0.25">
      <c r="A244" s="1402" t="s">
        <v>1818</v>
      </c>
      <c r="B244" s="1403"/>
      <c r="C244" s="1403"/>
      <c r="D244" s="1403"/>
      <c r="E244" s="1403"/>
      <c r="F244" s="1403"/>
      <c r="G244" s="1403"/>
      <c r="H244" s="1403"/>
      <c r="I244" s="1403"/>
      <c r="J244" s="1403"/>
      <c r="K244" s="1403"/>
      <c r="L244" s="1403"/>
      <c r="M244" s="1425"/>
      <c r="N244" s="1425"/>
    </row>
    <row r="245" spans="1:14" x14ac:dyDescent="0.2">
      <c r="A245" s="1983" t="s">
        <v>1822</v>
      </c>
      <c r="B245" s="1404"/>
      <c r="C245" s="1403"/>
      <c r="D245" s="1985" t="s">
        <v>1550</v>
      </c>
      <c r="E245" s="1986"/>
      <c r="F245" s="1986"/>
      <c r="G245" s="1986"/>
      <c r="H245" s="1986"/>
      <c r="I245" s="1986"/>
      <c r="J245" s="1986"/>
      <c r="K245" s="1986"/>
      <c r="L245" s="1987"/>
      <c r="M245" s="1425"/>
      <c r="N245" s="1425"/>
    </row>
    <row r="246" spans="1:14" x14ac:dyDescent="0.2">
      <c r="A246" s="1984"/>
      <c r="B246" s="1405"/>
      <c r="C246" s="1406"/>
      <c r="D246" s="1407" t="s">
        <v>694</v>
      </c>
      <c r="E246" s="1407" t="s">
        <v>958</v>
      </c>
      <c r="F246" s="1407" t="s">
        <v>959</v>
      </c>
      <c r="G246" s="1407" t="s">
        <v>960</v>
      </c>
      <c r="H246" s="1407" t="s">
        <v>961</v>
      </c>
      <c r="I246" s="1407" t="s">
        <v>962</v>
      </c>
      <c r="J246" s="1407" t="s">
        <v>963</v>
      </c>
      <c r="K246" s="1407" t="s">
        <v>964</v>
      </c>
      <c r="L246" s="1408" t="s">
        <v>210</v>
      </c>
      <c r="M246" s="1425"/>
      <c r="N246" s="1425"/>
    </row>
    <row r="247" spans="1:14" ht="24" x14ac:dyDescent="0.2">
      <c r="A247" s="1984"/>
      <c r="B247" s="1409"/>
      <c r="C247" s="1410"/>
      <c r="D247" s="1411" t="s">
        <v>157</v>
      </c>
      <c r="E247" s="1411" t="s">
        <v>49</v>
      </c>
      <c r="F247" s="1411" t="s">
        <v>980</v>
      </c>
      <c r="G247" s="1411" t="s">
        <v>974</v>
      </c>
      <c r="H247" s="1411" t="s">
        <v>975</v>
      </c>
      <c r="I247" s="1411" t="s">
        <v>943</v>
      </c>
      <c r="J247" s="1412" t="s">
        <v>239</v>
      </c>
      <c r="K247" s="1412" t="s">
        <v>240</v>
      </c>
      <c r="L247" s="1413" t="s">
        <v>440</v>
      </c>
      <c r="M247" s="1425"/>
      <c r="N247" s="1425"/>
    </row>
    <row r="248" spans="1:14" ht="13.5" thickBot="1" x14ac:dyDescent="0.25">
      <c r="A248" s="1988" t="s">
        <v>1551</v>
      </c>
      <c r="B248" s="1989"/>
      <c r="C248" s="1417"/>
      <c r="D248" s="1418"/>
      <c r="E248" s="1418"/>
      <c r="F248" s="1418"/>
      <c r="G248" s="1418"/>
      <c r="H248" s="1418"/>
      <c r="I248" s="1418"/>
      <c r="J248" s="1418"/>
      <c r="K248" s="1419"/>
      <c r="L248" s="1420"/>
      <c r="M248" s="1425"/>
      <c r="N248" s="1425"/>
    </row>
    <row r="249" spans="1:14" ht="14.25" thickTop="1" thickBot="1" x14ac:dyDescent="0.25">
      <c r="A249" s="1979" t="s">
        <v>1552</v>
      </c>
      <c r="B249" s="1980"/>
      <c r="C249" s="1417"/>
      <c r="D249" s="1487"/>
      <c r="E249" s="1487"/>
      <c r="F249" s="1487"/>
      <c r="G249" s="1487"/>
      <c r="H249" s="1487"/>
      <c r="I249" s="1487"/>
      <c r="J249" s="1487"/>
      <c r="K249" s="1419"/>
      <c r="L249" s="1420"/>
      <c r="M249" s="1425"/>
      <c r="N249" s="1425"/>
    </row>
    <row r="250" spans="1:14" ht="14.25" thickTop="1" thickBot="1" x14ac:dyDescent="0.25">
      <c r="A250" s="1422" t="s">
        <v>1553</v>
      </c>
      <c r="B250" s="1423" t="s">
        <v>508</v>
      </c>
      <c r="C250" s="1481"/>
      <c r="D250" s="1483"/>
      <c r="E250" s="1483"/>
      <c r="F250" s="1483"/>
      <c r="G250" s="1483"/>
      <c r="H250" s="1483"/>
      <c r="I250" s="1483"/>
      <c r="J250" s="1483"/>
      <c r="K250" s="1485"/>
      <c r="L250" s="1424">
        <f>SUM(D250:J250)</f>
        <v>0</v>
      </c>
      <c r="M250" s="1425"/>
      <c r="N250" s="1425"/>
    </row>
    <row r="251" spans="1:14" ht="14.25" thickTop="1" thickBot="1" x14ac:dyDescent="0.25">
      <c r="A251" s="1426" t="s">
        <v>1554</v>
      </c>
      <c r="B251" s="1427">
        <v>2000</v>
      </c>
      <c r="C251" s="1481"/>
      <c r="D251" s="1483"/>
      <c r="E251" s="1483"/>
      <c r="F251" s="1483"/>
      <c r="G251" s="1483"/>
      <c r="H251" s="1483"/>
      <c r="I251" s="1483"/>
      <c r="J251" s="1483"/>
      <c r="K251" s="1485"/>
      <c r="L251" s="1424">
        <f t="shared" ref="L251" si="25">SUM(D251:J251)</f>
        <v>0</v>
      </c>
      <c r="M251" s="1425"/>
      <c r="N251" s="1425"/>
    </row>
    <row r="252" spans="1:14" ht="6.75" customHeight="1" thickTop="1" thickBot="1" x14ac:dyDescent="0.25">
      <c r="A252" s="1428"/>
      <c r="B252" s="1429"/>
      <c r="C252" s="1430"/>
      <c r="D252" s="1488"/>
      <c r="E252" s="1488"/>
      <c r="F252" s="1488"/>
      <c r="G252" s="1488"/>
      <c r="H252" s="1488"/>
      <c r="I252" s="1488"/>
      <c r="J252" s="1488"/>
      <c r="K252" s="1431"/>
      <c r="L252" s="1432"/>
      <c r="M252" s="1425"/>
      <c r="N252" s="1425"/>
    </row>
    <row r="253" spans="1:14" ht="31.5" customHeight="1" thickTop="1" thickBot="1" x14ac:dyDescent="0.25">
      <c r="A253" s="1981" t="s">
        <v>1555</v>
      </c>
      <c r="B253" s="1982"/>
      <c r="C253" s="1417"/>
      <c r="D253" s="1487"/>
      <c r="E253" s="1487"/>
      <c r="F253" s="1487"/>
      <c r="G253" s="1487"/>
      <c r="H253" s="1487"/>
      <c r="I253" s="1487"/>
      <c r="J253" s="1487"/>
      <c r="K253" s="1419"/>
      <c r="L253" s="1420"/>
      <c r="M253" s="1425"/>
      <c r="N253" s="1425"/>
    </row>
    <row r="254" spans="1:14" ht="14.25" thickTop="1" thickBot="1" x14ac:dyDescent="0.25">
      <c r="A254" s="1433" t="s">
        <v>1556</v>
      </c>
      <c r="B254" s="1423" t="s">
        <v>1557</v>
      </c>
      <c r="C254" s="1481"/>
      <c r="D254" s="1483"/>
      <c r="E254" s="1483"/>
      <c r="F254" s="1483"/>
      <c r="G254" s="1483"/>
      <c r="H254" s="1483"/>
      <c r="I254" s="1483"/>
      <c r="J254" s="1483"/>
      <c r="K254" s="1485"/>
      <c r="L254" s="1424">
        <f>D254+E254+F254+G254+H254+I254+J254</f>
        <v>0</v>
      </c>
      <c r="M254" s="1425"/>
      <c r="N254" s="1425"/>
    </row>
    <row r="255" spans="1:14" ht="14.25" thickTop="1" thickBot="1" x14ac:dyDescent="0.25">
      <c r="A255" s="1433" t="s">
        <v>1558</v>
      </c>
      <c r="B255" s="1423" t="s">
        <v>1559</v>
      </c>
      <c r="C255" s="1481"/>
      <c r="D255" s="1483"/>
      <c r="E255" s="1483"/>
      <c r="F255" s="1483"/>
      <c r="G255" s="1483"/>
      <c r="H255" s="1483"/>
      <c r="I255" s="1483"/>
      <c r="J255" s="1483"/>
      <c r="K255" s="1485"/>
      <c r="L255" s="1424">
        <f>SUM(D255:J255)</f>
        <v>0</v>
      </c>
      <c r="M255" s="1425"/>
      <c r="N255" s="1425"/>
    </row>
    <row r="256" spans="1:14" ht="14.25" thickTop="1" thickBot="1" x14ac:dyDescent="0.25">
      <c r="A256" s="1433" t="s">
        <v>1560</v>
      </c>
      <c r="B256" s="1423" t="s">
        <v>1561</v>
      </c>
      <c r="C256" s="1481"/>
      <c r="D256" s="1483"/>
      <c r="E256" s="1483"/>
      <c r="F256" s="1483"/>
      <c r="G256" s="1483"/>
      <c r="H256" s="1483"/>
      <c r="I256" s="1483"/>
      <c r="J256" s="1483"/>
      <c r="K256" s="1485"/>
      <c r="L256" s="1424">
        <f>SUM(D256:J256)</f>
        <v>0</v>
      </c>
      <c r="M256" s="1425"/>
      <c r="N256" s="1425"/>
    </row>
    <row r="257" spans="1:14" ht="7.5" customHeight="1" thickTop="1" thickBot="1" x14ac:dyDescent="0.25">
      <c r="A257" s="1434"/>
      <c r="B257" s="1435"/>
      <c r="C257" s="1430"/>
      <c r="D257" s="1491"/>
      <c r="E257" s="1491"/>
      <c r="F257" s="1491"/>
      <c r="G257" s="1491"/>
      <c r="H257" s="1491"/>
      <c r="I257" s="1491"/>
      <c r="J257" s="1491"/>
      <c r="K257" s="1431"/>
      <c r="L257" s="1432"/>
      <c r="M257" s="1425"/>
      <c r="N257" s="1425"/>
    </row>
    <row r="258" spans="1:14" ht="24.75" customHeight="1" thickTop="1" thickBot="1" x14ac:dyDescent="0.25">
      <c r="A258" s="1981" t="s">
        <v>1562</v>
      </c>
      <c r="B258" s="1982"/>
      <c r="C258" s="1417"/>
      <c r="D258" s="1418"/>
      <c r="E258" s="1418"/>
      <c r="F258" s="1487"/>
      <c r="G258" s="1487"/>
      <c r="H258" s="1487"/>
      <c r="I258" s="1418"/>
      <c r="J258" s="1487"/>
      <c r="K258" s="1419"/>
      <c r="L258" s="1420"/>
      <c r="M258" s="1425"/>
      <c r="N258" s="1425"/>
    </row>
    <row r="259" spans="1:14" ht="24" thickTop="1" thickBot="1" x14ac:dyDescent="0.25">
      <c r="A259" s="1433" t="s">
        <v>1563</v>
      </c>
      <c r="B259" s="1423" t="s">
        <v>508</v>
      </c>
      <c r="C259" s="1418"/>
      <c r="D259" s="1418"/>
      <c r="E259" s="1481"/>
      <c r="F259" s="1483"/>
      <c r="G259" s="1483"/>
      <c r="H259" s="1483"/>
      <c r="I259" s="1482"/>
      <c r="J259" s="1483"/>
      <c r="K259" s="1485"/>
      <c r="L259" s="1424">
        <f>F259+G259+H259+J259</f>
        <v>0</v>
      </c>
      <c r="M259" s="1425"/>
      <c r="N259" s="1425"/>
    </row>
    <row r="260" spans="1:14" ht="24" thickTop="1" thickBot="1" x14ac:dyDescent="0.25">
      <c r="A260" s="1433" t="s">
        <v>1564</v>
      </c>
      <c r="B260" s="1436">
        <v>2000</v>
      </c>
      <c r="C260" s="1418"/>
      <c r="D260" s="1418"/>
      <c r="E260" s="1481"/>
      <c r="F260" s="1483"/>
      <c r="G260" s="1483"/>
      <c r="H260" s="1483"/>
      <c r="I260" s="1482"/>
      <c r="J260" s="1483"/>
      <c r="K260" s="1485"/>
      <c r="L260" s="1424">
        <f>F260+G260+H260+J260</f>
        <v>0</v>
      </c>
      <c r="M260" s="1425"/>
      <c r="N260" s="1425"/>
    </row>
    <row r="261" spans="1:14" ht="37.5" thickTop="1" thickBot="1" x14ac:dyDescent="0.25">
      <c r="A261" s="1382" t="s">
        <v>1565</v>
      </c>
      <c r="B261" s="1437" t="s">
        <v>1566</v>
      </c>
      <c r="C261" s="1417"/>
      <c r="D261" s="1418"/>
      <c r="E261" s="1481"/>
      <c r="F261" s="1382">
        <f>SUM(F259:F260)</f>
        <v>0</v>
      </c>
      <c r="G261" s="1382">
        <f t="shared" ref="G261:H261" si="26">SUM(G259:G260)</f>
        <v>0</v>
      </c>
      <c r="H261" s="1382">
        <f t="shared" si="26"/>
        <v>0</v>
      </c>
      <c r="I261" s="1482"/>
      <c r="J261" s="1382">
        <f>SUM(J259:J260)</f>
        <v>0</v>
      </c>
      <c r="K261" s="1485"/>
      <c r="L261" s="1424">
        <f>F261+G261+H261+J261</f>
        <v>0</v>
      </c>
      <c r="M261" s="1425"/>
      <c r="N261" s="1425"/>
    </row>
    <row r="262" spans="1:14" ht="21" thickTop="1" thickBot="1" x14ac:dyDescent="0.25">
      <c r="A262" s="1402" t="s">
        <v>1819</v>
      </c>
      <c r="B262" s="1403"/>
      <c r="C262" s="1403"/>
      <c r="D262" s="1403"/>
      <c r="E262" s="1403"/>
      <c r="F262" s="1403"/>
      <c r="G262" s="1403"/>
      <c r="H262" s="1403"/>
      <c r="I262" s="1403"/>
      <c r="J262" s="1403"/>
      <c r="K262" s="1403"/>
      <c r="L262" s="1403"/>
      <c r="M262" s="1425"/>
      <c r="N262" s="1425"/>
    </row>
    <row r="263" spans="1:14" x14ac:dyDescent="0.2">
      <c r="A263" s="1983" t="s">
        <v>1823</v>
      </c>
      <c r="B263" s="1404"/>
      <c r="C263" s="1403"/>
      <c r="D263" s="1985" t="s">
        <v>1550</v>
      </c>
      <c r="E263" s="1986"/>
      <c r="F263" s="1986"/>
      <c r="G263" s="1986"/>
      <c r="H263" s="1986"/>
      <c r="I263" s="1986"/>
      <c r="J263" s="1986"/>
      <c r="K263" s="1986"/>
      <c r="L263" s="1987"/>
      <c r="M263" s="1425"/>
      <c r="N263" s="1425"/>
    </row>
    <row r="264" spans="1:14" x14ac:dyDescent="0.2">
      <c r="A264" s="1984"/>
      <c r="B264" s="1405"/>
      <c r="C264" s="1406"/>
      <c r="D264" s="1407" t="s">
        <v>694</v>
      </c>
      <c r="E264" s="1407" t="s">
        <v>958</v>
      </c>
      <c r="F264" s="1407" t="s">
        <v>959</v>
      </c>
      <c r="G264" s="1407" t="s">
        <v>960</v>
      </c>
      <c r="H264" s="1407" t="s">
        <v>961</v>
      </c>
      <c r="I264" s="1407" t="s">
        <v>962</v>
      </c>
      <c r="J264" s="1407" t="s">
        <v>963</v>
      </c>
      <c r="K264" s="1407" t="s">
        <v>964</v>
      </c>
      <c r="L264" s="1408" t="s">
        <v>210</v>
      </c>
      <c r="M264" s="1425"/>
      <c r="N264" s="1425"/>
    </row>
    <row r="265" spans="1:14" ht="24" x14ac:dyDescent="0.2">
      <c r="A265" s="1984"/>
      <c r="B265" s="1409"/>
      <c r="C265" s="1410"/>
      <c r="D265" s="1411" t="s">
        <v>157</v>
      </c>
      <c r="E265" s="1411" t="s">
        <v>49</v>
      </c>
      <c r="F265" s="1411" t="s">
        <v>980</v>
      </c>
      <c r="G265" s="1411" t="s">
        <v>974</v>
      </c>
      <c r="H265" s="1411" t="s">
        <v>975</v>
      </c>
      <c r="I265" s="1411" t="s">
        <v>943</v>
      </c>
      <c r="J265" s="1412" t="s">
        <v>239</v>
      </c>
      <c r="K265" s="1412" t="s">
        <v>240</v>
      </c>
      <c r="L265" s="1413" t="s">
        <v>440</v>
      </c>
      <c r="M265" s="1425"/>
      <c r="N265" s="1425"/>
    </row>
    <row r="266" spans="1:14" ht="13.5" thickBot="1" x14ac:dyDescent="0.25">
      <c r="A266" s="1988" t="s">
        <v>1551</v>
      </c>
      <c r="B266" s="1989"/>
      <c r="C266" s="1417"/>
      <c r="D266" s="1418"/>
      <c r="E266" s="1418"/>
      <c r="F266" s="1418"/>
      <c r="G266" s="1418"/>
      <c r="H266" s="1418"/>
      <c r="I266" s="1418"/>
      <c r="J266" s="1418"/>
      <c r="K266" s="1419"/>
      <c r="L266" s="1420"/>
      <c r="M266" s="1425"/>
      <c r="N266" s="1425"/>
    </row>
    <row r="267" spans="1:14" ht="14.25" thickTop="1" thickBot="1" x14ac:dyDescent="0.25">
      <c r="A267" s="1979" t="s">
        <v>1552</v>
      </c>
      <c r="B267" s="1980"/>
      <c r="C267" s="1417"/>
      <c r="D267" s="1487"/>
      <c r="E267" s="1487"/>
      <c r="F267" s="1487"/>
      <c r="G267" s="1487"/>
      <c r="H267" s="1487"/>
      <c r="I267" s="1487"/>
      <c r="J267" s="1487"/>
      <c r="K267" s="1419"/>
      <c r="L267" s="1420"/>
      <c r="M267" s="1425"/>
      <c r="N267" s="1425"/>
    </row>
    <row r="268" spans="1:14" ht="14.25" thickTop="1" thickBot="1" x14ac:dyDescent="0.25">
      <c r="A268" s="1422" t="s">
        <v>1553</v>
      </c>
      <c r="B268" s="1423" t="s">
        <v>508</v>
      </c>
      <c r="C268" s="1481"/>
      <c r="D268" s="1483"/>
      <c r="E268" s="1483"/>
      <c r="F268" s="1483"/>
      <c r="G268" s="1483"/>
      <c r="H268" s="1483"/>
      <c r="I268" s="1483"/>
      <c r="J268" s="1483"/>
      <c r="K268" s="1485"/>
      <c r="L268" s="1424">
        <f>SUM(D268:J268)</f>
        <v>0</v>
      </c>
      <c r="M268" s="1425"/>
      <c r="N268" s="1425"/>
    </row>
    <row r="269" spans="1:14" ht="14.25" thickTop="1" thickBot="1" x14ac:dyDescent="0.25">
      <c r="A269" s="1426" t="s">
        <v>1554</v>
      </c>
      <c r="B269" s="1427">
        <v>2000</v>
      </c>
      <c r="C269" s="1481"/>
      <c r="D269" s="1483"/>
      <c r="E269" s="1483"/>
      <c r="F269" s="1483"/>
      <c r="G269" s="1483"/>
      <c r="H269" s="1483"/>
      <c r="I269" s="1483"/>
      <c r="J269" s="1483"/>
      <c r="K269" s="1485"/>
      <c r="L269" s="1424">
        <f t="shared" ref="L269" si="27">SUM(D269:J269)</f>
        <v>0</v>
      </c>
      <c r="M269" s="1425"/>
      <c r="N269" s="1425"/>
    </row>
    <row r="270" spans="1:14" ht="8.25" customHeight="1" thickTop="1" thickBot="1" x14ac:dyDescent="0.25">
      <c r="A270" s="1428"/>
      <c r="B270" s="1429"/>
      <c r="C270" s="1430"/>
      <c r="D270" s="1488"/>
      <c r="E270" s="1488"/>
      <c r="F270" s="1488"/>
      <c r="G270" s="1488"/>
      <c r="H270" s="1488"/>
      <c r="I270" s="1488"/>
      <c r="J270" s="1488"/>
      <c r="K270" s="1431"/>
      <c r="L270" s="1432"/>
      <c r="M270" s="1425"/>
      <c r="N270" s="1425"/>
    </row>
    <row r="271" spans="1:14" ht="27.75" customHeight="1" thickTop="1" thickBot="1" x14ac:dyDescent="0.25">
      <c r="A271" s="1981" t="s">
        <v>1555</v>
      </c>
      <c r="B271" s="1982"/>
      <c r="C271" s="1417"/>
      <c r="D271" s="1487"/>
      <c r="E271" s="1487"/>
      <c r="F271" s="1487"/>
      <c r="G271" s="1487"/>
      <c r="H271" s="1487"/>
      <c r="I271" s="1487"/>
      <c r="J271" s="1487"/>
      <c r="K271" s="1419"/>
      <c r="L271" s="1420"/>
      <c r="M271" s="1425"/>
      <c r="N271" s="1425"/>
    </row>
    <row r="272" spans="1:14" ht="14.25" thickTop="1" thickBot="1" x14ac:dyDescent="0.25">
      <c r="A272" s="1433" t="s">
        <v>1556</v>
      </c>
      <c r="B272" s="1423" t="s">
        <v>1557</v>
      </c>
      <c r="C272" s="1481"/>
      <c r="D272" s="1483"/>
      <c r="E272" s="1483"/>
      <c r="F272" s="1483"/>
      <c r="G272" s="1483"/>
      <c r="H272" s="1483"/>
      <c r="I272" s="1483"/>
      <c r="J272" s="1483"/>
      <c r="K272" s="1485"/>
      <c r="L272" s="1424">
        <f>D272+E272+F272+G272+H272+I272+J272</f>
        <v>0</v>
      </c>
      <c r="M272" s="1425"/>
      <c r="N272" s="1425"/>
    </row>
    <row r="273" spans="1:14" ht="14.25" thickTop="1" thickBot="1" x14ac:dyDescent="0.25">
      <c r="A273" s="1433" t="s">
        <v>1558</v>
      </c>
      <c r="B273" s="1423" t="s">
        <v>1559</v>
      </c>
      <c r="C273" s="1481"/>
      <c r="D273" s="1483"/>
      <c r="E273" s="1483"/>
      <c r="F273" s="1483"/>
      <c r="G273" s="1483"/>
      <c r="H273" s="1483"/>
      <c r="I273" s="1483"/>
      <c r="J273" s="1483"/>
      <c r="K273" s="1485"/>
      <c r="L273" s="1424">
        <f>SUM(D273:J273)</f>
        <v>0</v>
      </c>
      <c r="M273" s="1425"/>
      <c r="N273" s="1425"/>
    </row>
    <row r="274" spans="1:14" ht="14.25" thickTop="1" thickBot="1" x14ac:dyDescent="0.25">
      <c r="A274" s="1433" t="s">
        <v>1560</v>
      </c>
      <c r="B274" s="1423" t="s">
        <v>1561</v>
      </c>
      <c r="C274" s="1481"/>
      <c r="D274" s="1483"/>
      <c r="E274" s="1483"/>
      <c r="F274" s="1483"/>
      <c r="G274" s="1483"/>
      <c r="H274" s="1483"/>
      <c r="I274" s="1483"/>
      <c r="J274" s="1483"/>
      <c r="K274" s="1485"/>
      <c r="L274" s="1424">
        <f>SUM(D274:J274)</f>
        <v>0</v>
      </c>
      <c r="M274" s="1425"/>
      <c r="N274" s="1425"/>
    </row>
    <row r="275" spans="1:14" ht="6.75" customHeight="1" thickTop="1" thickBot="1" x14ac:dyDescent="0.25">
      <c r="A275" s="1434"/>
      <c r="B275" s="1435"/>
      <c r="C275" s="1430"/>
      <c r="D275" s="1491"/>
      <c r="E275" s="1491"/>
      <c r="F275" s="1491"/>
      <c r="G275" s="1491"/>
      <c r="H275" s="1491"/>
      <c r="I275" s="1491"/>
      <c r="J275" s="1491"/>
      <c r="K275" s="1431"/>
      <c r="L275" s="1432"/>
      <c r="M275" s="1425"/>
      <c r="N275" s="1425"/>
    </row>
    <row r="276" spans="1:14" ht="30" customHeight="1" thickTop="1" thickBot="1" x14ac:dyDescent="0.25">
      <c r="A276" s="1981" t="s">
        <v>1562</v>
      </c>
      <c r="B276" s="1982"/>
      <c r="C276" s="1417"/>
      <c r="D276" s="1418"/>
      <c r="E276" s="1418"/>
      <c r="F276" s="1487"/>
      <c r="G276" s="1487"/>
      <c r="H276" s="1487"/>
      <c r="I276" s="1418"/>
      <c r="J276" s="1487"/>
      <c r="K276" s="1419"/>
      <c r="L276" s="1420"/>
      <c r="M276" s="1425"/>
      <c r="N276" s="1425"/>
    </row>
    <row r="277" spans="1:14" ht="24" thickTop="1" thickBot="1" x14ac:dyDescent="0.25">
      <c r="A277" s="1433" t="s">
        <v>1563</v>
      </c>
      <c r="B277" s="1423" t="s">
        <v>508</v>
      </c>
      <c r="C277" s="1418"/>
      <c r="D277" s="1418"/>
      <c r="E277" s="1481"/>
      <c r="F277" s="1483"/>
      <c r="G277" s="1483"/>
      <c r="H277" s="1483"/>
      <c r="I277" s="1482"/>
      <c r="J277" s="1483"/>
      <c r="K277" s="1485"/>
      <c r="L277" s="1424">
        <f>F277+G277+H277+J277</f>
        <v>0</v>
      </c>
      <c r="M277" s="1425"/>
      <c r="N277" s="1425"/>
    </row>
    <row r="278" spans="1:14" ht="24" thickTop="1" thickBot="1" x14ac:dyDescent="0.25">
      <c r="A278" s="1433" t="s">
        <v>1564</v>
      </c>
      <c r="B278" s="1436">
        <v>2000</v>
      </c>
      <c r="C278" s="1418"/>
      <c r="D278" s="1418"/>
      <c r="E278" s="1481"/>
      <c r="F278" s="1483"/>
      <c r="G278" s="1483"/>
      <c r="H278" s="1483"/>
      <c r="I278" s="1482"/>
      <c r="J278" s="1483"/>
      <c r="K278" s="1485"/>
      <c r="L278" s="1424">
        <f>F278+G278+H278+J278</f>
        <v>0</v>
      </c>
      <c r="M278" s="1425"/>
      <c r="N278" s="1425"/>
    </row>
    <row r="279" spans="1:14" ht="37.5" thickTop="1" thickBot="1" x14ac:dyDescent="0.25">
      <c r="A279" s="1382" t="s">
        <v>1565</v>
      </c>
      <c r="B279" s="1437" t="s">
        <v>1566</v>
      </c>
      <c r="C279" s="1417"/>
      <c r="D279" s="1418"/>
      <c r="E279" s="1481"/>
      <c r="F279" s="1382">
        <f>SUM(F277:F278)</f>
        <v>0</v>
      </c>
      <c r="G279" s="1382">
        <f t="shared" ref="G279:H279" si="28">SUM(G277:G278)</f>
        <v>0</v>
      </c>
      <c r="H279" s="1382">
        <f t="shared" si="28"/>
        <v>0</v>
      </c>
      <c r="I279" s="1482"/>
      <c r="J279" s="1382">
        <f>SUM(J277:J278)</f>
        <v>0</v>
      </c>
      <c r="K279" s="1485"/>
      <c r="L279" s="1424">
        <f>F279+G279+H279+J279</f>
        <v>0</v>
      </c>
      <c r="M279" s="1425"/>
      <c r="N279" s="1425"/>
    </row>
    <row r="280" spans="1:14" ht="17.25" customHeight="1" thickTop="1" thickBot="1" x14ac:dyDescent="0.25">
      <c r="A280" s="1438"/>
      <c r="B280" s="1439"/>
      <c r="C280" s="1440"/>
      <c r="D280" s="1441"/>
      <c r="E280" s="1442"/>
      <c r="F280" s="1492"/>
      <c r="G280" s="1492"/>
      <c r="H280" s="1492"/>
      <c r="I280" s="1442"/>
      <c r="J280" s="1492"/>
      <c r="K280" s="1443"/>
      <c r="L280" s="1444"/>
      <c r="M280" s="1425"/>
      <c r="N280" s="1425"/>
    </row>
    <row r="281" spans="1:14" ht="18.75" customHeight="1" thickBot="1" x14ac:dyDescent="0.25">
      <c r="A281" s="1402" t="s">
        <v>1820</v>
      </c>
      <c r="B281" s="1403"/>
      <c r="C281" s="1403"/>
      <c r="D281" s="1403"/>
      <c r="E281" s="1403"/>
      <c r="F281" s="1403"/>
      <c r="G281" s="1403"/>
      <c r="H281" s="1403"/>
      <c r="I281" s="1403"/>
      <c r="J281" s="1403"/>
      <c r="K281" s="1403"/>
      <c r="L281" s="1403"/>
    </row>
    <row r="282" spans="1:14" x14ac:dyDescent="0.2">
      <c r="A282" s="2021" t="s">
        <v>1567</v>
      </c>
      <c r="B282" s="1445"/>
      <c r="C282" s="1446"/>
      <c r="D282" s="2023" t="s">
        <v>1550</v>
      </c>
      <c r="E282" s="2024"/>
      <c r="F282" s="2024"/>
      <c r="G282" s="2024"/>
      <c r="H282" s="2024"/>
      <c r="I282" s="2024"/>
      <c r="J282" s="2024"/>
      <c r="K282" s="2024"/>
      <c r="L282" s="2025"/>
    </row>
    <row r="283" spans="1:14" x14ac:dyDescent="0.2">
      <c r="A283" s="2022"/>
      <c r="B283" s="1445"/>
      <c r="C283" s="1406"/>
      <c r="D283" s="1407" t="s">
        <v>694</v>
      </c>
      <c r="E283" s="1407" t="s">
        <v>958</v>
      </c>
      <c r="F283" s="1407" t="s">
        <v>959</v>
      </c>
      <c r="G283" s="1407" t="s">
        <v>960</v>
      </c>
      <c r="H283" s="1407" t="s">
        <v>961</v>
      </c>
      <c r="I283" s="1407" t="s">
        <v>962</v>
      </c>
      <c r="J283" s="1407" t="s">
        <v>963</v>
      </c>
      <c r="K283" s="1407" t="s">
        <v>964</v>
      </c>
      <c r="L283" s="1408" t="s">
        <v>210</v>
      </c>
    </row>
    <row r="284" spans="1:14" ht="24" x14ac:dyDescent="0.2">
      <c r="A284" s="2022"/>
      <c r="B284" s="1447"/>
      <c r="C284" s="1410"/>
      <c r="D284" s="1411" t="s">
        <v>157</v>
      </c>
      <c r="E284" s="1411" t="s">
        <v>49</v>
      </c>
      <c r="F284" s="1411" t="s">
        <v>980</v>
      </c>
      <c r="G284" s="1411" t="s">
        <v>974</v>
      </c>
      <c r="H284" s="1411" t="s">
        <v>975</v>
      </c>
      <c r="I284" s="1411" t="s">
        <v>943</v>
      </c>
      <c r="J284" s="1412" t="s">
        <v>239</v>
      </c>
      <c r="K284" s="1412" t="s">
        <v>240</v>
      </c>
      <c r="L284" s="1413" t="s">
        <v>440</v>
      </c>
    </row>
    <row r="285" spans="1:14" ht="13.5" thickBot="1" x14ac:dyDescent="0.25">
      <c r="A285" s="1988" t="s">
        <v>1551</v>
      </c>
      <c r="B285" s="1989"/>
      <c r="C285" s="1417"/>
      <c r="D285" s="1487"/>
      <c r="E285" s="1487"/>
      <c r="F285" s="1487"/>
      <c r="G285" s="1487"/>
      <c r="H285" s="1487"/>
      <c r="I285" s="1487"/>
      <c r="J285" s="1487"/>
      <c r="K285" s="1419"/>
      <c r="L285" s="1420"/>
    </row>
    <row r="286" spans="1:14" ht="14.25" thickTop="1" thickBot="1" x14ac:dyDescent="0.25">
      <c r="A286" s="1422" t="s">
        <v>1568</v>
      </c>
      <c r="B286" s="1448" t="s">
        <v>508</v>
      </c>
      <c r="C286" s="1481"/>
      <c r="D286" s="1382">
        <f>SUM(D52+D70+D88+D106+D124+D142+D160+D178+D196+D214+D232+D250+D268)</f>
        <v>0</v>
      </c>
      <c r="E286" s="1382">
        <f t="shared" ref="E286:J286" si="29">SUM(E52+E70+E88+E106+E124+E142+E160+E178+E196+E214+E232+E250+E268)</f>
        <v>0</v>
      </c>
      <c r="F286" s="1382">
        <f t="shared" si="29"/>
        <v>0</v>
      </c>
      <c r="G286" s="1382">
        <f t="shared" si="29"/>
        <v>0</v>
      </c>
      <c r="H286" s="1382">
        <f t="shared" si="29"/>
        <v>0</v>
      </c>
      <c r="I286" s="1382">
        <f t="shared" si="29"/>
        <v>0</v>
      </c>
      <c r="J286" s="1382">
        <f t="shared" si="29"/>
        <v>0</v>
      </c>
      <c r="K286" s="1419"/>
      <c r="L286" s="1424">
        <f>SUM(D286:J286)</f>
        <v>0</v>
      </c>
    </row>
    <row r="287" spans="1:14" ht="14.25" thickTop="1" thickBot="1" x14ac:dyDescent="0.25">
      <c r="A287" s="1426" t="s">
        <v>1569</v>
      </c>
      <c r="B287" s="1449">
        <v>2000</v>
      </c>
      <c r="C287" s="1481"/>
      <c r="D287" s="1382">
        <f>SUM(D53+D71+D89+D107+D125+D143+D161+D179+D197+D215+D233+D251+D269)</f>
        <v>0</v>
      </c>
      <c r="E287" s="1382">
        <f t="shared" ref="E287:J287" si="30">SUM(E53+E71+E89+E107+E125+E143+E161+E179+E197+E215+E233+E251+E269)</f>
        <v>0</v>
      </c>
      <c r="F287" s="1382">
        <f t="shared" si="30"/>
        <v>0</v>
      </c>
      <c r="G287" s="1382">
        <f t="shared" si="30"/>
        <v>0</v>
      </c>
      <c r="H287" s="1382">
        <f t="shared" si="30"/>
        <v>0</v>
      </c>
      <c r="I287" s="1382">
        <f t="shared" si="30"/>
        <v>0</v>
      </c>
      <c r="J287" s="1382">
        <f t="shared" si="30"/>
        <v>0</v>
      </c>
      <c r="K287" s="1419"/>
      <c r="L287" s="1424">
        <f>SUM(D287:J287)</f>
        <v>0</v>
      </c>
    </row>
    <row r="288" spans="1:14" ht="14.25" thickTop="1" thickBot="1" x14ac:dyDescent="0.25">
      <c r="A288" s="1433" t="s">
        <v>1556</v>
      </c>
      <c r="B288" s="1449">
        <v>2530</v>
      </c>
      <c r="C288" s="1481"/>
      <c r="D288" s="1382">
        <f>SUM(D56+D74+D92+D110+D128+D146+D164+D182+D200+D218+D236+D254+D272)</f>
        <v>0</v>
      </c>
      <c r="E288" s="1382">
        <f t="shared" ref="E288:J288" si="31">SUM(E56+E74+E92+E110+E128+E146+E164+E182+E200+E218+E236+E254+E272)</f>
        <v>0</v>
      </c>
      <c r="F288" s="1382">
        <f t="shared" si="31"/>
        <v>0</v>
      </c>
      <c r="G288" s="1382">
        <f t="shared" si="31"/>
        <v>0</v>
      </c>
      <c r="H288" s="1382">
        <f t="shared" si="31"/>
        <v>0</v>
      </c>
      <c r="I288" s="1382">
        <f t="shared" si="31"/>
        <v>0</v>
      </c>
      <c r="J288" s="1382">
        <f t="shared" si="31"/>
        <v>0</v>
      </c>
      <c r="K288" s="1419"/>
      <c r="L288" s="1424">
        <f t="shared" ref="L288:L290" si="32">SUM(D288:J288)</f>
        <v>0</v>
      </c>
    </row>
    <row r="289" spans="1:12" ht="14.25" thickTop="1" thickBot="1" x14ac:dyDescent="0.25">
      <c r="A289" s="1433" t="s">
        <v>1558</v>
      </c>
      <c r="B289" s="1449">
        <v>2540</v>
      </c>
      <c r="C289" s="1481"/>
      <c r="D289" s="1382">
        <f>SUM(D57+D75+D93+D111+D129+D147+D165+D183+D201+D219+D237+D255+D273)</f>
        <v>0</v>
      </c>
      <c r="E289" s="1382">
        <f t="shared" ref="E289:J289" si="33">SUM(E57+E75+E93+E111+E129+E147+E165+E183+E201+E219+E237+E255+E273)</f>
        <v>0</v>
      </c>
      <c r="F289" s="1382">
        <f t="shared" si="33"/>
        <v>0</v>
      </c>
      <c r="G289" s="1382">
        <f t="shared" si="33"/>
        <v>0</v>
      </c>
      <c r="H289" s="1382">
        <f t="shared" si="33"/>
        <v>0</v>
      </c>
      <c r="I289" s="1382">
        <f t="shared" si="33"/>
        <v>0</v>
      </c>
      <c r="J289" s="1382">
        <f t="shared" si="33"/>
        <v>0</v>
      </c>
      <c r="K289" s="1419"/>
      <c r="L289" s="1424">
        <f t="shared" si="32"/>
        <v>0</v>
      </c>
    </row>
    <row r="290" spans="1:12" ht="14.25" thickTop="1" thickBot="1" x14ac:dyDescent="0.25">
      <c r="A290" s="1433" t="s">
        <v>1560</v>
      </c>
      <c r="B290" s="1449">
        <v>2560</v>
      </c>
      <c r="C290" s="1481"/>
      <c r="D290" s="1382">
        <f>SUM(D58+D76+D94+D112+D130+D148+D166+D184+D202+D220+D238+D256+D274)</f>
        <v>0</v>
      </c>
      <c r="E290" s="1382">
        <f t="shared" ref="E290:J290" si="34">SUM(E58+E76+E94+E112+E130+E148+E166+E184+E202+E220+E238+E256+E274)</f>
        <v>0</v>
      </c>
      <c r="F290" s="1382">
        <f t="shared" si="34"/>
        <v>0</v>
      </c>
      <c r="G290" s="1382">
        <f t="shared" si="34"/>
        <v>0</v>
      </c>
      <c r="H290" s="1382">
        <f t="shared" si="34"/>
        <v>0</v>
      </c>
      <c r="I290" s="1382">
        <f t="shared" si="34"/>
        <v>0</v>
      </c>
      <c r="J290" s="1382">
        <f t="shared" si="34"/>
        <v>0</v>
      </c>
      <c r="K290" s="1419"/>
      <c r="L290" s="1424">
        <f t="shared" si="32"/>
        <v>0</v>
      </c>
    </row>
    <row r="291" spans="1:12" ht="14.25" thickTop="1" thickBot="1" x14ac:dyDescent="0.25">
      <c r="A291" s="2026" t="s">
        <v>1570</v>
      </c>
      <c r="B291" s="2027"/>
      <c r="C291" s="1418"/>
      <c r="D291" s="1489"/>
      <c r="E291" s="1489"/>
      <c r="F291" s="1489"/>
      <c r="G291" s="1489"/>
      <c r="H291" s="1489"/>
      <c r="I291" s="1489"/>
      <c r="J291" s="1489"/>
      <c r="K291" s="1618" t="s">
        <v>4855</v>
      </c>
      <c r="L291" s="1424">
        <f>SUM(L286:L287)</f>
        <v>0</v>
      </c>
    </row>
    <row r="292" spans="1:12" ht="15" customHeight="1" thickTop="1" thickBot="1" x14ac:dyDescent="0.25">
      <c r="A292" s="1450"/>
      <c r="B292" s="1451"/>
      <c r="C292" s="1452"/>
      <c r="D292" s="1453"/>
      <c r="E292" s="1453"/>
      <c r="F292" s="1453"/>
      <c r="G292" s="1453"/>
      <c r="H292" s="1453"/>
      <c r="I292" s="1453"/>
      <c r="J292" s="1452"/>
      <c r="K292" s="1452"/>
      <c r="L292" s="1454"/>
    </row>
    <row r="293" spans="1:12" ht="18.75" customHeight="1" thickBot="1" x14ac:dyDescent="0.25">
      <c r="A293" s="1402" t="s">
        <v>4895</v>
      </c>
      <c r="B293" s="1403"/>
      <c r="C293" s="1403"/>
      <c r="D293" s="1403"/>
      <c r="E293" s="1403"/>
      <c r="F293" s="1403"/>
      <c r="G293" s="1403"/>
      <c r="H293" s="1403"/>
      <c r="I293" s="1403"/>
      <c r="J293" s="1403"/>
      <c r="K293" s="1403"/>
      <c r="L293" s="1403"/>
    </row>
    <row r="294" spans="1:12" x14ac:dyDescent="0.2">
      <c r="A294" s="2021" t="s">
        <v>1571</v>
      </c>
      <c r="B294" s="1455"/>
      <c r="C294" s="1456"/>
      <c r="D294" s="2015" t="s">
        <v>1550</v>
      </c>
      <c r="E294" s="2016"/>
      <c r="F294" s="2016"/>
      <c r="G294" s="2016"/>
      <c r="H294" s="2016"/>
      <c r="I294" s="2016"/>
      <c r="J294" s="2016"/>
      <c r="K294" s="2016"/>
      <c r="L294" s="2017"/>
    </row>
    <row r="295" spans="1:12" x14ac:dyDescent="0.2">
      <c r="A295" s="2022"/>
      <c r="B295" s="1445"/>
      <c r="C295" s="1406"/>
      <c r="D295" s="1407" t="s">
        <v>694</v>
      </c>
      <c r="E295" s="1407" t="s">
        <v>958</v>
      </c>
      <c r="F295" s="1407" t="s">
        <v>959</v>
      </c>
      <c r="G295" s="1407" t="s">
        <v>960</v>
      </c>
      <c r="H295" s="1407" t="s">
        <v>961</v>
      </c>
      <c r="I295" s="1407" t="s">
        <v>962</v>
      </c>
      <c r="J295" s="1407" t="s">
        <v>963</v>
      </c>
      <c r="K295" s="1407" t="s">
        <v>964</v>
      </c>
      <c r="L295" s="1408" t="s">
        <v>210</v>
      </c>
    </row>
    <row r="296" spans="1:12" ht="33" customHeight="1" x14ac:dyDescent="0.2">
      <c r="A296" s="2022"/>
      <c r="B296" s="1447"/>
      <c r="C296" s="1410"/>
      <c r="D296" s="1411" t="s">
        <v>157</v>
      </c>
      <c r="E296" s="1411" t="s">
        <v>49</v>
      </c>
      <c r="F296" s="1411" t="s">
        <v>980</v>
      </c>
      <c r="G296" s="1411" t="s">
        <v>974</v>
      </c>
      <c r="H296" s="1411" t="s">
        <v>975</v>
      </c>
      <c r="I296" s="1411" t="s">
        <v>943</v>
      </c>
      <c r="J296" s="1412" t="s">
        <v>239</v>
      </c>
      <c r="K296" s="1412" t="s">
        <v>240</v>
      </c>
      <c r="L296" s="1413" t="s">
        <v>440</v>
      </c>
    </row>
    <row r="297" spans="1:12" x14ac:dyDescent="0.2">
      <c r="A297" s="1988" t="s">
        <v>1551</v>
      </c>
      <c r="B297" s="1989"/>
      <c r="C297" s="1417"/>
      <c r="D297" s="1418"/>
      <c r="E297" s="1418"/>
      <c r="F297" s="1487"/>
      <c r="G297" s="1487"/>
      <c r="H297" s="1487"/>
      <c r="I297" s="1418"/>
      <c r="J297" s="1487"/>
      <c r="K297" s="1419"/>
      <c r="L297" s="1494"/>
    </row>
    <row r="298" spans="1:12" ht="33.75" x14ac:dyDescent="0.2">
      <c r="A298" s="1457" t="s">
        <v>1572</v>
      </c>
      <c r="B298" s="1458" t="s">
        <v>1566</v>
      </c>
      <c r="C298" s="1459"/>
      <c r="D298" s="1459"/>
      <c r="E298" s="1493"/>
      <c r="F298" s="1382">
        <f>SUM(F63+F81+F99+F117+F135+F153+F171+F189+F207+F225+F243+F261+F279)</f>
        <v>0</v>
      </c>
      <c r="G298" s="1382">
        <f t="shared" ref="G298:H298" si="35">SUM(G63+G81+G99+G117+G135+G153+G171+G189+G207+G225+G243+G261+G279)</f>
        <v>0</v>
      </c>
      <c r="H298" s="1382">
        <f t="shared" si="35"/>
        <v>0</v>
      </c>
      <c r="I298" s="1459"/>
      <c r="J298" s="1382">
        <f>SUM(J63+J81+J99+J117+J135+J153+J171+J189+J207+J225+J243+J261+J279)</f>
        <v>0</v>
      </c>
      <c r="K298" s="1459"/>
      <c r="L298" s="1382">
        <f>SUM(F298+G298+H298+J298)</f>
        <v>0</v>
      </c>
    </row>
    <row r="305" spans="1:1" x14ac:dyDescent="0.2">
      <c r="A305" s="1460"/>
    </row>
  </sheetData>
  <sheetProtection algorithmName="SHA-512" hashValue="M32yU7o6cUwdn6yyqwpwwtOf1Z5va9ao0bclTaeIyzjxHBxMiybTh7GnFoYv2HIMr4199hbjmZqIdgEsioaQwQ==" saltValue="LJ6B+lon/0rXl1uUGhQFyA==" spinCount="100000" sheet="1" objects="1" scenarios="1"/>
  <mergeCells count="97">
    <mergeCell ref="A297:B297"/>
    <mergeCell ref="A7:L7"/>
    <mergeCell ref="A65:A67"/>
    <mergeCell ref="D65:L65"/>
    <mergeCell ref="A68:B68"/>
    <mergeCell ref="A69:B69"/>
    <mergeCell ref="A73:B73"/>
    <mergeCell ref="A78:B78"/>
    <mergeCell ref="A83:A85"/>
    <mergeCell ref="D83:L83"/>
    <mergeCell ref="A282:A284"/>
    <mergeCell ref="D282:L282"/>
    <mergeCell ref="A285:B285"/>
    <mergeCell ref="A291:B291"/>
    <mergeCell ref="A294:A296"/>
    <mergeCell ref="A104:B104"/>
    <mergeCell ref="D294:L294"/>
    <mergeCell ref="A47:A49"/>
    <mergeCell ref="D47:L47"/>
    <mergeCell ref="A50:B50"/>
    <mergeCell ref="A51:B51"/>
    <mergeCell ref="A55:B55"/>
    <mergeCell ref="A60:B60"/>
    <mergeCell ref="D101:L101"/>
    <mergeCell ref="A105:B105"/>
    <mergeCell ref="A109:B109"/>
    <mergeCell ref="A114:B114"/>
    <mergeCell ref="A86:B86"/>
    <mergeCell ref="A87:B87"/>
    <mergeCell ref="A91:B91"/>
    <mergeCell ref="A96:B96"/>
    <mergeCell ref="A101:A103"/>
    <mergeCell ref="A45:L45"/>
    <mergeCell ref="A1:L2"/>
    <mergeCell ref="A3:L3"/>
    <mergeCell ref="A5:L5"/>
    <mergeCell ref="B8:H8"/>
    <mergeCell ref="A9:A11"/>
    <mergeCell ref="B19:H19"/>
    <mergeCell ref="A20:A22"/>
    <mergeCell ref="A38:L38"/>
    <mergeCell ref="A44:L44"/>
    <mergeCell ref="A4:C4"/>
    <mergeCell ref="A119:A121"/>
    <mergeCell ref="D119:L119"/>
    <mergeCell ref="A122:B122"/>
    <mergeCell ref="A123:B123"/>
    <mergeCell ref="A127:B127"/>
    <mergeCell ref="A132:B132"/>
    <mergeCell ref="A155:A157"/>
    <mergeCell ref="D155:L155"/>
    <mergeCell ref="A158:B158"/>
    <mergeCell ref="A159:B159"/>
    <mergeCell ref="A137:A139"/>
    <mergeCell ref="D137:L137"/>
    <mergeCell ref="A140:B140"/>
    <mergeCell ref="A141:B141"/>
    <mergeCell ref="A145:B145"/>
    <mergeCell ref="A150:B150"/>
    <mergeCell ref="A163:B163"/>
    <mergeCell ref="A168:B168"/>
    <mergeCell ref="A173:A175"/>
    <mergeCell ref="D173:L173"/>
    <mergeCell ref="A176:B176"/>
    <mergeCell ref="A177:B177"/>
    <mergeCell ref="A181:B181"/>
    <mergeCell ref="A186:B186"/>
    <mergeCell ref="A191:A193"/>
    <mergeCell ref="D191:L191"/>
    <mergeCell ref="A194:B194"/>
    <mergeCell ref="A195:B195"/>
    <mergeCell ref="A199:B199"/>
    <mergeCell ref="A204:B204"/>
    <mergeCell ref="A209:A211"/>
    <mergeCell ref="D209:L209"/>
    <mergeCell ref="A212:B212"/>
    <mergeCell ref="A213:B213"/>
    <mergeCell ref="A217:B217"/>
    <mergeCell ref="A222:B222"/>
    <mergeCell ref="A227:A229"/>
    <mergeCell ref="D227:L227"/>
    <mergeCell ref="A230:B230"/>
    <mergeCell ref="A231:B231"/>
    <mergeCell ref="A235:B235"/>
    <mergeCell ref="D263:L263"/>
    <mergeCell ref="A266:B266"/>
    <mergeCell ref="A240:B240"/>
    <mergeCell ref="A245:A247"/>
    <mergeCell ref="D245:L245"/>
    <mergeCell ref="A248:B248"/>
    <mergeCell ref="A249:B249"/>
    <mergeCell ref="A267:B267"/>
    <mergeCell ref="A271:B271"/>
    <mergeCell ref="A276:B276"/>
    <mergeCell ref="A253:B253"/>
    <mergeCell ref="A258:B258"/>
    <mergeCell ref="A263:A265"/>
  </mergeCells>
  <printOptions headings="1"/>
  <pageMargins left="0.17" right="0" top="0.78" bottom="0.5" header="0.22" footer="0.16"/>
  <pageSetup scale="73" firstPageNumber="28" fitToHeight="0" orientation="landscape" useFirstPageNumber="1" horizontalDpi="1200" verticalDpi="1200" r:id="rId1"/>
  <headerFooter alignWithMargins="0">
    <oddHeader>&amp;L&amp;8Page &amp;P&amp;C
&amp;"Arial,Bold"CARES, CRRSA, ARP Schedule&amp;"Arial,Regular" 
(Detailed Schedule of Receipts and Disbursements)&amp;R&amp;8Page &amp;P</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N27"/>
  <sheetViews>
    <sheetView showGridLines="0" defaultGridColor="0" colorId="8" zoomScale="110" zoomScaleNormal="110" workbookViewId="0">
      <selection activeCell="I10" sqref="I10"/>
    </sheetView>
  </sheetViews>
  <sheetFormatPr defaultColWidth="9.140625" defaultRowHeight="12.75" x14ac:dyDescent="0.2"/>
  <cols>
    <col min="1" max="1" width="28.85546875" style="154" customWidth="1"/>
    <col min="2" max="2" width="5.7109375" style="123" customWidth="1"/>
    <col min="3" max="6" width="12.85546875" style="123" customWidth="1"/>
    <col min="7" max="7" width="6.42578125" style="123" customWidth="1"/>
    <col min="8" max="8" width="14.140625" style="123" customWidth="1"/>
    <col min="9" max="9" width="12.85546875" style="123" customWidth="1"/>
    <col min="10" max="10" width="16.85546875" style="123" customWidth="1"/>
    <col min="11" max="11" width="15.5703125" style="123" customWidth="1"/>
    <col min="12" max="12" width="13.85546875" style="123" customWidth="1"/>
    <col min="13" max="16384" width="9.140625" style="123"/>
  </cols>
  <sheetData>
    <row r="1" spans="1:14" ht="33" customHeight="1" x14ac:dyDescent="0.2">
      <c r="A1" s="2030" t="s">
        <v>1384</v>
      </c>
      <c r="B1" s="2031"/>
      <c r="C1" s="2032"/>
      <c r="D1" s="420"/>
      <c r="E1" s="421"/>
      <c r="F1" s="421"/>
      <c r="G1" s="422"/>
      <c r="H1" s="423"/>
      <c r="I1" s="421"/>
      <c r="J1" s="2028"/>
      <c r="K1" s="2029"/>
      <c r="L1" s="2029"/>
    </row>
    <row r="2" spans="1:14" ht="69.75" customHeight="1" x14ac:dyDescent="0.2">
      <c r="A2" s="424" t="s">
        <v>1298</v>
      </c>
      <c r="B2" s="425" t="s">
        <v>323</v>
      </c>
      <c r="C2" s="929" t="str">
        <f>"Cost                     Beginning                July 1, "&amp;'AFR22'!$E$2-1</f>
        <v>Cost                     Beginning                July 1, 2021</v>
      </c>
      <c r="D2" s="929" t="str">
        <f>"Add:                     Additions           July 1, "&amp;'AFR22'!E2-1&amp;" thru June 30, "&amp;'AFR22'!E2</f>
        <v>Add:                     Additions           July 1, 2021 thru June 30, 2022</v>
      </c>
      <c r="E2" s="929" t="str">
        <f>"Less:  Deletions   July 1, "&amp;'AFR22'!E2-1&amp;" thru June 30, "&amp;'AFR22'!E2</f>
        <v>Less:  Deletions   July 1, 2021 thru June 30, 2022</v>
      </c>
      <c r="F2" s="929" t="str">
        <f>"Cost Ending                      June 30, "&amp;'AFR22'!E2</f>
        <v>Cost Ending                      June 30, 2022</v>
      </c>
      <c r="G2" s="929" t="s">
        <v>538</v>
      </c>
      <c r="H2" s="929" t="str">
        <f>"Accumlated Depreciation Beginning                July 1, "&amp;'AFR22'!$E$2-1</f>
        <v>Accumlated Depreciation Beginning                July 1, 2021</v>
      </c>
      <c r="I2" s="929" t="str">
        <f>"Add:  Depreciation Allowable                 July 1, "&amp;'AFR22'!E2-1&amp;" thru June 30, "&amp;'AFR22'!E2</f>
        <v>Add:  Depreciation Allowable                 July 1, 2021 thru June 30, 2022</v>
      </c>
      <c r="J2" s="929" t="str">
        <f>"Less:  Depreciation Deletions                                   July 1, "&amp;'AFR22'!E2-1&amp;" thru               June 30, "&amp;'AFR22'!E2</f>
        <v>Less:  Depreciation Deletions                                   July 1, 2021 thru               June 30, 2022</v>
      </c>
      <c r="K2" s="929" t="str">
        <f>"Accumulated Depreciation Ending              June 30, "&amp;'AFR22'!E2</f>
        <v>Accumulated Depreciation Ending              June 30, 2022</v>
      </c>
      <c r="L2" s="929" t="str">
        <f>"Ending Balance Undepreciated           June 30, "&amp;'AFR22'!E2</f>
        <v>Ending Balance Undepreciated           June 30, 2022</v>
      </c>
      <c r="M2" s="426"/>
      <c r="N2" s="426"/>
    </row>
    <row r="3" spans="1:14" ht="13.5" thickBot="1" x14ac:dyDescent="0.25">
      <c r="A3" s="625" t="s">
        <v>795</v>
      </c>
      <c r="B3" s="626">
        <v>210</v>
      </c>
      <c r="C3" s="878"/>
      <c r="D3" s="878"/>
      <c r="E3" s="878"/>
      <c r="F3" s="874">
        <f>(C3+D3)-E3</f>
        <v>0</v>
      </c>
      <c r="G3" s="428"/>
      <c r="H3" s="427"/>
      <c r="I3" s="427"/>
      <c r="J3" s="427"/>
      <c r="K3" s="671">
        <f>(H3+I3)-J3</f>
        <v>0</v>
      </c>
      <c r="L3" s="671">
        <f>F3-K3</f>
        <v>0</v>
      </c>
      <c r="M3" s="426"/>
      <c r="N3" s="426"/>
    </row>
    <row r="4" spans="1:14" ht="15" customHeight="1" thickTop="1" x14ac:dyDescent="0.2">
      <c r="A4" s="627" t="s">
        <v>140</v>
      </c>
      <c r="B4" s="626">
        <v>220</v>
      </c>
      <c r="C4" s="861"/>
      <c r="D4" s="861"/>
      <c r="E4" s="861"/>
      <c r="F4" s="860"/>
      <c r="G4" s="429"/>
      <c r="H4" s="430"/>
      <c r="I4" s="430"/>
      <c r="J4" s="430"/>
      <c r="K4" s="431"/>
      <c r="L4" s="387"/>
    </row>
    <row r="5" spans="1:14" ht="13.5" thickBot="1" x14ac:dyDescent="0.25">
      <c r="A5" s="391" t="s">
        <v>796</v>
      </c>
      <c r="B5" s="432">
        <v>221</v>
      </c>
      <c r="C5" s="875"/>
      <c r="D5" s="875"/>
      <c r="E5" s="875"/>
      <c r="F5" s="874">
        <f>(C5+D5)-E5</f>
        <v>0</v>
      </c>
      <c r="G5" s="429"/>
      <c r="H5" s="433"/>
      <c r="I5" s="433"/>
      <c r="J5" s="433"/>
      <c r="K5" s="397"/>
      <c r="L5" s="671">
        <f>F5-K5</f>
        <v>0</v>
      </c>
    </row>
    <row r="6" spans="1:14" ht="14.25" thickTop="1" thickBot="1" x14ac:dyDescent="0.25">
      <c r="A6" s="391" t="s">
        <v>995</v>
      </c>
      <c r="B6" s="432">
        <v>222</v>
      </c>
      <c r="C6" s="855"/>
      <c r="D6" s="855"/>
      <c r="E6" s="855"/>
      <c r="F6" s="874">
        <f>(C6+D6)-E6</f>
        <v>0</v>
      </c>
      <c r="G6" s="429">
        <v>50</v>
      </c>
      <c r="H6" s="382"/>
      <c r="I6" s="382">
        <f>IF((C6+D6)-((ROUND(F6/G6,0))+H6)&lt;0,(C6+D6)-H6,ROUND(F6/G6,0))</f>
        <v>0</v>
      </c>
      <c r="J6" s="382"/>
      <c r="K6" s="671">
        <f>(H6+I6)-J6</f>
        <v>0</v>
      </c>
      <c r="L6" s="671">
        <f>F6-K6</f>
        <v>0</v>
      </c>
    </row>
    <row r="7" spans="1:14" ht="15" customHeight="1" thickTop="1" x14ac:dyDescent="0.2">
      <c r="A7" s="627" t="s">
        <v>141</v>
      </c>
      <c r="B7" s="626">
        <v>230</v>
      </c>
      <c r="C7" s="861"/>
      <c r="D7" s="861"/>
      <c r="E7" s="861"/>
      <c r="F7" s="860"/>
      <c r="G7" s="434"/>
      <c r="H7" s="392"/>
      <c r="I7" s="392"/>
      <c r="J7" s="392"/>
      <c r="K7" s="387"/>
      <c r="L7" s="387"/>
    </row>
    <row r="8" spans="1:14" ht="13.5" thickBot="1" x14ac:dyDescent="0.25">
      <c r="A8" s="391" t="s">
        <v>996</v>
      </c>
      <c r="B8" s="432">
        <v>231</v>
      </c>
      <c r="C8" s="855"/>
      <c r="D8" s="855">
        <v>495111</v>
      </c>
      <c r="E8" s="855"/>
      <c r="F8" s="874">
        <f>(C8+D8)-E8</f>
        <v>495111</v>
      </c>
      <c r="G8" s="434">
        <v>50</v>
      </c>
      <c r="H8" s="382"/>
      <c r="I8" s="382">
        <f>IF((C8+D8)-((ROUND(F8/G8,0))+H8)&lt;0,(C8+D8)-H8,ROUND(F8/G8,0))</f>
        <v>9902</v>
      </c>
      <c r="J8" s="382"/>
      <c r="K8" s="671">
        <f>(H8+I8)-J8</f>
        <v>9902</v>
      </c>
      <c r="L8" s="671">
        <f>F8-K8</f>
        <v>485209</v>
      </c>
    </row>
    <row r="9" spans="1:14" ht="14.25" thickTop="1" thickBot="1" x14ac:dyDescent="0.25">
      <c r="A9" s="391" t="s">
        <v>997</v>
      </c>
      <c r="B9" s="432">
        <v>232</v>
      </c>
      <c r="C9" s="855"/>
      <c r="D9" s="855"/>
      <c r="E9" s="855"/>
      <c r="F9" s="874">
        <f>(C9+D9)-E9</f>
        <v>0</v>
      </c>
      <c r="G9" s="434">
        <v>20</v>
      </c>
      <c r="H9" s="382"/>
      <c r="I9" s="382">
        <f>IF((C9+D9)-((ROUND(F9/G9,0))+H9)&lt;0,(C9+D9)-H9,ROUND(F9/G9,0))</f>
        <v>0</v>
      </c>
      <c r="J9" s="382"/>
      <c r="K9" s="671">
        <f>(H9+I9)-J9</f>
        <v>0</v>
      </c>
      <c r="L9" s="671">
        <f>F9-K9</f>
        <v>0</v>
      </c>
    </row>
    <row r="10" spans="1:14" ht="24" thickTop="1" thickBot="1" x14ac:dyDescent="0.25">
      <c r="A10" s="435" t="s">
        <v>998</v>
      </c>
      <c r="B10" s="432">
        <v>240</v>
      </c>
      <c r="C10" s="879"/>
      <c r="D10" s="879"/>
      <c r="E10" s="879"/>
      <c r="F10" s="880">
        <f>(C10+D10)-E10</f>
        <v>0</v>
      </c>
      <c r="G10" s="434">
        <v>20</v>
      </c>
      <c r="H10" s="436"/>
      <c r="I10" s="436">
        <f>IF((C10+D10)-((ROUND(F10/G10,0))+H10)&lt;0,(C10+D10)-H10,ROUND(F10/G10,0))</f>
        <v>0</v>
      </c>
      <c r="J10" s="436"/>
      <c r="K10" s="671">
        <f>(H10+I10)-J10</f>
        <v>0</v>
      </c>
      <c r="L10" s="671">
        <f>F10-K10</f>
        <v>0</v>
      </c>
    </row>
    <row r="11" spans="1:14" ht="13.5" thickTop="1" x14ac:dyDescent="0.2">
      <c r="A11" s="628" t="s">
        <v>1011</v>
      </c>
      <c r="B11" s="626">
        <v>250</v>
      </c>
      <c r="C11" s="861"/>
      <c r="D11" s="861"/>
      <c r="E11" s="861"/>
      <c r="F11" s="860"/>
      <c r="G11" s="434"/>
      <c r="H11" s="392"/>
      <c r="I11" s="392"/>
      <c r="J11" s="392"/>
      <c r="K11" s="387"/>
      <c r="L11" s="387"/>
    </row>
    <row r="12" spans="1:14" ht="13.5" thickBot="1" x14ac:dyDescent="0.25">
      <c r="A12" s="437" t="s">
        <v>999</v>
      </c>
      <c r="B12" s="432">
        <v>251</v>
      </c>
      <c r="C12" s="855">
        <v>1924744</v>
      </c>
      <c r="D12" s="855">
        <v>118125</v>
      </c>
      <c r="E12" s="855">
        <v>76555</v>
      </c>
      <c r="F12" s="874">
        <f>(C12+D12)-E12</f>
        <v>1966314</v>
      </c>
      <c r="G12" s="434">
        <v>10</v>
      </c>
      <c r="H12" s="382">
        <v>1455382</v>
      </c>
      <c r="I12" s="382">
        <f>IF((C12+D12)-((ROUND(F12/G12,0))+H12)&lt;0,(C12+D12)-H12,ROUND(F12/G12,0))</f>
        <v>196631</v>
      </c>
      <c r="J12" s="382"/>
      <c r="K12" s="671">
        <f>(H12+I12)-J12</f>
        <v>1652013</v>
      </c>
      <c r="L12" s="671">
        <f>F12-K12</f>
        <v>314301</v>
      </c>
    </row>
    <row r="13" spans="1:14" ht="14.25" thickTop="1" thickBot="1" x14ac:dyDescent="0.25">
      <c r="A13" s="437" t="s">
        <v>1000</v>
      </c>
      <c r="B13" s="432">
        <v>252</v>
      </c>
      <c r="C13" s="855"/>
      <c r="D13" s="855">
        <v>90465</v>
      </c>
      <c r="E13" s="855"/>
      <c r="F13" s="874">
        <f>(C13+D13)-E13</f>
        <v>90465</v>
      </c>
      <c r="G13" s="434">
        <v>5</v>
      </c>
      <c r="H13" s="382">
        <v>0</v>
      </c>
      <c r="I13" s="382">
        <f>IF((C13+D13)-((ROUND(F13/G13,0))+H13)&lt;0,(C13+D13)-H13,ROUND(F13/G13,0))</f>
        <v>18093</v>
      </c>
      <c r="J13" s="382"/>
      <c r="K13" s="671">
        <f>(H13+I13)-J13</f>
        <v>18093</v>
      </c>
      <c r="L13" s="671">
        <f>F13-K13</f>
        <v>72372</v>
      </c>
    </row>
    <row r="14" spans="1:14" ht="14.25" thickTop="1" thickBot="1" x14ac:dyDescent="0.25">
      <c r="A14" s="437" t="s">
        <v>1001</v>
      </c>
      <c r="B14" s="432">
        <v>253</v>
      </c>
      <c r="C14" s="855"/>
      <c r="D14" s="855"/>
      <c r="E14" s="855"/>
      <c r="F14" s="874">
        <f>(C14+D14)-E14</f>
        <v>0</v>
      </c>
      <c r="G14" s="434">
        <v>3</v>
      </c>
      <c r="H14" s="382"/>
      <c r="I14" s="382">
        <f>IF((C14+D14)-((ROUND(F14/G14,0))+H14)&lt;0,(C14+D14)-H14,ROUND(F14/G14,0))</f>
        <v>0</v>
      </c>
      <c r="J14" s="382"/>
      <c r="K14" s="671">
        <f>(H14+I14)-J14</f>
        <v>0</v>
      </c>
      <c r="L14" s="671">
        <f>F14-K14</f>
        <v>0</v>
      </c>
    </row>
    <row r="15" spans="1:14" ht="15" customHeight="1" thickTop="1" thickBot="1" x14ac:dyDescent="0.25">
      <c r="A15" s="627" t="s">
        <v>467</v>
      </c>
      <c r="B15" s="626">
        <v>260</v>
      </c>
      <c r="C15" s="855"/>
      <c r="D15" s="855"/>
      <c r="E15" s="855"/>
      <c r="F15" s="874">
        <f>(C15+D15)-E15</f>
        <v>0</v>
      </c>
      <c r="G15" s="438" t="s">
        <v>768</v>
      </c>
      <c r="H15" s="392"/>
      <c r="I15" s="392"/>
      <c r="J15" s="392"/>
      <c r="K15" s="392"/>
      <c r="L15" s="671">
        <f>F15-K15</f>
        <v>0</v>
      </c>
    </row>
    <row r="16" spans="1:14" ht="15" customHeight="1" thickTop="1" thickBot="1" x14ac:dyDescent="0.25">
      <c r="A16" s="667" t="s">
        <v>572</v>
      </c>
      <c r="B16" s="668">
        <v>200</v>
      </c>
      <c r="C16" s="874">
        <f>SUM(C3,C5:C6,C8:C10,C12:C15)</f>
        <v>1924744</v>
      </c>
      <c r="D16" s="874">
        <f>SUM(D3,D5:D6,D8:D10,D12:D15)</f>
        <v>703701</v>
      </c>
      <c r="E16" s="874">
        <f>SUM(E3,E5:E6,E8:E10,E12:E15)</f>
        <v>76555</v>
      </c>
      <c r="F16" s="874">
        <f>SUM(F3,F5:F6,F8:F10,F12:F15)</f>
        <v>2551890</v>
      </c>
      <c r="G16" s="434"/>
      <c r="H16" s="665">
        <f>SUM(H3,H6,H8:H10,H12:H14,)</f>
        <v>1455382</v>
      </c>
      <c r="I16" s="665">
        <f>SUM(I3,I6,I8:I10,I12:I14,)</f>
        <v>224626</v>
      </c>
      <c r="J16" s="665">
        <f>SUM(J3,J6,J8:J10,J12:J14,)</f>
        <v>0</v>
      </c>
      <c r="K16" s="665">
        <f>(H16+I16)-J16</f>
        <v>1680008</v>
      </c>
      <c r="L16" s="665">
        <f>F16-K16</f>
        <v>871882</v>
      </c>
    </row>
    <row r="17" spans="1:12" ht="15" customHeight="1" thickTop="1" thickBot="1" x14ac:dyDescent="0.25">
      <c r="A17" s="629" t="s">
        <v>239</v>
      </c>
      <c r="B17" s="626">
        <v>700</v>
      </c>
      <c r="C17" s="858"/>
      <c r="D17" s="858"/>
      <c r="E17" s="858"/>
      <c r="F17" s="874">
        <f>SUM('Expenditures 16-24'!I116,'Expenditures 16-24'!I155,'Expenditures 16-24'!I214,'Expenditures 16-24'!I309,'Expenditures 16-24'!I429,'Expenditures 16-24'!I454)</f>
        <v>0</v>
      </c>
      <c r="G17" s="429">
        <v>10</v>
      </c>
      <c r="H17" s="384"/>
      <c r="I17" s="671">
        <f>F17/G17</f>
        <v>0</v>
      </c>
      <c r="J17" s="384"/>
      <c r="K17" s="398"/>
      <c r="L17" s="398"/>
    </row>
    <row r="18" spans="1:12" ht="14.25" thickTop="1" thickBot="1" x14ac:dyDescent="0.25">
      <c r="A18" s="669" t="s">
        <v>611</v>
      </c>
      <c r="B18" s="670"/>
      <c r="C18" s="386"/>
      <c r="D18" s="386"/>
      <c r="E18" s="386"/>
      <c r="F18" s="439"/>
      <c r="G18" s="440"/>
      <c r="H18" s="387"/>
      <c r="I18" s="665">
        <f>SUM(I16,I17)</f>
        <v>224626</v>
      </c>
      <c r="J18" s="387"/>
      <c r="K18" s="387"/>
      <c r="L18" s="387"/>
    </row>
    <row r="19" spans="1:12" ht="12" customHeight="1" thickTop="1" x14ac:dyDescent="0.2">
      <c r="F19" s="325"/>
      <c r="L19" s="325"/>
    </row>
    <row r="20" spans="1:12" ht="12" customHeight="1" x14ac:dyDescent="0.2">
      <c r="A20" s="441"/>
      <c r="B20" s="163"/>
      <c r="F20" s="325"/>
      <c r="L20" s="325"/>
    </row>
    <row r="21" spans="1:12" ht="12" customHeight="1" x14ac:dyDescent="0.2">
      <c r="B21" s="163"/>
      <c r="F21" s="325"/>
      <c r="L21" s="325"/>
    </row>
    <row r="22" spans="1:12" ht="12" customHeight="1" x14ac:dyDescent="0.2">
      <c r="B22" s="163"/>
      <c r="F22" s="325"/>
      <c r="L22" s="325"/>
    </row>
    <row r="23" spans="1:12" ht="12" customHeight="1" x14ac:dyDescent="0.2">
      <c r="A23" s="442"/>
      <c r="B23" s="163"/>
      <c r="F23" s="325"/>
      <c r="L23" s="325"/>
    </row>
    <row r="24" spans="1:12" ht="12" customHeight="1" x14ac:dyDescent="0.2">
      <c r="B24" s="163"/>
      <c r="F24" s="325"/>
      <c r="L24" s="325"/>
    </row>
    <row r="25" spans="1:12" x14ac:dyDescent="0.2">
      <c r="F25" s="325"/>
      <c r="L25" s="325"/>
    </row>
    <row r="26" spans="1:12" ht="10.9" customHeight="1" x14ac:dyDescent="0.2">
      <c r="A26" s="442"/>
      <c r="B26" s="151"/>
      <c r="D26" s="117"/>
    </row>
    <row r="27" spans="1:12" x14ac:dyDescent="0.2">
      <c r="A27" s="442"/>
      <c r="B27" s="151"/>
      <c r="D27" s="117"/>
    </row>
  </sheetData>
  <sheetProtection algorithmName="SHA-512" hashValue="WKWiTYgxg1sDtg28KI8H4/cxmd/HS+Zrh7D7e4BA3Ld9TaxoS3qfum+8+CeE5Du3YpSMABfheAtJHA+OPE1QOA==" saltValue="BqL4f81nUS7pyAwXr/U65A==" spinCount="100000" sheet="1" objects="1" scenarios="1"/>
  <mergeCells count="2">
    <mergeCell ref="J1:L1"/>
    <mergeCell ref="A1:C1"/>
  </mergeCells>
  <phoneticPr fontId="24"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dimension ref="A1:H222"/>
  <sheetViews>
    <sheetView showGridLines="0" defaultGridColor="0" topLeftCell="A135" colorId="8" zoomScaleNormal="100" workbookViewId="0">
      <selection activeCell="F193" sqref="F193"/>
    </sheetView>
  </sheetViews>
  <sheetFormatPr defaultColWidth="8.7109375" defaultRowHeight="11.25" x14ac:dyDescent="0.2"/>
  <cols>
    <col min="1" max="1" width="22.140625" style="1052" customWidth="1"/>
    <col min="2" max="2" width="31.85546875" style="1052" customWidth="1"/>
    <col min="3" max="3" width="6.7109375" style="1055" customWidth="1"/>
    <col min="4" max="4" width="55.7109375" style="1052" customWidth="1"/>
    <col min="5" max="5" width="3.140625" style="1055" customWidth="1"/>
    <col min="6" max="6" width="17.42578125" style="1052" customWidth="1"/>
    <col min="7" max="7" width="0.85546875" style="1052" customWidth="1"/>
    <col min="8" max="8" width="2.28515625" style="1052" customWidth="1"/>
    <col min="9" max="16384" width="8.7109375" style="1052"/>
  </cols>
  <sheetData>
    <row r="1" spans="1:7" ht="19.5" customHeight="1" thickTop="1" x14ac:dyDescent="0.2">
      <c r="A1" s="2037" t="str">
        <f>"ESTIMATED OPERATING EXPENSE PER PUPIL (OEPP)/PER CAPITA TUITION CHARGE (PCTC) COMPUTATIONS ("&amp;'AFR22'!E2-1&amp;" - "&amp;'AFR22'!E2&amp;")"</f>
        <v>ESTIMATED OPERATING EXPENSE PER PUPIL (OEPP)/PER CAPITA TUITION CHARGE (PCTC) COMPUTATIONS (2021 - 2022)</v>
      </c>
      <c r="B1" s="2038"/>
      <c r="C1" s="2038"/>
      <c r="D1" s="2038"/>
      <c r="E1" s="2038"/>
      <c r="F1" s="2039"/>
      <c r="G1" s="1051"/>
    </row>
    <row r="2" spans="1:7" ht="15" customHeight="1" thickBot="1" x14ac:dyDescent="0.25">
      <c r="A2" s="2040" t="s">
        <v>418</v>
      </c>
      <c r="B2" s="2041"/>
      <c r="C2" s="2041"/>
      <c r="D2" s="2041"/>
      <c r="E2" s="2041"/>
      <c r="F2" s="2042"/>
      <c r="G2" s="1053"/>
    </row>
    <row r="3" spans="1:7" ht="5.25" customHeight="1" thickTop="1" x14ac:dyDescent="0.2">
      <c r="A3" s="1054"/>
    </row>
    <row r="4" spans="1:7" ht="12.2" customHeight="1" x14ac:dyDescent="0.2">
      <c r="A4" s="1056" t="s">
        <v>957</v>
      </c>
      <c r="B4" s="1057" t="s">
        <v>112</v>
      </c>
      <c r="D4" s="1058" t="s">
        <v>450</v>
      </c>
      <c r="F4" s="1057" t="s">
        <v>770</v>
      </c>
    </row>
    <row r="5" spans="1:7" ht="7.5" customHeight="1" x14ac:dyDescent="0.2">
      <c r="A5" s="2043"/>
      <c r="B5" s="2044"/>
      <c r="C5" s="2044"/>
      <c r="D5" s="2044"/>
      <c r="E5" s="2044"/>
      <c r="F5" s="2044"/>
    </row>
    <row r="6" spans="1:7" ht="13.5" customHeight="1" thickBot="1" x14ac:dyDescent="0.25">
      <c r="A6" s="2034" t="s">
        <v>983</v>
      </c>
      <c r="B6" s="2035"/>
      <c r="C6" s="2035"/>
      <c r="D6" s="2035"/>
      <c r="E6" s="2035"/>
      <c r="F6" s="2036"/>
    </row>
    <row r="7" spans="1:7" ht="12" thickTop="1" x14ac:dyDescent="0.2">
      <c r="A7" s="1059" t="s">
        <v>441</v>
      </c>
    </row>
    <row r="8" spans="1:7" x14ac:dyDescent="0.2">
      <c r="A8" s="444" t="s">
        <v>402</v>
      </c>
      <c r="B8" s="1060" t="s">
        <v>1624</v>
      </c>
      <c r="D8" s="444" t="s">
        <v>440</v>
      </c>
      <c r="E8" s="1055" t="s">
        <v>860</v>
      </c>
      <c r="F8" s="881">
        <f>'Expenditures 16-24'!K116</f>
        <v>23190423</v>
      </c>
    </row>
    <row r="9" spans="1:7" x14ac:dyDescent="0.2">
      <c r="A9" s="444" t="s">
        <v>403</v>
      </c>
      <c r="B9" s="1060" t="s">
        <v>1625</v>
      </c>
      <c r="D9" s="444" t="s">
        <v>440</v>
      </c>
      <c r="F9" s="882">
        <f>'Expenditures 16-24'!K155</f>
        <v>0</v>
      </c>
      <c r="G9" s="1061"/>
    </row>
    <row r="10" spans="1:7" x14ac:dyDescent="0.2">
      <c r="A10" s="444" t="s">
        <v>438</v>
      </c>
      <c r="B10" s="1060" t="s">
        <v>1626</v>
      </c>
      <c r="D10" s="444" t="s">
        <v>440</v>
      </c>
      <c r="F10" s="882">
        <f>'Expenditures 16-24'!K178</f>
        <v>0</v>
      </c>
      <c r="G10" s="1061"/>
    </row>
    <row r="11" spans="1:7" x14ac:dyDescent="0.2">
      <c r="A11" s="444" t="s">
        <v>404</v>
      </c>
      <c r="B11" s="1060" t="s">
        <v>1627</v>
      </c>
      <c r="D11" s="444" t="s">
        <v>440</v>
      </c>
      <c r="F11" s="882">
        <f>'Expenditures 16-24'!K214</f>
        <v>0</v>
      </c>
      <c r="G11" s="1061"/>
    </row>
    <row r="12" spans="1:7" x14ac:dyDescent="0.2">
      <c r="A12" s="444" t="s">
        <v>405</v>
      </c>
      <c r="B12" s="1060" t="s">
        <v>1778</v>
      </c>
      <c r="D12" s="444" t="s">
        <v>440</v>
      </c>
      <c r="F12" s="882">
        <f>'Expenditures 16-24'!K292</f>
        <v>0</v>
      </c>
      <c r="G12" s="1061"/>
    </row>
    <row r="13" spans="1:7" x14ac:dyDescent="0.2">
      <c r="A13" s="444" t="s">
        <v>104</v>
      </c>
      <c r="B13" s="1060" t="s">
        <v>1779</v>
      </c>
      <c r="D13" s="444" t="s">
        <v>440</v>
      </c>
      <c r="F13" s="882">
        <f>'Expenditures 16-24'!K429</f>
        <v>0</v>
      </c>
      <c r="G13" s="1061"/>
    </row>
    <row r="14" spans="1:7" ht="12" customHeight="1" thickBot="1" x14ac:dyDescent="0.25">
      <c r="A14" s="1062"/>
      <c r="B14" s="1063"/>
      <c r="C14" s="1064"/>
      <c r="D14" s="1065" t="s">
        <v>440</v>
      </c>
      <c r="E14" s="1064" t="s">
        <v>860</v>
      </c>
      <c r="F14" s="883">
        <f>SUM(F8:F13)</f>
        <v>23190423</v>
      </c>
    </row>
    <row r="15" spans="1:7" ht="3.75" customHeight="1" thickTop="1" x14ac:dyDescent="0.2">
      <c r="F15" s="1066"/>
    </row>
    <row r="16" spans="1:7" ht="12" customHeight="1" x14ac:dyDescent="0.2">
      <c r="A16" s="1067" t="s">
        <v>451</v>
      </c>
      <c r="B16" s="151"/>
      <c r="C16" s="151"/>
      <c r="F16" s="1066"/>
    </row>
    <row r="17" spans="1:6" ht="4.5" customHeight="1" x14ac:dyDescent="0.2">
      <c r="A17" s="1067"/>
      <c r="B17" s="151"/>
      <c r="C17" s="151"/>
      <c r="F17" s="1066"/>
    </row>
    <row r="18" spans="1:6" x14ac:dyDescent="0.2">
      <c r="A18" s="444" t="s">
        <v>404</v>
      </c>
      <c r="B18" s="1060" t="s">
        <v>1672</v>
      </c>
      <c r="C18" s="1068">
        <f>'Revenues 10-15'!B43</f>
        <v>1412</v>
      </c>
      <c r="D18" s="1069" t="str">
        <f>'Revenues 10-15'!A43</f>
        <v>Regular - Transp Fees from Other Districts (In State)</v>
      </c>
      <c r="E18" s="1055" t="s">
        <v>860</v>
      </c>
      <c r="F18" s="884">
        <f>'Revenues 10-15'!F43</f>
        <v>0</v>
      </c>
    </row>
    <row r="19" spans="1:6" x14ac:dyDescent="0.2">
      <c r="A19" s="444" t="s">
        <v>404</v>
      </c>
      <c r="B19" s="1060" t="s">
        <v>1673</v>
      </c>
      <c r="C19" s="1070">
        <f>'Revenues 10-15'!B47</f>
        <v>1421</v>
      </c>
      <c r="D19" s="1071" t="str">
        <f>'Revenues 10-15'!A47</f>
        <v>Summer Sch - Transp. Fees from Pupils or Parents (In State)</v>
      </c>
      <c r="E19" s="1072"/>
      <c r="F19" s="1073">
        <f>'Revenues 10-15'!F47</f>
        <v>0</v>
      </c>
    </row>
    <row r="20" spans="1:6" x14ac:dyDescent="0.2">
      <c r="A20" s="444" t="s">
        <v>404</v>
      </c>
      <c r="B20" s="1060" t="s">
        <v>4858</v>
      </c>
      <c r="C20" s="1068">
        <f>'Revenues 10-15'!B48</f>
        <v>1422</v>
      </c>
      <c r="D20" s="1069" t="str">
        <f>'Revenues 10-15'!A48</f>
        <v>Summer Sch - Transp. Fees from Other Districts (In State)</v>
      </c>
      <c r="F20" s="885">
        <f>'Revenues 10-15'!F48</f>
        <v>0</v>
      </c>
    </row>
    <row r="21" spans="1:6" x14ac:dyDescent="0.2">
      <c r="A21" s="444" t="s">
        <v>404</v>
      </c>
      <c r="B21" s="1060" t="s">
        <v>1674</v>
      </c>
      <c r="C21" s="1070">
        <f>'Revenues 10-15'!B49</f>
        <v>1423</v>
      </c>
      <c r="D21" s="1069" t="str">
        <f>'Revenues 10-15'!A49</f>
        <v>Summer Sch - Transp. Fees from Other Sources (In State)</v>
      </c>
      <c r="F21" s="886">
        <f>'Revenues 10-15'!F49</f>
        <v>0</v>
      </c>
    </row>
    <row r="22" spans="1:6" x14ac:dyDescent="0.2">
      <c r="A22" s="444" t="s">
        <v>404</v>
      </c>
      <c r="B22" s="1060" t="s">
        <v>1675</v>
      </c>
      <c r="C22" s="1070">
        <f>'Revenues 10-15'!B50</f>
        <v>1424</v>
      </c>
      <c r="D22" s="1069" t="str">
        <f>'Revenues 10-15'!A50</f>
        <v>Summer Sch - Transp. Fees from Other Sources (Out of State)</v>
      </c>
      <c r="F22" s="886">
        <f>'Revenues 10-15'!F50</f>
        <v>0</v>
      </c>
    </row>
    <row r="23" spans="1:6" x14ac:dyDescent="0.2">
      <c r="A23" s="444" t="s">
        <v>404</v>
      </c>
      <c r="B23" s="1060" t="s">
        <v>1747</v>
      </c>
      <c r="C23" s="1068">
        <f>'Revenues 10-15'!B52</f>
        <v>1432</v>
      </c>
      <c r="D23" s="1069" t="str">
        <f>'Revenues 10-15'!A52</f>
        <v>CTE - Transp Fees from Other Districts (In State)</v>
      </c>
      <c r="F23" s="886">
        <f>'Revenues 10-15'!F52</f>
        <v>0</v>
      </c>
    </row>
    <row r="24" spans="1:6" x14ac:dyDescent="0.2">
      <c r="A24" s="444" t="s">
        <v>404</v>
      </c>
      <c r="B24" s="1060" t="s">
        <v>1676</v>
      </c>
      <c r="C24" s="1068">
        <f>'Revenues 10-15'!B56</f>
        <v>1442</v>
      </c>
      <c r="D24" s="1069" t="str">
        <f>'Revenues 10-15'!A56</f>
        <v>Special Ed - Transp Fees from Other Districts (In State)</v>
      </c>
      <c r="F24" s="886">
        <f>'Revenues 10-15'!F56</f>
        <v>0</v>
      </c>
    </row>
    <row r="25" spans="1:6" x14ac:dyDescent="0.2">
      <c r="A25" s="444" t="s">
        <v>404</v>
      </c>
      <c r="B25" s="1060" t="s">
        <v>1677</v>
      </c>
      <c r="C25" s="1068">
        <f>'Revenues 10-15'!B59</f>
        <v>1451</v>
      </c>
      <c r="D25" s="1069" t="str">
        <f>'Revenues 10-15'!A59</f>
        <v>Adult - Transp Fees from Pupils or Parents (In State)</v>
      </c>
      <c r="F25" s="886">
        <f>'Revenues 10-15'!F59</f>
        <v>0</v>
      </c>
    </row>
    <row r="26" spans="1:6" x14ac:dyDescent="0.2">
      <c r="A26" s="444" t="s">
        <v>404</v>
      </c>
      <c r="B26" s="1060" t="s">
        <v>1678</v>
      </c>
      <c r="C26" s="1068">
        <f>'Revenues 10-15'!B60</f>
        <v>1452</v>
      </c>
      <c r="D26" s="1069" t="str">
        <f>'Revenues 10-15'!A60</f>
        <v>Adult - Transp Fees from Other Districts (In State)</v>
      </c>
      <c r="F26" s="886">
        <f>'Revenues 10-15'!F60</f>
        <v>0</v>
      </c>
    </row>
    <row r="27" spans="1:6" x14ac:dyDescent="0.2">
      <c r="A27" s="444" t="s">
        <v>404</v>
      </c>
      <c r="B27" s="1060" t="s">
        <v>1679</v>
      </c>
      <c r="C27" s="1068">
        <f>'Revenues 10-15'!B61</f>
        <v>1453</v>
      </c>
      <c r="D27" s="1069" t="str">
        <f>'Revenues 10-15'!A61</f>
        <v>Adult - Transp Fees from Other Sources (In State)</v>
      </c>
      <c r="F27" s="886">
        <f>'Revenues 10-15'!F61</f>
        <v>0</v>
      </c>
    </row>
    <row r="28" spans="1:6" x14ac:dyDescent="0.2">
      <c r="A28" s="444" t="s">
        <v>404</v>
      </c>
      <c r="B28" s="1060" t="s">
        <v>1680</v>
      </c>
      <c r="C28" s="1068">
        <f>'Revenues 10-15'!B62</f>
        <v>1454</v>
      </c>
      <c r="D28" s="1069" t="str">
        <f>'Revenues 10-15'!A62</f>
        <v>Adult - Transp Fees from Other Sources (Out of State)</v>
      </c>
      <c r="F28" s="886">
        <f>'Revenues 10-15'!F62</f>
        <v>0</v>
      </c>
    </row>
    <row r="29" spans="1:6" x14ac:dyDescent="0.2">
      <c r="A29" s="444" t="s">
        <v>977</v>
      </c>
      <c r="B29" s="1060" t="s">
        <v>1681</v>
      </c>
      <c r="C29" s="1074">
        <f>'Revenues 10-15'!B151</f>
        <v>3410</v>
      </c>
      <c r="D29" s="1075" t="str">
        <f>'Revenues 10-15'!A151</f>
        <v>Adult Ed (from ICCB)</v>
      </c>
      <c r="F29" s="886">
        <f>SUM('Revenues 10-15'!D151,'Revenues 10-15'!F151)</f>
        <v>0</v>
      </c>
    </row>
    <row r="30" spans="1:6" x14ac:dyDescent="0.2">
      <c r="A30" s="444" t="s">
        <v>977</v>
      </c>
      <c r="B30" s="1060" t="s">
        <v>1682</v>
      </c>
      <c r="C30" s="1074">
        <f>'Revenues 10-15'!B152</f>
        <v>3499</v>
      </c>
      <c r="D30" s="1075" t="str">
        <f>'Revenues 10-15'!A152</f>
        <v>Adult Ed - Other (Describe &amp; Itemize)</v>
      </c>
      <c r="F30" s="1076">
        <f>('Revenues 10-15'!D152+'Revenues 10-15'!F152)</f>
        <v>0</v>
      </c>
    </row>
    <row r="31" spans="1:6" x14ac:dyDescent="0.2">
      <c r="A31" s="444" t="s">
        <v>977</v>
      </c>
      <c r="B31" s="1060" t="s">
        <v>1683</v>
      </c>
      <c r="C31" s="1068">
        <f>'Revenues 10-15'!B213</f>
        <v>4600</v>
      </c>
      <c r="D31" s="1077" t="str">
        <f>'Revenues 10-15'!A213</f>
        <v>Fed - Spec Education - Preschool Flow-Through</v>
      </c>
      <c r="E31" s="443"/>
      <c r="F31" s="886">
        <f>SUM('Revenues 10-15'!D213,'Revenues 10-15'!F213)</f>
        <v>0</v>
      </c>
    </row>
    <row r="32" spans="1:6" x14ac:dyDescent="0.2">
      <c r="A32" s="444" t="s">
        <v>977</v>
      </c>
      <c r="B32" s="1060" t="s">
        <v>1684</v>
      </c>
      <c r="C32" s="1068">
        <f>'Revenues 10-15'!B214</f>
        <v>4605</v>
      </c>
      <c r="D32" s="1078" t="str">
        <f>'Revenues 10-15'!A214</f>
        <v>Fed - Spec Education - Preschool Discretionary</v>
      </c>
      <c r="E32" s="443"/>
      <c r="F32" s="886">
        <f>SUM('Revenues 10-15'!D214,'Revenues 10-15'!F214)</f>
        <v>0</v>
      </c>
    </row>
    <row r="33" spans="1:6" x14ac:dyDescent="0.2">
      <c r="A33" s="444" t="s">
        <v>403</v>
      </c>
      <c r="B33" s="1060" t="s">
        <v>1685</v>
      </c>
      <c r="C33" s="1068">
        <f>'Revenues 10-15'!B224</f>
        <v>4810</v>
      </c>
      <c r="D33" s="1077" t="str">
        <f>'Revenues 10-15'!A224</f>
        <v>Federal - Adult Education</v>
      </c>
      <c r="F33" s="886">
        <f>'Revenues 10-15'!D224</f>
        <v>0</v>
      </c>
    </row>
    <row r="34" spans="1:6" x14ac:dyDescent="0.2">
      <c r="A34" s="444" t="s">
        <v>402</v>
      </c>
      <c r="B34" s="444" t="s">
        <v>1628</v>
      </c>
      <c r="C34" s="1079" t="str">
        <f>'Expenditures 16-24'!B7</f>
        <v>1125</v>
      </c>
      <c r="D34" s="1080" t="str">
        <f>'Expenditures 16-24'!A7</f>
        <v>Pre-K Programs</v>
      </c>
      <c r="F34" s="886">
        <f>'Expenditures 16-24'!K7-SUM('Expenditures 16-24'!G7,'Expenditures 16-24'!I7)</f>
        <v>0</v>
      </c>
    </row>
    <row r="35" spans="1:6" x14ac:dyDescent="0.2">
      <c r="A35" s="444" t="s">
        <v>402</v>
      </c>
      <c r="B35" s="444" t="s">
        <v>1629</v>
      </c>
      <c r="C35" s="1079" t="str">
        <f>'Expenditures 16-24'!B9</f>
        <v>1225</v>
      </c>
      <c r="D35" s="1080" t="str">
        <f>'Expenditures 16-24'!A9</f>
        <v>Special Education Programs Pre-K</v>
      </c>
      <c r="F35" s="886">
        <f>'Expenditures 16-24'!K9-SUM('Expenditures 16-24'!G9+'Expenditures 16-24'!I9)</f>
        <v>0</v>
      </c>
    </row>
    <row r="36" spans="1:6" x14ac:dyDescent="0.2">
      <c r="A36" s="444" t="s">
        <v>402</v>
      </c>
      <c r="B36" s="444" t="s">
        <v>1630</v>
      </c>
      <c r="C36" s="1079" t="str">
        <f>'Expenditures 16-24'!B11</f>
        <v>1275</v>
      </c>
      <c r="D36" s="1080" t="str">
        <f>'Expenditures 16-24'!A11</f>
        <v>Remedial and Supplemental Programs Pre-K</v>
      </c>
      <c r="F36" s="886">
        <f>'Expenditures 16-24'!K11-SUM('Expenditures 16-24'!G11,'Expenditures 16-24'!I11)</f>
        <v>0</v>
      </c>
    </row>
    <row r="37" spans="1:6" x14ac:dyDescent="0.2">
      <c r="A37" s="444" t="s">
        <v>402</v>
      </c>
      <c r="B37" s="444" t="s">
        <v>1631</v>
      </c>
      <c r="C37" s="1079">
        <f>'Expenditures 16-24'!B12</f>
        <v>1300</v>
      </c>
      <c r="D37" s="1081" t="str">
        <f>'Expenditures 16-24'!A12</f>
        <v>Adult/Continuing Education Programs</v>
      </c>
      <c r="F37" s="886">
        <f>'Expenditures 16-24'!K12-SUM('Expenditures 16-24'!G12+'Expenditures 16-24'!I12)</f>
        <v>0</v>
      </c>
    </row>
    <row r="38" spans="1:6" x14ac:dyDescent="0.2">
      <c r="A38" s="444" t="s">
        <v>402</v>
      </c>
      <c r="B38" s="444" t="s">
        <v>1632</v>
      </c>
      <c r="C38" s="1079">
        <f>'Expenditures 16-24'!B15</f>
        <v>1600</v>
      </c>
      <c r="D38" s="1081" t="str">
        <f>'Expenditures 16-24'!A15</f>
        <v>Summer School Programs</v>
      </c>
      <c r="F38" s="886">
        <f>'Expenditures 16-24'!K15-SUM('Expenditures 16-24'!G15,'Expenditures 16-24'!I15)</f>
        <v>381465</v>
      </c>
    </row>
    <row r="39" spans="1:6" x14ac:dyDescent="0.2">
      <c r="A39" s="444" t="s">
        <v>402</v>
      </c>
      <c r="B39" s="444" t="s">
        <v>1633</v>
      </c>
      <c r="C39" s="1079" t="str">
        <f>'Expenditures 16-24'!B20</f>
        <v>1910</v>
      </c>
      <c r="D39" s="1081" t="str">
        <f>'Expenditures 16-24'!A20</f>
        <v>Pre-K Programs - Private Tuition</v>
      </c>
      <c r="F39" s="886">
        <f>'Expenditures 16-24'!K20</f>
        <v>0</v>
      </c>
    </row>
    <row r="40" spans="1:6" x14ac:dyDescent="0.2">
      <c r="A40" s="444" t="s">
        <v>402</v>
      </c>
      <c r="B40" s="444" t="s">
        <v>1634</v>
      </c>
      <c r="C40" s="1079" t="str">
        <f>'Expenditures 16-24'!B21</f>
        <v>1911</v>
      </c>
      <c r="D40" s="1081" t="str">
        <f>'Expenditures 16-24'!A21</f>
        <v>Regular K-12 Programs - Private Tuition</v>
      </c>
      <c r="F40" s="886">
        <f>'Expenditures 16-24'!K21</f>
        <v>0</v>
      </c>
    </row>
    <row r="41" spans="1:6" x14ac:dyDescent="0.2">
      <c r="A41" s="444" t="s">
        <v>402</v>
      </c>
      <c r="B41" s="444" t="s">
        <v>1635</v>
      </c>
      <c r="C41" s="1079" t="str">
        <f>'Expenditures 16-24'!B22</f>
        <v>1912</v>
      </c>
      <c r="D41" s="1081" t="str">
        <f>'Expenditures 16-24'!A22</f>
        <v>Special Education Programs K-12 - Private Tuition</v>
      </c>
      <c r="F41" s="886">
        <f>'Expenditures 16-24'!K22</f>
        <v>0</v>
      </c>
    </row>
    <row r="42" spans="1:6" x14ac:dyDescent="0.2">
      <c r="A42" s="444" t="s">
        <v>402</v>
      </c>
      <c r="B42" s="444" t="s">
        <v>1636</v>
      </c>
      <c r="C42" s="1068" t="str">
        <f>'Expenditures 16-24'!B23</f>
        <v>1913</v>
      </c>
      <c r="D42" s="1081" t="str">
        <f>'Expenditures 16-24'!A23</f>
        <v>Special Education Programs Pre-K - Tuition</v>
      </c>
      <c r="F42" s="886">
        <f>'Expenditures 16-24'!K23</f>
        <v>0</v>
      </c>
    </row>
    <row r="43" spans="1:6" x14ac:dyDescent="0.2">
      <c r="A43" s="444" t="s">
        <v>402</v>
      </c>
      <c r="B43" s="444" t="s">
        <v>1637</v>
      </c>
      <c r="C43" s="1079" t="str">
        <f>'Expenditures 16-24'!B24</f>
        <v>1914</v>
      </c>
      <c r="D43" s="1081" t="str">
        <f>'Expenditures 16-24'!A24</f>
        <v>Remedial/Supplemental Programs K-12 - Private Tuition</v>
      </c>
      <c r="F43" s="886">
        <f>'Expenditures 16-24'!K24</f>
        <v>0</v>
      </c>
    </row>
    <row r="44" spans="1:6" x14ac:dyDescent="0.2">
      <c r="A44" s="444" t="s">
        <v>402</v>
      </c>
      <c r="B44" s="444" t="s">
        <v>1638</v>
      </c>
      <c r="C44" s="1068" t="str">
        <f>'Expenditures 16-24'!B25</f>
        <v>1915</v>
      </c>
      <c r="D44" s="1081" t="str">
        <f>'Expenditures 16-24'!A25</f>
        <v>Remedial/Supplemental Programs Pre-K - Private Tuition</v>
      </c>
      <c r="F44" s="886">
        <f>'Expenditures 16-24'!K25</f>
        <v>0</v>
      </c>
    </row>
    <row r="45" spans="1:6" x14ac:dyDescent="0.2">
      <c r="A45" s="444" t="s">
        <v>402</v>
      </c>
      <c r="B45" s="444" t="s">
        <v>1639</v>
      </c>
      <c r="C45" s="1068" t="str">
        <f>'Expenditures 16-24'!B26</f>
        <v>1916</v>
      </c>
      <c r="D45" s="1081" t="str">
        <f>'Expenditures 16-24'!A26</f>
        <v>Adult/Continuing Education Programs - Private Tuition</v>
      </c>
      <c r="F45" s="886">
        <f>'Expenditures 16-24'!K26</f>
        <v>0</v>
      </c>
    </row>
    <row r="46" spans="1:6" x14ac:dyDescent="0.2">
      <c r="A46" s="444" t="s">
        <v>402</v>
      </c>
      <c r="B46" s="444" t="s">
        <v>1640</v>
      </c>
      <c r="C46" s="1079" t="str">
        <f>'Expenditures 16-24'!B27</f>
        <v>1917</v>
      </c>
      <c r="D46" s="1081" t="str">
        <f>'Expenditures 16-24'!A27</f>
        <v>CTE Programs - Private Tuition</v>
      </c>
      <c r="F46" s="886">
        <f>'Expenditures 16-24'!K27</f>
        <v>0</v>
      </c>
    </row>
    <row r="47" spans="1:6" x14ac:dyDescent="0.2">
      <c r="A47" s="444" t="s">
        <v>402</v>
      </c>
      <c r="B47" s="444" t="s">
        <v>1641</v>
      </c>
      <c r="C47" s="1082" t="str">
        <f>'Expenditures 16-24'!B28</f>
        <v>1918</v>
      </c>
      <c r="D47" s="1061" t="str">
        <f>'Expenditures 16-24'!A28</f>
        <v>Interscholastic Programs - Private Tuition</v>
      </c>
      <c r="F47" s="886">
        <f>'Expenditures 16-24'!K28</f>
        <v>0</v>
      </c>
    </row>
    <row r="48" spans="1:6" x14ac:dyDescent="0.2">
      <c r="A48" s="444" t="s">
        <v>402</v>
      </c>
      <c r="B48" s="444" t="s">
        <v>1642</v>
      </c>
      <c r="C48" s="1068" t="str">
        <f>'Expenditures 16-24'!B29</f>
        <v>1919</v>
      </c>
      <c r="D48" s="1081" t="str">
        <f>'Expenditures 16-24'!A29</f>
        <v>Summer School Programs - Private Tuition</v>
      </c>
      <c r="F48" s="886">
        <f>'Expenditures 16-24'!K29</f>
        <v>0</v>
      </c>
    </row>
    <row r="49" spans="1:6" x14ac:dyDescent="0.2">
      <c r="A49" s="444" t="s">
        <v>402</v>
      </c>
      <c r="B49" s="444" t="s">
        <v>1643</v>
      </c>
      <c r="C49" s="1079" t="str">
        <f>'Expenditures 16-24'!B30</f>
        <v>1920</v>
      </c>
      <c r="D49" s="1081" t="str">
        <f>'Expenditures 16-24'!A30</f>
        <v>Gifted Programs - Private Tuition</v>
      </c>
      <c r="F49" s="886">
        <f>'Expenditures 16-24'!K30</f>
        <v>0</v>
      </c>
    </row>
    <row r="50" spans="1:6" x14ac:dyDescent="0.2">
      <c r="A50" s="444" t="s">
        <v>402</v>
      </c>
      <c r="B50" s="444" t="s">
        <v>1644</v>
      </c>
      <c r="C50" s="1079" t="str">
        <f>'Expenditures 16-24'!B31</f>
        <v>1921</v>
      </c>
      <c r="D50" s="1081" t="str">
        <f>'Expenditures 16-24'!A31</f>
        <v>Bilingual Programs - Private Tuition</v>
      </c>
      <c r="F50" s="886">
        <f>'Expenditures 16-24'!K31</f>
        <v>0</v>
      </c>
    </row>
    <row r="51" spans="1:6" x14ac:dyDescent="0.2">
      <c r="A51" s="444" t="s">
        <v>402</v>
      </c>
      <c r="B51" s="444" t="s">
        <v>1645</v>
      </c>
      <c r="C51" s="1079" t="str">
        <f>'Expenditures 16-24'!B32</f>
        <v>1922</v>
      </c>
      <c r="D51" s="1081" t="str">
        <f>'Expenditures 16-24'!A32</f>
        <v>Truants Alternative/Optional Ed Progms - Private Tuition</v>
      </c>
      <c r="F51" s="886">
        <f>'Expenditures 16-24'!K32</f>
        <v>0</v>
      </c>
    </row>
    <row r="52" spans="1:6" x14ac:dyDescent="0.2">
      <c r="A52" s="444" t="s">
        <v>402</v>
      </c>
      <c r="B52" s="444" t="s">
        <v>1646</v>
      </c>
      <c r="C52" s="1068" t="str">
        <f>'Expenditures 16-24'!B77</f>
        <v>3000</v>
      </c>
      <c r="D52" s="1081" t="s">
        <v>392</v>
      </c>
      <c r="F52" s="886">
        <f>'Expenditures 16-24'!K77-SUM('Expenditures 16-24'!G77,'Expenditures 16-24'!I77)</f>
        <v>609295</v>
      </c>
    </row>
    <row r="53" spans="1:6" x14ac:dyDescent="0.2">
      <c r="A53" s="444" t="s">
        <v>402</v>
      </c>
      <c r="B53" s="444" t="s">
        <v>1647</v>
      </c>
      <c r="C53" s="1068">
        <f>'Expenditures 16-24'!B104</f>
        <v>4000</v>
      </c>
      <c r="D53" s="1081" t="str">
        <f>'Expenditures 16-24'!A104</f>
        <v>Total Payments to Other Govt Units</v>
      </c>
      <c r="F53" s="886">
        <f>'Expenditures 16-24'!K104</f>
        <v>3024988</v>
      </c>
    </row>
    <row r="54" spans="1:6" x14ac:dyDescent="0.2">
      <c r="A54" s="444" t="s">
        <v>402</v>
      </c>
      <c r="B54" s="444" t="s">
        <v>1648</v>
      </c>
      <c r="C54" s="1068" t="s">
        <v>881</v>
      </c>
      <c r="D54" s="1078" t="s">
        <v>975</v>
      </c>
      <c r="F54" s="886">
        <f>'Expenditures 16-24'!G116</f>
        <v>228417</v>
      </c>
    </row>
    <row r="55" spans="1:6" x14ac:dyDescent="0.2">
      <c r="A55" s="444" t="s">
        <v>402</v>
      </c>
      <c r="B55" s="444" t="s">
        <v>1649</v>
      </c>
      <c r="C55" s="1068" t="s">
        <v>881</v>
      </c>
      <c r="D55" s="1078" t="s">
        <v>239</v>
      </c>
      <c r="F55" s="886">
        <f>'Expenditures 16-24'!I116</f>
        <v>0</v>
      </c>
    </row>
    <row r="56" spans="1:6" x14ac:dyDescent="0.2">
      <c r="A56" s="444" t="s">
        <v>403</v>
      </c>
      <c r="B56" s="444" t="s">
        <v>1650</v>
      </c>
      <c r="C56" s="1079" t="str">
        <f>'Expenditures 16-24'!B134</f>
        <v>3000</v>
      </c>
      <c r="D56" s="1083" t="s">
        <v>392</v>
      </c>
      <c r="F56" s="886">
        <f>'Expenditures 16-24'!K134-SUM('Expenditures 16-24'!G134+'Expenditures 16-24'!I134)</f>
        <v>0</v>
      </c>
    </row>
    <row r="57" spans="1:6" x14ac:dyDescent="0.2">
      <c r="A57" s="444" t="s">
        <v>403</v>
      </c>
      <c r="B57" s="444" t="s">
        <v>1651</v>
      </c>
      <c r="C57" s="1068">
        <f>'Expenditures 16-24'!B143</f>
        <v>4000</v>
      </c>
      <c r="D57" s="1080" t="str">
        <f>'Expenditures 16-24'!A143</f>
        <v>Total Payments to Other Govt Units</v>
      </c>
      <c r="F57" s="886">
        <f>'Expenditures 16-24'!K143</f>
        <v>0</v>
      </c>
    </row>
    <row r="58" spans="1:6" x14ac:dyDescent="0.2">
      <c r="A58" s="444" t="s">
        <v>403</v>
      </c>
      <c r="B58" s="444" t="s">
        <v>1652</v>
      </c>
      <c r="C58" s="1079" t="s">
        <v>881</v>
      </c>
      <c r="D58" s="1078" t="s">
        <v>975</v>
      </c>
      <c r="F58" s="887">
        <f>'Expenditures 16-24'!G155</f>
        <v>0</v>
      </c>
    </row>
    <row r="59" spans="1:6" x14ac:dyDescent="0.2">
      <c r="A59" s="444" t="s">
        <v>403</v>
      </c>
      <c r="B59" s="1052" t="s">
        <v>1653</v>
      </c>
      <c r="C59" s="1068" t="s">
        <v>881</v>
      </c>
      <c r="D59" s="1052" t="s">
        <v>239</v>
      </c>
      <c r="F59" s="886">
        <f>'Expenditures 16-24'!I155</f>
        <v>0</v>
      </c>
    </row>
    <row r="60" spans="1:6" x14ac:dyDescent="0.2">
      <c r="A60" s="444" t="s">
        <v>438</v>
      </c>
      <c r="B60" s="1052" t="s">
        <v>1654</v>
      </c>
      <c r="C60" s="1068">
        <v>4000</v>
      </c>
      <c r="D60" s="1052" t="s">
        <v>259</v>
      </c>
      <c r="F60" s="1076">
        <f>'Expenditures 16-24'!K164</f>
        <v>0</v>
      </c>
    </row>
    <row r="61" spans="1:6" x14ac:dyDescent="0.2">
      <c r="A61" s="1084" t="s">
        <v>438</v>
      </c>
      <c r="B61" s="1084" t="s">
        <v>1655</v>
      </c>
      <c r="C61" s="1085" t="str">
        <f>'Expenditures 16-24'!B174</f>
        <v>5300</v>
      </c>
      <c r="D61" s="1086" t="s">
        <v>258</v>
      </c>
      <c r="E61" s="1072"/>
      <c r="F61" s="886">
        <f>'Expenditures 16-24'!K174</f>
        <v>0</v>
      </c>
    </row>
    <row r="62" spans="1:6" x14ac:dyDescent="0.2">
      <c r="A62" s="444" t="s">
        <v>404</v>
      </c>
      <c r="B62" s="444" t="s">
        <v>1656</v>
      </c>
      <c r="C62" s="1079">
        <f>'Expenditures 16-24'!B189</f>
        <v>3000</v>
      </c>
      <c r="D62" s="1069" t="s">
        <v>392</v>
      </c>
      <c r="F62" s="886">
        <f>'Expenditures 16-24'!K189-SUM('Expenditures 16-24'!G189,'Expenditures 16-24'!I189)</f>
        <v>0</v>
      </c>
    </row>
    <row r="63" spans="1:6" x14ac:dyDescent="0.2">
      <c r="A63" s="444" t="s">
        <v>404</v>
      </c>
      <c r="B63" s="444" t="s">
        <v>1657</v>
      </c>
      <c r="C63" s="1079" t="str">
        <f>'Expenditures 16-24'!B200</f>
        <v>4000</v>
      </c>
      <c r="D63" s="1080" t="str">
        <f>'Expenditures 16-24'!A200</f>
        <v>Total Payments to Other Govt Units</v>
      </c>
      <c r="F63" s="886">
        <f>'Expenditures 16-24'!K200</f>
        <v>0</v>
      </c>
    </row>
    <row r="64" spans="1:6" x14ac:dyDescent="0.2">
      <c r="A64" s="1084" t="s">
        <v>404</v>
      </c>
      <c r="B64" s="1084" t="s">
        <v>1658</v>
      </c>
      <c r="C64" s="1085" t="str">
        <f>'Expenditures 16-24'!B210</f>
        <v>5300</v>
      </c>
      <c r="D64" s="1083" t="s">
        <v>258</v>
      </c>
      <c r="F64" s="886">
        <f>'Expenditures 16-24'!K210</f>
        <v>0</v>
      </c>
    </row>
    <row r="65" spans="1:6" x14ac:dyDescent="0.2">
      <c r="A65" s="444" t="s">
        <v>404</v>
      </c>
      <c r="B65" s="444" t="s">
        <v>1659</v>
      </c>
      <c r="C65" s="1079" t="s">
        <v>881</v>
      </c>
      <c r="D65" s="1078" t="s">
        <v>975</v>
      </c>
      <c r="F65" s="886">
        <f>'Expenditures 16-24'!G214</f>
        <v>0</v>
      </c>
    </row>
    <row r="66" spans="1:6" x14ac:dyDescent="0.2">
      <c r="A66" s="444" t="s">
        <v>404</v>
      </c>
      <c r="B66" s="444" t="s">
        <v>1660</v>
      </c>
      <c r="C66" s="1079" t="s">
        <v>881</v>
      </c>
      <c r="D66" s="1078" t="s">
        <v>239</v>
      </c>
      <c r="F66" s="886">
        <f>'Expenditures 16-24'!I214</f>
        <v>0</v>
      </c>
    </row>
    <row r="67" spans="1:6" x14ac:dyDescent="0.2">
      <c r="A67" s="444" t="s">
        <v>405</v>
      </c>
      <c r="B67" s="444" t="s">
        <v>1661</v>
      </c>
      <c r="C67" s="1079" t="str">
        <f>'Expenditures 16-24'!B220</f>
        <v>1125</v>
      </c>
      <c r="D67" s="1083" t="str">
        <f>'Expenditures 16-24'!A220</f>
        <v>Pre-K Programs</v>
      </c>
      <c r="F67" s="886">
        <f>'Expenditures 16-24'!K220</f>
        <v>0</v>
      </c>
    </row>
    <row r="68" spans="1:6" x14ac:dyDescent="0.2">
      <c r="A68" s="444" t="s">
        <v>405</v>
      </c>
      <c r="B68" s="444" t="s">
        <v>1662</v>
      </c>
      <c r="C68" s="1079" t="str">
        <f>'Expenditures 16-24'!B222</f>
        <v>1225</v>
      </c>
      <c r="D68" s="1083" t="str">
        <f>'Expenditures 16-24'!A222</f>
        <v>Special Education Programs - Pre-K</v>
      </c>
      <c r="F68" s="886">
        <f>'Expenditures 16-24'!K222</f>
        <v>0</v>
      </c>
    </row>
    <row r="69" spans="1:6" x14ac:dyDescent="0.2">
      <c r="A69" s="444" t="s">
        <v>405</v>
      </c>
      <c r="B69" s="444" t="s">
        <v>1663</v>
      </c>
      <c r="C69" s="1079" t="str">
        <f>'Expenditures 16-24'!B224</f>
        <v>1275</v>
      </c>
      <c r="D69" s="1083" t="str">
        <f>'Expenditures 16-24'!A224</f>
        <v>Remedial and Supplemental Programs - Pre-K</v>
      </c>
      <c r="F69" s="886">
        <f>'Expenditures 16-24'!K224</f>
        <v>0</v>
      </c>
    </row>
    <row r="70" spans="1:6" x14ac:dyDescent="0.2">
      <c r="A70" s="444" t="s">
        <v>405</v>
      </c>
      <c r="B70" s="444" t="s">
        <v>1664</v>
      </c>
      <c r="C70" s="1079">
        <f>'Expenditures 16-24'!B225</f>
        <v>1300</v>
      </c>
      <c r="D70" s="1080" t="str">
        <f>'Expenditures 16-24'!A225</f>
        <v>Adult/Continuing Education Programs</v>
      </c>
      <c r="F70" s="886">
        <f>'Expenditures 16-24'!K225</f>
        <v>0</v>
      </c>
    </row>
    <row r="71" spans="1:6" x14ac:dyDescent="0.2">
      <c r="A71" s="444" t="s">
        <v>405</v>
      </c>
      <c r="B71" s="444" t="s">
        <v>1665</v>
      </c>
      <c r="C71" s="1079">
        <f>'Expenditures 16-24'!B228</f>
        <v>1600</v>
      </c>
      <c r="D71" s="1080" t="str">
        <f>'Expenditures 16-24'!A228</f>
        <v>Summer School Programs</v>
      </c>
      <c r="F71" s="886">
        <f>'Expenditures 16-24'!K228</f>
        <v>0</v>
      </c>
    </row>
    <row r="72" spans="1:6" x14ac:dyDescent="0.2">
      <c r="A72" s="444" t="s">
        <v>405</v>
      </c>
      <c r="B72" s="444" t="s">
        <v>1780</v>
      </c>
      <c r="C72" s="1079">
        <f>'Expenditures 16-24'!B277</f>
        <v>3000</v>
      </c>
      <c r="D72" s="1069" t="s">
        <v>392</v>
      </c>
      <c r="F72" s="886">
        <f>'Expenditures 16-24'!K277</f>
        <v>0</v>
      </c>
    </row>
    <row r="73" spans="1:6" x14ac:dyDescent="0.2">
      <c r="A73" s="444" t="s">
        <v>405</v>
      </c>
      <c r="B73" s="444" t="s">
        <v>1781</v>
      </c>
      <c r="C73" s="1079" t="str">
        <f>'Expenditures 16-24'!B282</f>
        <v>4000</v>
      </c>
      <c r="D73" s="1080" t="str">
        <f>'Expenditures 16-24'!A282</f>
        <v>Total Payments to Other Govt Units</v>
      </c>
      <c r="F73" s="886">
        <f>'Expenditures 16-24'!K282</f>
        <v>0</v>
      </c>
    </row>
    <row r="74" spans="1:6" x14ac:dyDescent="0.2">
      <c r="A74" s="444" t="s">
        <v>381</v>
      </c>
      <c r="B74" s="444" t="s">
        <v>1782</v>
      </c>
      <c r="C74" s="1079" t="s">
        <v>867</v>
      </c>
      <c r="D74" s="1080" t="s">
        <v>145</v>
      </c>
      <c r="F74" s="888">
        <f>'Expenditures 16-24'!K318-SUM('Expenditures 16-24'!G318,'Expenditures 16-24'!I318)</f>
        <v>0</v>
      </c>
    </row>
    <row r="75" spans="1:6" x14ac:dyDescent="0.2">
      <c r="A75" s="444" t="s">
        <v>381</v>
      </c>
      <c r="B75" s="444" t="s">
        <v>1783</v>
      </c>
      <c r="C75" s="1079" t="s">
        <v>868</v>
      </c>
      <c r="D75" s="1080" t="s">
        <v>643</v>
      </c>
      <c r="F75" s="888">
        <f>'Expenditures 16-24'!K320-SUM('Expenditures 16-24'!G320,'Expenditures 16-24'!I320)</f>
        <v>0</v>
      </c>
    </row>
    <row r="76" spans="1:6" x14ac:dyDescent="0.2">
      <c r="A76" s="444" t="s">
        <v>381</v>
      </c>
      <c r="B76" s="444" t="s">
        <v>1784</v>
      </c>
      <c r="C76" s="1079" t="s">
        <v>143</v>
      </c>
      <c r="D76" s="1080" t="s">
        <v>1008</v>
      </c>
      <c r="F76" s="888">
        <f>'Expenditures 16-24'!K322-SUM('Expenditures 16-24'!G322,'Expenditures 16-24'!I322)</f>
        <v>0</v>
      </c>
    </row>
    <row r="77" spans="1:6" x14ac:dyDescent="0.2">
      <c r="A77" s="444" t="s">
        <v>381</v>
      </c>
      <c r="B77" s="444" t="s">
        <v>1785</v>
      </c>
      <c r="C77" s="1079">
        <v>1300</v>
      </c>
      <c r="D77" s="1080" t="s">
        <v>862</v>
      </c>
      <c r="F77" s="888">
        <f>'Expenditures 16-24'!K323-SUM('Expenditures 16-24'!G323,'Expenditures 16-24'!I323)</f>
        <v>0</v>
      </c>
    </row>
    <row r="78" spans="1:6" x14ac:dyDescent="0.2">
      <c r="A78" s="444" t="s">
        <v>381</v>
      </c>
      <c r="B78" s="444" t="s">
        <v>1786</v>
      </c>
      <c r="C78" s="1079">
        <v>1600</v>
      </c>
      <c r="D78" s="1080" t="s">
        <v>864</v>
      </c>
      <c r="F78" s="888">
        <f>'Expenditures 16-24'!K326-SUM('Expenditures 16-24'!G326,'Expenditures 16-24'!I326)</f>
        <v>0</v>
      </c>
    </row>
    <row r="79" spans="1:6" x14ac:dyDescent="0.2">
      <c r="A79" s="444" t="s">
        <v>381</v>
      </c>
      <c r="B79" s="444" t="s">
        <v>1787</v>
      </c>
      <c r="C79" s="1079" t="s">
        <v>647</v>
      </c>
      <c r="D79" s="1080" t="s">
        <v>660</v>
      </c>
      <c r="F79" s="888">
        <f>'Expenditures 16-24'!K331</f>
        <v>0</v>
      </c>
    </row>
    <row r="80" spans="1:6" x14ac:dyDescent="0.2">
      <c r="A80" s="444" t="s">
        <v>381</v>
      </c>
      <c r="B80" s="444" t="s">
        <v>1788</v>
      </c>
      <c r="C80" s="1079" t="s">
        <v>648</v>
      </c>
      <c r="D80" s="1080" t="s">
        <v>661</v>
      </c>
      <c r="F80" s="888">
        <f>'Expenditures 16-24'!K332</f>
        <v>0</v>
      </c>
    </row>
    <row r="81" spans="1:6" x14ac:dyDescent="0.2">
      <c r="A81" s="444" t="s">
        <v>381</v>
      </c>
      <c r="B81" s="444" t="s">
        <v>1789</v>
      </c>
      <c r="C81" s="1079" t="s">
        <v>649</v>
      </c>
      <c r="D81" s="1080" t="s">
        <v>662</v>
      </c>
      <c r="F81" s="888">
        <f>'Expenditures 16-24'!K333</f>
        <v>0</v>
      </c>
    </row>
    <row r="82" spans="1:6" x14ac:dyDescent="0.2">
      <c r="A82" s="444" t="s">
        <v>381</v>
      </c>
      <c r="B82" s="444" t="s">
        <v>1790</v>
      </c>
      <c r="C82" s="1079" t="s">
        <v>650</v>
      </c>
      <c r="D82" s="1080" t="s">
        <v>663</v>
      </c>
      <c r="F82" s="888">
        <f>'Expenditures 16-24'!K334</f>
        <v>0</v>
      </c>
    </row>
    <row r="83" spans="1:6" x14ac:dyDescent="0.2">
      <c r="A83" s="444" t="s">
        <v>381</v>
      </c>
      <c r="B83" s="444" t="s">
        <v>1791</v>
      </c>
      <c r="C83" s="1079" t="s">
        <v>651</v>
      </c>
      <c r="D83" s="1080" t="s">
        <v>664</v>
      </c>
      <c r="F83" s="888">
        <f>'Expenditures 16-24'!K335</f>
        <v>0</v>
      </c>
    </row>
    <row r="84" spans="1:6" x14ac:dyDescent="0.2">
      <c r="A84" s="444" t="s">
        <v>381</v>
      </c>
      <c r="B84" s="444" t="s">
        <v>1792</v>
      </c>
      <c r="C84" s="1079" t="s">
        <v>652</v>
      </c>
      <c r="D84" s="1080" t="s">
        <v>717</v>
      </c>
      <c r="F84" s="888">
        <f>'Expenditures 16-24'!K336</f>
        <v>0</v>
      </c>
    </row>
    <row r="85" spans="1:6" x14ac:dyDescent="0.2">
      <c r="A85" s="444" t="s">
        <v>381</v>
      </c>
      <c r="B85" s="444" t="s">
        <v>1793</v>
      </c>
      <c r="C85" s="1079" t="s">
        <v>653</v>
      </c>
      <c r="D85" s="1080" t="s">
        <v>555</v>
      </c>
      <c r="F85" s="888">
        <f>'Expenditures 16-24'!K337</f>
        <v>0</v>
      </c>
    </row>
    <row r="86" spans="1:6" x14ac:dyDescent="0.2">
      <c r="A86" s="444" t="s">
        <v>381</v>
      </c>
      <c r="B86" s="444" t="s">
        <v>1666</v>
      </c>
      <c r="C86" s="1079" t="s">
        <v>654</v>
      </c>
      <c r="D86" s="1080" t="s">
        <v>556</v>
      </c>
      <c r="F86" s="888">
        <f>'Expenditures 16-24'!K338</f>
        <v>0</v>
      </c>
    </row>
    <row r="87" spans="1:6" x14ac:dyDescent="0.2">
      <c r="A87" s="444" t="s">
        <v>381</v>
      </c>
      <c r="B87" s="444" t="s">
        <v>1667</v>
      </c>
      <c r="C87" s="1079" t="s">
        <v>655</v>
      </c>
      <c r="D87" s="1080" t="s">
        <v>132</v>
      </c>
      <c r="F87" s="888">
        <f>'Expenditures 16-24'!K339</f>
        <v>0</v>
      </c>
    </row>
    <row r="88" spans="1:6" x14ac:dyDescent="0.2">
      <c r="A88" s="444" t="s">
        <v>381</v>
      </c>
      <c r="B88" s="444" t="s">
        <v>1668</v>
      </c>
      <c r="C88" s="1079" t="s">
        <v>656</v>
      </c>
      <c r="D88" s="1080" t="s">
        <v>133</v>
      </c>
      <c r="F88" s="888">
        <f>'Expenditures 16-24'!K340</f>
        <v>0</v>
      </c>
    </row>
    <row r="89" spans="1:6" x14ac:dyDescent="0.2">
      <c r="A89" s="444" t="s">
        <v>381</v>
      </c>
      <c r="B89" s="444" t="s">
        <v>1669</v>
      </c>
      <c r="C89" s="1079" t="s">
        <v>657</v>
      </c>
      <c r="D89" s="1080" t="s">
        <v>134</v>
      </c>
      <c r="F89" s="888">
        <f>'Expenditures 16-24'!K341</f>
        <v>0</v>
      </c>
    </row>
    <row r="90" spans="1:6" x14ac:dyDescent="0.2">
      <c r="A90" s="444" t="s">
        <v>381</v>
      </c>
      <c r="B90" s="444" t="s">
        <v>1670</v>
      </c>
      <c r="C90" s="1079" t="s">
        <v>658</v>
      </c>
      <c r="D90" s="1080" t="s">
        <v>135</v>
      </c>
      <c r="F90" s="888">
        <f>'Expenditures 16-24'!K342</f>
        <v>0</v>
      </c>
    </row>
    <row r="91" spans="1:6" x14ac:dyDescent="0.2">
      <c r="A91" s="444" t="s">
        <v>381</v>
      </c>
      <c r="B91" s="444" t="s">
        <v>1671</v>
      </c>
      <c r="C91" s="1079" t="s">
        <v>659</v>
      </c>
      <c r="D91" s="1080" t="s">
        <v>1007</v>
      </c>
      <c r="F91" s="888">
        <f>'Expenditures 16-24'!K343</f>
        <v>0</v>
      </c>
    </row>
    <row r="92" spans="1:6" x14ac:dyDescent="0.2">
      <c r="A92" s="444" t="s">
        <v>381</v>
      </c>
      <c r="B92" s="444" t="s">
        <v>1794</v>
      </c>
      <c r="C92" s="1079" t="s">
        <v>513</v>
      </c>
      <c r="D92" s="1080" t="s">
        <v>392</v>
      </c>
      <c r="F92" s="888">
        <f>'Expenditures 16-24'!K388-SUM('Expenditures 16-24'!G388,'Expenditures 16-24'!I388)</f>
        <v>0</v>
      </c>
    </row>
    <row r="93" spans="1:6" x14ac:dyDescent="0.2">
      <c r="A93" s="444" t="s">
        <v>381</v>
      </c>
      <c r="B93" s="444" t="s">
        <v>1795</v>
      </c>
      <c r="C93" s="1079" t="s">
        <v>766</v>
      </c>
      <c r="D93" s="1080" t="s">
        <v>1187</v>
      </c>
      <c r="F93" s="888">
        <f>'Expenditures 16-24'!K415</f>
        <v>0</v>
      </c>
    </row>
    <row r="94" spans="1:6" x14ac:dyDescent="0.2">
      <c r="A94" s="444" t="s">
        <v>1442</v>
      </c>
      <c r="B94" s="444" t="s">
        <v>1796</v>
      </c>
      <c r="C94" s="1079" t="s">
        <v>881</v>
      </c>
      <c r="D94" s="1080" t="s">
        <v>975</v>
      </c>
      <c r="F94" s="888">
        <f>'Expenditures 16-24'!G429</f>
        <v>0</v>
      </c>
    </row>
    <row r="95" spans="1:6" ht="10.5" customHeight="1" x14ac:dyDescent="0.2">
      <c r="A95" s="1052" t="s">
        <v>381</v>
      </c>
      <c r="B95" s="444" t="s">
        <v>1797</v>
      </c>
      <c r="C95" s="1068" t="s">
        <v>881</v>
      </c>
      <c r="D95" s="1052" t="s">
        <v>239</v>
      </c>
      <c r="F95" s="888">
        <f>'Expenditures 16-24'!I429</f>
        <v>0</v>
      </c>
    </row>
    <row r="96" spans="1:6" ht="12" thickBot="1" x14ac:dyDescent="0.25">
      <c r="A96" s="1062"/>
      <c r="B96" s="1087"/>
      <c r="C96" s="1064"/>
      <c r="D96" s="1088" t="s">
        <v>1519</v>
      </c>
      <c r="E96" s="1064" t="s">
        <v>860</v>
      </c>
      <c r="F96" s="1089">
        <f>SUM(F18:F95)</f>
        <v>4244165</v>
      </c>
    </row>
    <row r="97" spans="1:7" s="444" customFormat="1" ht="12" customHeight="1" thickTop="1" thickBot="1" x14ac:dyDescent="0.25">
      <c r="A97" s="1090"/>
      <c r="B97" s="1087"/>
      <c r="C97" s="1064"/>
      <c r="D97" s="1088" t="s">
        <v>1520</v>
      </c>
      <c r="E97" s="1064"/>
      <c r="F97" s="889">
        <f>(F14-F96)</f>
        <v>18946258</v>
      </c>
    </row>
    <row r="98" spans="1:7" s="444" customFormat="1" ht="12" customHeight="1" thickTop="1" x14ac:dyDescent="0.2">
      <c r="A98" s="1091"/>
      <c r="B98" s="1087"/>
      <c r="C98" s="1064"/>
      <c r="D98" s="899" t="str">
        <f>"9 Month ADA from Average Daily Attendance - Student Information System (SIS) in IWAS-preliminary ADA "&amp;'AFR22'!$E$2-1&amp;"-"&amp;'AFR22'!$E$2</f>
        <v>9 Month ADA from Average Daily Attendance - Student Information System (SIS) in IWAS-preliminary ADA 2021-2022</v>
      </c>
      <c r="E98" s="1064"/>
      <c r="F98" s="890">
        <v>0</v>
      </c>
    </row>
    <row r="99" spans="1:7" s="444" customFormat="1" ht="12" customHeight="1" thickBot="1" x14ac:dyDescent="0.25">
      <c r="A99" s="1092"/>
      <c r="B99" s="1087"/>
      <c r="C99" s="1064"/>
      <c r="D99" s="1088" t="s">
        <v>1521</v>
      </c>
      <c r="E99" s="1064" t="s">
        <v>860</v>
      </c>
      <c r="F99" s="891" t="str">
        <f>IF(F98&gt;0,F97/F98," Complete Line 98")</f>
        <v xml:space="preserve"> Complete Line 98</v>
      </c>
    </row>
    <row r="100" spans="1:7" s="444" customFormat="1" ht="8.25" customHeight="1" thickTop="1" x14ac:dyDescent="0.2">
      <c r="A100" s="1093"/>
      <c r="C100" s="1055"/>
      <c r="D100" s="1094"/>
      <c r="E100" s="1055"/>
      <c r="F100" s="892"/>
    </row>
    <row r="101" spans="1:7" s="444" customFormat="1" ht="12" thickBot="1" x14ac:dyDescent="0.25">
      <c r="A101" s="2034" t="s">
        <v>984</v>
      </c>
      <c r="B101" s="2035"/>
      <c r="C101" s="2035"/>
      <c r="D101" s="2035"/>
      <c r="E101" s="2035"/>
      <c r="F101" s="2036"/>
    </row>
    <row r="102" spans="1:7" s="444" customFormat="1" ht="5.25" customHeight="1" thickTop="1" x14ac:dyDescent="0.2">
      <c r="C102" s="1055"/>
      <c r="E102" s="1055"/>
    </row>
    <row r="103" spans="1:7" ht="12" customHeight="1" x14ac:dyDescent="0.2">
      <c r="A103" s="1095" t="s">
        <v>726</v>
      </c>
      <c r="B103" s="446"/>
      <c r="C103" s="1096"/>
      <c r="D103" s="1097"/>
      <c r="E103" s="1096"/>
      <c r="F103" s="446"/>
      <c r="G103" s="446"/>
    </row>
    <row r="104" spans="1:7" x14ac:dyDescent="0.2">
      <c r="A104" s="1098" t="s">
        <v>404</v>
      </c>
      <c r="B104" s="1099" t="s">
        <v>1686</v>
      </c>
      <c r="C104" s="1100">
        <f>'Revenues 10-15'!B42</f>
        <v>1411</v>
      </c>
      <c r="D104" s="1101" t="str">
        <f>'Revenues 10-15'!A42</f>
        <v>Regular -Transp Fees from Pupils or Parents (In State)</v>
      </c>
      <c r="E104" s="1096" t="s">
        <v>860</v>
      </c>
      <c r="F104" s="893">
        <f>'Revenues 10-15'!F42</f>
        <v>0</v>
      </c>
      <c r="G104" s="446"/>
    </row>
    <row r="105" spans="1:7" x14ac:dyDescent="0.2">
      <c r="A105" s="1098" t="s">
        <v>404</v>
      </c>
      <c r="B105" s="1098" t="s">
        <v>1687</v>
      </c>
      <c r="C105" s="1100">
        <f>'Revenues 10-15'!B44</f>
        <v>1413</v>
      </c>
      <c r="D105" s="1101" t="str">
        <f>'Revenues 10-15'!A44</f>
        <v>Regular - Transp Fees from Other Sources (In State)</v>
      </c>
      <c r="E105" s="1096"/>
      <c r="F105" s="894">
        <f>'Revenues 10-15'!F44</f>
        <v>0</v>
      </c>
      <c r="G105" s="1102"/>
    </row>
    <row r="106" spans="1:7" x14ac:dyDescent="0.2">
      <c r="A106" s="1098" t="s">
        <v>404</v>
      </c>
      <c r="B106" s="1098" t="s">
        <v>1688</v>
      </c>
      <c r="C106" s="1100">
        <f>'Revenues 10-15'!B45</f>
        <v>1415</v>
      </c>
      <c r="D106" s="1101" t="str">
        <f>'Revenues 10-15'!A45</f>
        <v>Regular - Transp Fees from Co-curricular Activities (In State)</v>
      </c>
      <c r="E106" s="1096"/>
      <c r="F106" s="894">
        <f>'Revenues 10-15'!F45</f>
        <v>0</v>
      </c>
      <c r="G106" s="1102"/>
    </row>
    <row r="107" spans="1:7" x14ac:dyDescent="0.2">
      <c r="A107" s="1098" t="s">
        <v>404</v>
      </c>
      <c r="B107" s="1098" t="s">
        <v>1689</v>
      </c>
      <c r="C107" s="1100">
        <v>1416</v>
      </c>
      <c r="D107" s="1101" t="str">
        <f>'Revenues 10-15'!A46</f>
        <v>Regular Transp Fees from Other Sources (Out of State)</v>
      </c>
      <c r="E107" s="1096"/>
      <c r="F107" s="894">
        <f>'Revenues 10-15'!F46</f>
        <v>0</v>
      </c>
      <c r="G107" s="1102"/>
    </row>
    <row r="108" spans="1:7" x14ac:dyDescent="0.2">
      <c r="A108" s="1098" t="s">
        <v>404</v>
      </c>
      <c r="B108" s="1098" t="s">
        <v>1690</v>
      </c>
      <c r="C108" s="1100">
        <f>'Revenues 10-15'!B51</f>
        <v>1431</v>
      </c>
      <c r="D108" s="1101" t="str">
        <f>'Revenues 10-15'!A51</f>
        <v>CTE - Transp Fees from Pupils or Parents (In State)</v>
      </c>
      <c r="E108" s="1096"/>
      <c r="F108" s="894">
        <f>'Revenues 10-15'!F51</f>
        <v>0</v>
      </c>
      <c r="G108" s="1102"/>
    </row>
    <row r="109" spans="1:7" x14ac:dyDescent="0.2">
      <c r="A109" s="1098" t="s">
        <v>404</v>
      </c>
      <c r="B109" s="1098" t="s">
        <v>1691</v>
      </c>
      <c r="C109" s="1100">
        <f>'Revenues 10-15'!B53</f>
        <v>1433</v>
      </c>
      <c r="D109" s="1101" t="str">
        <f>'Revenues 10-15'!A53</f>
        <v>CTE - Transp Fees from Other Sources (In State)</v>
      </c>
      <c r="E109" s="1096"/>
      <c r="F109" s="894">
        <f>'Revenues 10-15'!F53</f>
        <v>0</v>
      </c>
      <c r="G109" s="1102"/>
    </row>
    <row r="110" spans="1:7" x14ac:dyDescent="0.2">
      <c r="A110" s="1098" t="s">
        <v>404</v>
      </c>
      <c r="B110" s="1098" t="s">
        <v>1692</v>
      </c>
      <c r="C110" s="1100">
        <f>'Revenues 10-15'!B54</f>
        <v>1434</v>
      </c>
      <c r="D110" s="1101" t="str">
        <f>'Revenues 10-15'!A54</f>
        <v>CTE - Transp Fees from Other Sources (Out of State)</v>
      </c>
      <c r="E110" s="1096"/>
      <c r="F110" s="894">
        <f>'Revenues 10-15'!F54</f>
        <v>0</v>
      </c>
      <c r="G110" s="1102"/>
    </row>
    <row r="111" spans="1:7" x14ac:dyDescent="0.2">
      <c r="A111" s="1098" t="s">
        <v>404</v>
      </c>
      <c r="B111" s="1098" t="s">
        <v>1693</v>
      </c>
      <c r="C111" s="1103">
        <f>'Revenues 10-15'!B55</f>
        <v>1441</v>
      </c>
      <c r="D111" s="1101" t="str">
        <f>'Revenues 10-15'!A55</f>
        <v>Special Ed - Transp Fees from Pupils or Parents (In State)</v>
      </c>
      <c r="E111" s="1096"/>
      <c r="F111" s="894">
        <f>'Revenues 10-15'!F55</f>
        <v>0</v>
      </c>
      <c r="G111" s="1102"/>
    </row>
    <row r="112" spans="1:7" x14ac:dyDescent="0.2">
      <c r="A112" s="1098" t="s">
        <v>404</v>
      </c>
      <c r="B112" s="1098" t="s">
        <v>1694</v>
      </c>
      <c r="C112" s="1100">
        <f>'Revenues 10-15'!B57</f>
        <v>1443</v>
      </c>
      <c r="D112" s="1101" t="str">
        <f>'Revenues 10-15'!A57</f>
        <v>Special Ed - Transp Fees from Other Sources (In State)</v>
      </c>
      <c r="E112" s="1096"/>
      <c r="F112" s="894">
        <f>'Revenues 10-15'!F57</f>
        <v>0</v>
      </c>
      <c r="G112" s="1102"/>
    </row>
    <row r="113" spans="1:7" x14ac:dyDescent="0.2">
      <c r="A113" s="1098" t="s">
        <v>404</v>
      </c>
      <c r="B113" s="1098" t="s">
        <v>1695</v>
      </c>
      <c r="C113" s="1100">
        <f>'Revenues 10-15'!B58</f>
        <v>1444</v>
      </c>
      <c r="D113" s="1101" t="str">
        <f>'Revenues 10-15'!A58</f>
        <v>Special Ed - Transp Fees from Other Sources (Out of State)</v>
      </c>
      <c r="E113" s="1096"/>
      <c r="F113" s="894">
        <f>'Revenues 10-15'!F58</f>
        <v>0</v>
      </c>
      <c r="G113" s="1102"/>
    </row>
    <row r="114" spans="1:7" x14ac:dyDescent="0.2">
      <c r="A114" s="1098" t="s">
        <v>402</v>
      </c>
      <c r="B114" s="1098" t="s">
        <v>1696</v>
      </c>
      <c r="C114" s="1100">
        <v>1600</v>
      </c>
      <c r="D114" s="1104" t="str">
        <f>'Revenues 10-15'!A75</f>
        <v>Total Food Service</v>
      </c>
      <c r="E114" s="1096"/>
      <c r="F114" s="894">
        <f>'Revenues 10-15'!C75</f>
        <v>0</v>
      </c>
      <c r="G114" s="446"/>
    </row>
    <row r="115" spans="1:7" x14ac:dyDescent="0.2">
      <c r="A115" s="1098" t="s">
        <v>123</v>
      </c>
      <c r="B115" s="1098" t="s">
        <v>1697</v>
      </c>
      <c r="C115" s="1100">
        <v>1700</v>
      </c>
      <c r="D115" s="1105" t="str">
        <f>'Revenues 10-15'!A83</f>
        <v>Total District/School Activity Income (without Student Activity Funds)</v>
      </c>
      <c r="E115" s="1096"/>
      <c r="F115" s="894">
        <f>SUM('Revenues 10-15'!C83,'Revenues 10-15'!D83)</f>
        <v>0</v>
      </c>
      <c r="G115" s="446"/>
    </row>
    <row r="116" spans="1:7" x14ac:dyDescent="0.2">
      <c r="A116" s="1098" t="s">
        <v>402</v>
      </c>
      <c r="B116" s="1098" t="s">
        <v>1698</v>
      </c>
      <c r="C116" s="1100">
        <f>'Revenues 10-15'!B86</f>
        <v>1811</v>
      </c>
      <c r="D116" s="1101" t="str">
        <f>'Revenues 10-15'!A86</f>
        <v>Rentals - Regular Textbooks</v>
      </c>
      <c r="E116" s="1096"/>
      <c r="F116" s="894">
        <f>'Revenues 10-15'!C86</f>
        <v>0</v>
      </c>
      <c r="G116" s="446"/>
    </row>
    <row r="117" spans="1:7" x14ac:dyDescent="0.2">
      <c r="A117" s="1098" t="s">
        <v>402</v>
      </c>
      <c r="B117" s="1098" t="s">
        <v>1699</v>
      </c>
      <c r="C117" s="1100">
        <f>'Revenues 10-15'!B89</f>
        <v>1819</v>
      </c>
      <c r="D117" s="1101" t="str">
        <f>'Revenues 10-15'!A89</f>
        <v>Rentals - Other (Describe &amp; Itemize)</v>
      </c>
      <c r="E117" s="1096"/>
      <c r="F117" s="894">
        <f>'Revenues 10-15'!C89</f>
        <v>0</v>
      </c>
      <c r="G117" s="446"/>
    </row>
    <row r="118" spans="1:7" x14ac:dyDescent="0.2">
      <c r="A118" s="1098" t="s">
        <v>402</v>
      </c>
      <c r="B118" s="1098" t="s">
        <v>1700</v>
      </c>
      <c r="C118" s="1100">
        <f>'Revenues 10-15'!B90</f>
        <v>1821</v>
      </c>
      <c r="D118" s="1101" t="str">
        <f>'Revenues 10-15'!A90</f>
        <v>Sales - Regular Textbooks</v>
      </c>
      <c r="E118" s="1096"/>
      <c r="F118" s="894">
        <f>'Revenues 10-15'!C90</f>
        <v>0</v>
      </c>
      <c r="G118" s="446"/>
    </row>
    <row r="119" spans="1:7" x14ac:dyDescent="0.2">
      <c r="A119" s="1098" t="s">
        <v>402</v>
      </c>
      <c r="B119" s="1098" t="s">
        <v>1701</v>
      </c>
      <c r="C119" s="1100">
        <f>'Revenues 10-15'!B93</f>
        <v>1829</v>
      </c>
      <c r="D119" s="1101" t="str">
        <f>'Revenues 10-15'!A93</f>
        <v>Sales - Other (Describe &amp; Itemize)</v>
      </c>
      <c r="E119" s="1096"/>
      <c r="F119" s="894">
        <f>'Revenues 10-15'!C93</f>
        <v>0</v>
      </c>
      <c r="G119" s="446"/>
    </row>
    <row r="120" spans="1:7" x14ac:dyDescent="0.2">
      <c r="A120" s="1098" t="s">
        <v>402</v>
      </c>
      <c r="B120" s="1098" t="s">
        <v>1702</v>
      </c>
      <c r="C120" s="1100">
        <f>'Revenues 10-15'!B94</f>
        <v>1890</v>
      </c>
      <c r="D120" s="1101" t="str">
        <f>'Revenues 10-15'!A94</f>
        <v>Other (Describe &amp; Itemize)</v>
      </c>
      <c r="E120" s="1096"/>
      <c r="F120" s="894">
        <f>'Revenues 10-15'!C94</f>
        <v>0</v>
      </c>
      <c r="G120" s="446"/>
    </row>
    <row r="121" spans="1:7" x14ac:dyDescent="0.2">
      <c r="A121" s="1098" t="s">
        <v>123</v>
      </c>
      <c r="B121" s="1098" t="s">
        <v>1703</v>
      </c>
      <c r="C121" s="1100">
        <f>'Revenues 10-15'!B97</f>
        <v>1910</v>
      </c>
      <c r="D121" s="1101" t="str">
        <f>'Revenues 10-15'!A97</f>
        <v>Rentals</v>
      </c>
      <c r="E121" s="1096"/>
      <c r="F121" s="894">
        <f>SUM('Revenues 10-15'!C97:D97)</f>
        <v>0</v>
      </c>
      <c r="G121" s="446"/>
    </row>
    <row r="122" spans="1:7" x14ac:dyDescent="0.2">
      <c r="A122" s="1098" t="s">
        <v>442</v>
      </c>
      <c r="B122" s="1098" t="s">
        <v>1704</v>
      </c>
      <c r="C122" s="1100">
        <f>'Revenues 10-15'!B100</f>
        <v>1940</v>
      </c>
      <c r="D122" s="1101" t="str">
        <f>'Revenues 10-15'!A100</f>
        <v>Services Provided Other Districts</v>
      </c>
      <c r="E122" s="1096"/>
      <c r="F122" s="894">
        <f>SUM('Revenues 10-15'!C100,'Revenues 10-15'!D100,'Revenues 10-15'!F100)</f>
        <v>20014443</v>
      </c>
      <c r="G122" s="446"/>
    </row>
    <row r="123" spans="1:7" x14ac:dyDescent="0.2">
      <c r="A123" s="1098" t="s">
        <v>908</v>
      </c>
      <c r="B123" s="1098" t="s">
        <v>1705</v>
      </c>
      <c r="C123" s="1100">
        <f>'Revenues 10-15'!B106</f>
        <v>1991</v>
      </c>
      <c r="D123" s="1106" t="str">
        <f>'Revenues 10-15'!A106</f>
        <v>Payment from Other Districts</v>
      </c>
      <c r="E123" s="1096"/>
      <c r="F123" s="894">
        <f>SUM('Revenues 10-15'!C106,'Revenues 10-15'!D106,'Revenues 10-15'!E106,'Revenues 10-15'!F106,'Revenues 10-15'!G106)</f>
        <v>0</v>
      </c>
      <c r="G123" s="446"/>
    </row>
    <row r="124" spans="1:7" x14ac:dyDescent="0.2">
      <c r="A124" s="1098" t="s">
        <v>402</v>
      </c>
      <c r="B124" s="1098" t="s">
        <v>1706</v>
      </c>
      <c r="C124" s="1100">
        <f>'Revenues 10-15'!B108</f>
        <v>1993</v>
      </c>
      <c r="D124" s="1101" t="str">
        <f>'Revenues 10-15'!A108</f>
        <v>Other Local Fees (Describe &amp; Itemize)</v>
      </c>
      <c r="E124" s="1096"/>
      <c r="F124" s="894">
        <f>('Revenues 10-15'!C108)</f>
        <v>0</v>
      </c>
      <c r="G124" s="446"/>
    </row>
    <row r="125" spans="1:7" x14ac:dyDescent="0.2">
      <c r="A125" s="1098" t="s">
        <v>442</v>
      </c>
      <c r="B125" s="1098" t="s">
        <v>1707</v>
      </c>
      <c r="C125" s="1100">
        <v>3100</v>
      </c>
      <c r="D125" s="1106" t="str">
        <f>'Revenues 10-15'!A134</f>
        <v>Total Special Education</v>
      </c>
      <c r="E125" s="1096"/>
      <c r="F125" s="894">
        <f>SUM('Revenues 10-15'!C134:D134,'Revenues 10-15'!F134)</f>
        <v>0</v>
      </c>
      <c r="G125" s="446"/>
    </row>
    <row r="126" spans="1:7" x14ac:dyDescent="0.2">
      <c r="A126" s="1098" t="s">
        <v>601</v>
      </c>
      <c r="B126" s="1098" t="s">
        <v>1708</v>
      </c>
      <c r="C126" s="1107">
        <v>3200</v>
      </c>
      <c r="D126" s="1101" t="str">
        <f>'Revenues 10-15'!A143</f>
        <v>Total Career and Technical Education</v>
      </c>
      <c r="E126" s="1096"/>
      <c r="F126" s="894">
        <f>SUM('Revenues 10-15'!C143,'Revenues 10-15'!D143,'Revenues 10-15'!G143)</f>
        <v>0</v>
      </c>
      <c r="G126" s="446"/>
    </row>
    <row r="127" spans="1:7" x14ac:dyDescent="0.2">
      <c r="A127" s="1108" t="s">
        <v>593</v>
      </c>
      <c r="B127" s="1098" t="s">
        <v>1709</v>
      </c>
      <c r="C127" s="1107">
        <v>3300</v>
      </c>
      <c r="D127" s="1101" t="str">
        <f>'Revenues 10-15'!A147</f>
        <v>Total Bilingual Ed</v>
      </c>
      <c r="E127" s="1096"/>
      <c r="F127" s="894">
        <f>SUM('Revenues 10-15'!C147,'Revenues 10-15'!G147)</f>
        <v>0</v>
      </c>
      <c r="G127" s="446"/>
    </row>
    <row r="128" spans="1:7" x14ac:dyDescent="0.2">
      <c r="A128" s="1098" t="s">
        <v>402</v>
      </c>
      <c r="B128" s="1098" t="s">
        <v>1710</v>
      </c>
      <c r="C128" s="1107">
        <f>'Revenues 10-15'!B148</f>
        <v>3360</v>
      </c>
      <c r="D128" s="1101" t="str">
        <f>'Revenues 10-15'!A148</f>
        <v>State Free Lunch &amp; Breakfast</v>
      </c>
      <c r="E128" s="1096"/>
      <c r="F128" s="894">
        <f>'Revenues 10-15'!C148</f>
        <v>0</v>
      </c>
      <c r="G128" s="446"/>
    </row>
    <row r="129" spans="1:7" x14ac:dyDescent="0.2">
      <c r="A129" s="1098" t="s">
        <v>601</v>
      </c>
      <c r="B129" s="1098" t="s">
        <v>1711</v>
      </c>
      <c r="C129" s="1107">
        <f>'Revenues 10-15'!B149</f>
        <v>3365</v>
      </c>
      <c r="D129" s="1101" t="str">
        <f>'Revenues 10-15'!A149</f>
        <v>School Breakfast Initiative</v>
      </c>
      <c r="E129" s="1096"/>
      <c r="F129" s="894">
        <f>SUM('Revenues 10-15'!C149,'Revenues 10-15'!D149,'Revenues 10-15'!G149)</f>
        <v>0</v>
      </c>
      <c r="G129" s="446"/>
    </row>
    <row r="130" spans="1:7" x14ac:dyDescent="0.2">
      <c r="A130" s="1098" t="s">
        <v>123</v>
      </c>
      <c r="B130" s="1098" t="s">
        <v>1712</v>
      </c>
      <c r="C130" s="1107">
        <f>'Revenues 10-15'!B150</f>
        <v>3370</v>
      </c>
      <c r="D130" s="1101" t="str">
        <f>'Revenues 10-15'!A150</f>
        <v>Driver Education</v>
      </c>
      <c r="E130" s="1096"/>
      <c r="F130" s="894">
        <f>SUM('Revenues 10-15'!C150,'Revenues 10-15'!D150)</f>
        <v>0</v>
      </c>
      <c r="G130" s="446"/>
    </row>
    <row r="131" spans="1:7" x14ac:dyDescent="0.2">
      <c r="A131" s="1098" t="s">
        <v>596</v>
      </c>
      <c r="B131" s="1098" t="s">
        <v>1713</v>
      </c>
      <c r="C131" s="1109">
        <v>3500</v>
      </c>
      <c r="D131" s="1101" t="str">
        <f>'Revenues 10-15'!A157</f>
        <v>Total Transportation</v>
      </c>
      <c r="E131" s="1096"/>
      <c r="F131" s="894">
        <f>SUM('Revenues 10-15'!C157,'Revenues 10-15'!D157,'Revenues 10-15'!F157,'Revenues 10-15'!G157)</f>
        <v>0</v>
      </c>
      <c r="G131" s="446"/>
    </row>
    <row r="132" spans="1:7" x14ac:dyDescent="0.2">
      <c r="A132" s="1098" t="s">
        <v>402</v>
      </c>
      <c r="B132" s="1098" t="s">
        <v>1714</v>
      </c>
      <c r="C132" s="1107">
        <f>'Revenues 10-15'!B158</f>
        <v>3610</v>
      </c>
      <c r="D132" s="1101" t="str">
        <f>'Revenues 10-15'!A158</f>
        <v>Learning Improvement - Change Grants</v>
      </c>
      <c r="E132" s="1096"/>
      <c r="F132" s="894">
        <f>'Revenues 10-15'!C158</f>
        <v>0</v>
      </c>
      <c r="G132" s="446"/>
    </row>
    <row r="133" spans="1:7" x14ac:dyDescent="0.2">
      <c r="A133" s="1098" t="s">
        <v>596</v>
      </c>
      <c r="B133" s="1098" t="s">
        <v>1715</v>
      </c>
      <c r="C133" s="1107">
        <f>'Revenues 10-15'!B159</f>
        <v>3660</v>
      </c>
      <c r="D133" s="1101" t="str">
        <f>'Revenues 10-15'!A159</f>
        <v>Scientific Literacy</v>
      </c>
      <c r="E133" s="1096"/>
      <c r="F133" s="894">
        <f>SUM('Revenues 10-15'!C159,'Revenues 10-15'!D159,'Revenues 10-15'!F159,'Revenues 10-15'!G159)</f>
        <v>0</v>
      </c>
      <c r="G133" s="446"/>
    </row>
    <row r="134" spans="1:7" x14ac:dyDescent="0.2">
      <c r="A134" s="1098" t="s">
        <v>5</v>
      </c>
      <c r="B134" s="1098" t="s">
        <v>1716</v>
      </c>
      <c r="C134" s="1107">
        <f>'Revenues 10-15'!B160</f>
        <v>3695</v>
      </c>
      <c r="D134" s="1101" t="str">
        <f>'Revenues 10-15'!A160</f>
        <v>Truant Alternative/Optional Education</v>
      </c>
      <c r="E134" s="1096"/>
      <c r="F134" s="894">
        <f>SUM('Revenues 10-15'!C160,'Revenues 10-15'!F160,'Revenues 10-15'!G160)</f>
        <v>0</v>
      </c>
      <c r="G134" s="446"/>
    </row>
    <row r="135" spans="1:7" x14ac:dyDescent="0.2">
      <c r="A135" s="1098" t="s">
        <v>596</v>
      </c>
      <c r="B135" s="1098" t="s">
        <v>1717</v>
      </c>
      <c r="C135" s="1107">
        <f>'Revenues 10-15'!B162</f>
        <v>3766</v>
      </c>
      <c r="D135" s="1101" t="str">
        <f>'Revenues 10-15'!A162</f>
        <v>Chicago General Education Block Grant</v>
      </c>
      <c r="E135" s="1096"/>
      <c r="F135" s="894">
        <f>SUM('Revenues 10-15'!C162,'Revenues 10-15'!D162,'Revenues 10-15'!F162,'Revenues 10-15'!G162)</f>
        <v>0</v>
      </c>
      <c r="G135" s="446"/>
    </row>
    <row r="136" spans="1:7" x14ac:dyDescent="0.2">
      <c r="A136" s="1098" t="s">
        <v>596</v>
      </c>
      <c r="B136" s="1098" t="s">
        <v>1718</v>
      </c>
      <c r="C136" s="1107">
        <f>'Revenues 10-15'!B163</f>
        <v>3767</v>
      </c>
      <c r="D136" s="1101" t="str">
        <f>'Revenues 10-15'!A163</f>
        <v>Chicago Educational Services Block Grant</v>
      </c>
      <c r="E136" s="1096"/>
      <c r="F136" s="894">
        <f>SUM('Revenues 10-15'!C163,'Revenues 10-15'!D163,'Revenues 10-15'!F163,'Revenues 10-15'!G163)</f>
        <v>0</v>
      </c>
      <c r="G136" s="446"/>
    </row>
    <row r="137" spans="1:7" x14ac:dyDescent="0.2">
      <c r="A137" s="1110" t="s">
        <v>908</v>
      </c>
      <c r="B137" s="1110" t="s">
        <v>1719</v>
      </c>
      <c r="C137" s="1111">
        <f>'Revenues 10-15'!B164</f>
        <v>3775</v>
      </c>
      <c r="D137" s="1112" t="str">
        <f>'Revenues 10-15'!A164</f>
        <v>School Safety &amp; Educational Improvement Block Grant</v>
      </c>
      <c r="E137" s="1096"/>
      <c r="F137" s="893">
        <f>SUM('Revenues 10-15'!C164,'Revenues 10-15'!D164,'Revenues 10-15'!E164,'Revenues 10-15'!F164,'Revenues 10-15'!G164)</f>
        <v>0</v>
      </c>
      <c r="G137" s="446"/>
    </row>
    <row r="138" spans="1:7" x14ac:dyDescent="0.2">
      <c r="A138" s="1110" t="s">
        <v>908</v>
      </c>
      <c r="B138" s="1110" t="s">
        <v>1720</v>
      </c>
      <c r="C138" s="1111">
        <f>'Revenues 10-15'!B165</f>
        <v>3780</v>
      </c>
      <c r="D138" s="1112" t="str">
        <f>'Revenues 10-15'!A165</f>
        <v>Technology - Technology for Success</v>
      </c>
      <c r="E138" s="1096"/>
      <c r="F138" s="893">
        <f>SUM('Revenues 10-15'!C165:G165)</f>
        <v>0</v>
      </c>
      <c r="G138" s="446"/>
    </row>
    <row r="139" spans="1:7" x14ac:dyDescent="0.2">
      <c r="A139" s="1110" t="s">
        <v>443</v>
      </c>
      <c r="B139" s="1110" t="s">
        <v>1721</v>
      </c>
      <c r="C139" s="1111">
        <f>'Revenues 10-15'!B166</f>
        <v>3815</v>
      </c>
      <c r="D139" s="1112" t="str">
        <f>'Revenues 10-15'!A166</f>
        <v>State Charter Schools</v>
      </c>
      <c r="E139" s="1096"/>
      <c r="F139" s="893">
        <f>SUM('Revenues 10-15'!C166,'Revenues 10-15'!F166)</f>
        <v>0</v>
      </c>
      <c r="G139" s="446"/>
    </row>
    <row r="140" spans="1:7" x14ac:dyDescent="0.2">
      <c r="A140" s="1098" t="s">
        <v>403</v>
      </c>
      <c r="B140" s="1098" t="s">
        <v>1722</v>
      </c>
      <c r="C140" s="1107">
        <f>'Revenues 10-15'!B169</f>
        <v>3925</v>
      </c>
      <c r="D140" s="1101" t="str">
        <f>'Revenues 10-15'!A169</f>
        <v>School Infrastructure - Maintenance Projects</v>
      </c>
      <c r="E140" s="1096"/>
      <c r="F140" s="894">
        <f>'Revenues 10-15'!D169</f>
        <v>0</v>
      </c>
      <c r="G140" s="446"/>
    </row>
    <row r="141" spans="1:7" x14ac:dyDescent="0.2">
      <c r="A141" s="1098" t="s">
        <v>439</v>
      </c>
      <c r="B141" s="1098" t="s">
        <v>1723</v>
      </c>
      <c r="C141" s="1107">
        <f>'Revenues 10-15'!B170</f>
        <v>3999</v>
      </c>
      <c r="D141" s="1101" t="s">
        <v>482</v>
      </c>
      <c r="E141" s="445"/>
      <c r="F141" s="894">
        <f>SUM('Revenues 10-15'!C170:G170,'Revenues 10-15'!J170)</f>
        <v>0</v>
      </c>
      <c r="G141" s="446"/>
    </row>
    <row r="142" spans="1:7" x14ac:dyDescent="0.2">
      <c r="A142" s="1098" t="s">
        <v>402</v>
      </c>
      <c r="B142" s="1098" t="s">
        <v>1724</v>
      </c>
      <c r="C142" s="1100">
        <f>'Revenues 10-15'!B179</f>
        <v>4045</v>
      </c>
      <c r="D142" s="1101" t="str">
        <f>'Revenues 10-15'!A179 &amp; " (Subtract)"</f>
        <v>Head Start (Subtract)</v>
      </c>
      <c r="E142" s="1096"/>
      <c r="F142" s="894">
        <f>SUM(-'Revenues 10-15'!C179)</f>
        <v>0</v>
      </c>
      <c r="G142" s="446"/>
    </row>
    <row r="143" spans="1:7" x14ac:dyDescent="0.2">
      <c r="A143" s="1098" t="s">
        <v>596</v>
      </c>
      <c r="B143" s="1098" t="s">
        <v>1725</v>
      </c>
      <c r="C143" s="1100" t="s">
        <v>881</v>
      </c>
      <c r="D143" s="1101" t="str">
        <f>('Revenues 10-15'!A183)</f>
        <v>Total Restricted Grants-In-Aid Received Directly from Federal Govt</v>
      </c>
      <c r="E143" s="1096"/>
      <c r="F143" s="894">
        <f>SUM('Revenues 10-15'!C183,'Revenues 10-15'!D183,'Revenues 10-15'!F183,'Revenues 10-15'!G183)</f>
        <v>0</v>
      </c>
      <c r="G143" s="446"/>
    </row>
    <row r="144" spans="1:7" x14ac:dyDescent="0.2">
      <c r="A144" s="1098" t="s">
        <v>596</v>
      </c>
      <c r="B144" s="1098" t="s">
        <v>1726</v>
      </c>
      <c r="C144" s="1100">
        <v>4100</v>
      </c>
      <c r="D144" s="1105" t="str">
        <f>'Revenues 10-15'!A190</f>
        <v>Total Title V</v>
      </c>
      <c r="E144" s="1096"/>
      <c r="F144" s="894">
        <f>SUM('Revenues 10-15'!C190,'Revenues 10-15'!D190,'Revenues 10-15'!F190,'Revenues 10-15'!G190)</f>
        <v>0</v>
      </c>
      <c r="G144" s="446"/>
    </row>
    <row r="145" spans="1:7" x14ac:dyDescent="0.2">
      <c r="A145" s="1098" t="s">
        <v>593</v>
      </c>
      <c r="B145" s="1098" t="s">
        <v>1727</v>
      </c>
      <c r="C145" s="1100">
        <v>4200</v>
      </c>
      <c r="D145" s="1101" t="str">
        <f>'Revenues 10-15'!A200</f>
        <v>Total Food Service</v>
      </c>
      <c r="E145" s="1096"/>
      <c r="F145" s="894">
        <f>SUM('Revenues 10-15'!C200,'Revenues 10-15'!G200)</f>
        <v>0</v>
      </c>
      <c r="G145" s="446"/>
    </row>
    <row r="146" spans="1:7" x14ac:dyDescent="0.2">
      <c r="A146" s="1098" t="s">
        <v>596</v>
      </c>
      <c r="B146" s="1098" t="s">
        <v>1728</v>
      </c>
      <c r="C146" s="1100">
        <v>4300</v>
      </c>
      <c r="D146" s="1105" t="str">
        <f>'Revenues 10-15'!A206</f>
        <v>Total Title I</v>
      </c>
      <c r="E146" s="1096"/>
      <c r="F146" s="894">
        <f>SUM('Revenues 10-15'!C206,'Revenues 10-15'!D206,'Revenues 10-15'!F206,'Revenues 10-15'!G206)</f>
        <v>0</v>
      </c>
      <c r="G146" s="446"/>
    </row>
    <row r="147" spans="1:7" x14ac:dyDescent="0.2">
      <c r="A147" s="1098" t="s">
        <v>596</v>
      </c>
      <c r="B147" s="1098" t="s">
        <v>1729</v>
      </c>
      <c r="C147" s="1100">
        <v>4400</v>
      </c>
      <c r="D147" s="1105" t="str">
        <f>'Revenues 10-15'!A211</f>
        <v>Total Title IV</v>
      </c>
      <c r="E147" s="1096"/>
      <c r="F147" s="894">
        <f>SUM('Revenues 10-15'!C211,'Revenues 10-15'!D211,'Revenues 10-15'!F211,'Revenues 10-15'!G211)</f>
        <v>0</v>
      </c>
      <c r="G147" s="446"/>
    </row>
    <row r="148" spans="1:7" x14ac:dyDescent="0.2">
      <c r="A148" s="1098" t="s">
        <v>596</v>
      </c>
      <c r="B148" s="1098" t="s">
        <v>1730</v>
      </c>
      <c r="C148" s="1100">
        <f>'Revenues 10-15'!B215</f>
        <v>4620</v>
      </c>
      <c r="D148" s="1105" t="str">
        <f>'Revenues 10-15'!A215</f>
        <v>Fed - Spec Education - IDEA - Flow Through</v>
      </c>
      <c r="E148" s="1096"/>
      <c r="F148" s="894">
        <f>SUM('Revenues 10-15'!C215:D215,'Revenues 10-15'!F215:G215)</f>
        <v>0</v>
      </c>
      <c r="G148" s="446"/>
    </row>
    <row r="149" spans="1:7" x14ac:dyDescent="0.2">
      <c r="A149" s="1098" t="s">
        <v>596</v>
      </c>
      <c r="B149" s="1098" t="s">
        <v>1731</v>
      </c>
      <c r="C149" s="1100">
        <f>'Revenues 10-15'!B216</f>
        <v>4625</v>
      </c>
      <c r="D149" s="1105" t="str">
        <f>'Revenues 10-15'!A216</f>
        <v>Fed - Spec Education - IDEA - Room &amp; Board</v>
      </c>
      <c r="E149" s="1096"/>
      <c r="F149" s="894">
        <f>SUM('Revenues 10-15'!C216,'Revenues 10-15'!D216,'Revenues 10-15'!F216,'Revenues 10-15'!G216)</f>
        <v>0</v>
      </c>
      <c r="G149" s="446"/>
    </row>
    <row r="150" spans="1:7" x14ac:dyDescent="0.2">
      <c r="A150" s="1098" t="s">
        <v>596</v>
      </c>
      <c r="B150" s="1098" t="s">
        <v>1732</v>
      </c>
      <c r="C150" s="1100">
        <f>'Revenues 10-15'!B217</f>
        <v>4630</v>
      </c>
      <c r="D150" s="1105" t="str">
        <f>'Revenues 10-15'!A217</f>
        <v>Fed - Spec Education - IDEA - Discretionary</v>
      </c>
      <c r="E150" s="1096"/>
      <c r="F150" s="894">
        <f>SUM('Revenues 10-15'!C217:D217,'Revenues 10-15'!F217:G217)</f>
        <v>0</v>
      </c>
      <c r="G150" s="446">
        <v>6297</v>
      </c>
    </row>
    <row r="151" spans="1:7" x14ac:dyDescent="0.2">
      <c r="A151" s="1098" t="s">
        <v>596</v>
      </c>
      <c r="B151" s="1098" t="s">
        <v>1733</v>
      </c>
      <c r="C151" s="1100">
        <f>'Revenues 10-15'!B218</f>
        <v>4699</v>
      </c>
      <c r="D151" s="1105" t="str">
        <f>'Revenues 10-15'!A218</f>
        <v>Fed - Spec Education - IDEA - Other (Describe &amp; Itemize)</v>
      </c>
      <c r="E151" s="1096"/>
      <c r="F151" s="894">
        <f>SUM('Revenues 10-15'!C218:D218,'Revenues 10-15'!F218:G218)</f>
        <v>0</v>
      </c>
      <c r="G151" s="446"/>
    </row>
    <row r="152" spans="1:7" x14ac:dyDescent="0.2">
      <c r="A152" s="1098" t="s">
        <v>601</v>
      </c>
      <c r="B152" s="1098" t="s">
        <v>1734</v>
      </c>
      <c r="C152" s="1100">
        <v>4700</v>
      </c>
      <c r="D152" s="1101" t="str">
        <f>'Revenues 10-15'!A223</f>
        <v>Total CTE - Perkins</v>
      </c>
      <c r="E152" s="1096"/>
      <c r="F152" s="894">
        <f>SUM('Revenues 10-15'!C223,'Revenues 10-15'!D223,'Revenues 10-15'!G223)</f>
        <v>0</v>
      </c>
      <c r="G152" s="446">
        <v>6303</v>
      </c>
    </row>
    <row r="153" spans="1:7" hidden="1" x14ac:dyDescent="0.2">
      <c r="A153" s="1113" t="s">
        <v>169</v>
      </c>
      <c r="B153" s="1113" t="s">
        <v>1400</v>
      </c>
      <c r="C153" s="1114" t="s">
        <v>170</v>
      </c>
      <c r="D153" s="1115" t="str">
        <f>'Revenues 10-15'!A226</f>
        <v>ARRA - Title I - Low Income</v>
      </c>
      <c r="E153" s="1116"/>
      <c r="F153" s="893">
        <f>SUM('Revenues 10-15'!$C$226:$D$226,'Revenues 10-15'!$F$226:$G$226)</f>
        <v>0</v>
      </c>
      <c r="G153" s="446"/>
    </row>
    <row r="154" spans="1:7" hidden="1" x14ac:dyDescent="0.2">
      <c r="A154" s="1113" t="s">
        <v>169</v>
      </c>
      <c r="B154" s="1113" t="s">
        <v>1401</v>
      </c>
      <c r="C154" s="1114" t="s">
        <v>171</v>
      </c>
      <c r="D154" s="1115" t="str">
        <f>'Revenues 10-15'!A227</f>
        <v>ARRA - Title I - Neglected, Private</v>
      </c>
      <c r="E154" s="1116"/>
      <c r="F154" s="894">
        <f>SUM('Revenues 10-15'!C227:G227,'Revenues 10-15'!J227)</f>
        <v>0</v>
      </c>
      <c r="G154" s="446"/>
    </row>
    <row r="155" spans="1:7" hidden="1" x14ac:dyDescent="0.2">
      <c r="A155" s="1113" t="s">
        <v>169</v>
      </c>
      <c r="B155" s="1113" t="s">
        <v>1402</v>
      </c>
      <c r="C155" s="1114" t="s">
        <v>172</v>
      </c>
      <c r="D155" s="1115" t="str">
        <f>'Revenues 10-15'!A228</f>
        <v>ARRA - Title I - Delinquent, Private</v>
      </c>
      <c r="E155" s="1116"/>
      <c r="F155" s="894">
        <f>SUM('Revenues 10-15'!C228:G228,'Revenues 10-15'!J228)</f>
        <v>0</v>
      </c>
      <c r="G155" s="446"/>
    </row>
    <row r="156" spans="1:7" hidden="1" x14ac:dyDescent="0.2">
      <c r="A156" s="1113" t="s">
        <v>169</v>
      </c>
      <c r="B156" s="1113" t="s">
        <v>1403</v>
      </c>
      <c r="C156" s="1114" t="s">
        <v>173</v>
      </c>
      <c r="D156" s="1115" t="str">
        <f>'Revenues 10-15'!A229</f>
        <v>ARRA - Title I - School Improvement (Part A)</v>
      </c>
      <c r="E156" s="1116"/>
      <c r="F156" s="894">
        <f>SUM('Revenues 10-15'!C229:G229,'Revenues 10-15'!J229)</f>
        <v>0</v>
      </c>
      <c r="G156" s="446"/>
    </row>
    <row r="157" spans="1:7" hidden="1" x14ac:dyDescent="0.2">
      <c r="A157" s="1113" t="s">
        <v>169</v>
      </c>
      <c r="B157" s="1113" t="s">
        <v>1404</v>
      </c>
      <c r="C157" s="1114" t="s">
        <v>174</v>
      </c>
      <c r="D157" s="1115" t="str">
        <f>'Revenues 10-15'!A230</f>
        <v>ARRA - Title I - School Improvement (Section 1003g)</v>
      </c>
      <c r="E157" s="1116"/>
      <c r="F157" s="894">
        <f>SUM('Revenues 10-15'!C230:G230,'Revenues 10-15'!J230)</f>
        <v>0</v>
      </c>
      <c r="G157" s="446"/>
    </row>
    <row r="158" spans="1:7" hidden="1" x14ac:dyDescent="0.2">
      <c r="A158" s="1113" t="s">
        <v>169</v>
      </c>
      <c r="B158" s="1113" t="s">
        <v>1405</v>
      </c>
      <c r="C158" s="1114" t="s">
        <v>175</v>
      </c>
      <c r="D158" s="1115" t="str">
        <f>'Revenues 10-15'!A231</f>
        <v>ARRA - IDEA - Part B - Preschool</v>
      </c>
      <c r="E158" s="1116"/>
      <c r="F158" s="894">
        <v>0</v>
      </c>
      <c r="G158" s="446"/>
    </row>
    <row r="159" spans="1:7" hidden="1" x14ac:dyDescent="0.2">
      <c r="A159" s="1113" t="s">
        <v>169</v>
      </c>
      <c r="B159" s="1113" t="s">
        <v>1406</v>
      </c>
      <c r="C159" s="1114" t="s">
        <v>176</v>
      </c>
      <c r="D159" s="1115" t="str">
        <f>'Revenues 10-15'!A232</f>
        <v>ARRA - IDEA - Part B - Flow-Through</v>
      </c>
      <c r="E159" s="1116"/>
      <c r="F159" s="894">
        <f>SUM('Revenues 10-15'!C232:G232,'Revenues 10-15'!J232)</f>
        <v>0</v>
      </c>
      <c r="G159" s="446"/>
    </row>
    <row r="160" spans="1:7" hidden="1" x14ac:dyDescent="0.2">
      <c r="A160" s="1113" t="s">
        <v>169</v>
      </c>
      <c r="B160" s="1113" t="s">
        <v>1407</v>
      </c>
      <c r="C160" s="1114" t="s">
        <v>177</v>
      </c>
      <c r="D160" s="1115" t="str">
        <f>'Revenues 10-15'!A233</f>
        <v>ARRA - Title IID - Technology-Formula</v>
      </c>
      <c r="E160" s="1116"/>
      <c r="F160" s="894">
        <f>SUM('Revenues 10-15'!C233:G233,'Revenues 10-15'!J233)</f>
        <v>0</v>
      </c>
      <c r="G160" s="446"/>
    </row>
    <row r="161" spans="1:7" hidden="1" x14ac:dyDescent="0.2">
      <c r="A161" s="1113" t="s">
        <v>169</v>
      </c>
      <c r="B161" s="1113" t="s">
        <v>1408</v>
      </c>
      <c r="C161" s="1114" t="s">
        <v>179</v>
      </c>
      <c r="D161" s="1115" t="str">
        <f>'Revenues 10-15'!A234</f>
        <v>ARRA - Title IID - Technology-Competitive</v>
      </c>
      <c r="E161" s="1116"/>
      <c r="F161" s="894">
        <f>SUM('Revenues 10-15'!C234:G234,'Revenues 10-15'!J234)</f>
        <v>0</v>
      </c>
      <c r="G161" s="446"/>
    </row>
    <row r="162" spans="1:7" hidden="1" x14ac:dyDescent="0.2">
      <c r="A162" s="1113" t="s">
        <v>596</v>
      </c>
      <c r="B162" s="1113" t="s">
        <v>1409</v>
      </c>
      <c r="C162" s="1114" t="s">
        <v>180</v>
      </c>
      <c r="D162" s="1115" t="str">
        <f>'Revenues 10-15'!A235</f>
        <v>ARRA - McKinney - Vento Homeless Education</v>
      </c>
      <c r="E162" s="1116"/>
      <c r="F162" s="894">
        <f>SUM('Revenues 10-15'!C235:G235,'Revenues 10-15'!J235)</f>
        <v>0</v>
      </c>
      <c r="G162" s="446"/>
    </row>
    <row r="163" spans="1:7" hidden="1" x14ac:dyDescent="0.2">
      <c r="A163" s="1113" t="s">
        <v>169</v>
      </c>
      <c r="B163" s="1113" t="s">
        <v>178</v>
      </c>
      <c r="C163" s="1114" t="s">
        <v>181</v>
      </c>
      <c r="D163" s="1115" t="str">
        <f>'Revenues 10-15'!A239</f>
        <v>Qualified Zone Academy Bond Tax Credits</v>
      </c>
      <c r="E163" s="1116"/>
      <c r="F163" s="894">
        <f>SUM('Revenues 10-15'!C239:G239,'Revenues 10-15'!J239)</f>
        <v>0</v>
      </c>
      <c r="G163" s="446"/>
    </row>
    <row r="164" spans="1:7" hidden="1" x14ac:dyDescent="0.2">
      <c r="A164" s="1113" t="s">
        <v>169</v>
      </c>
      <c r="B164" s="1113" t="s">
        <v>723</v>
      </c>
      <c r="C164" s="1114" t="s">
        <v>182</v>
      </c>
      <c r="D164" s="1115" t="str">
        <f>'Revenues 10-15'!A240</f>
        <v>Qualified School Construction Bond Credits</v>
      </c>
      <c r="E164" s="1116"/>
      <c r="F164" s="894">
        <f>SUM('Revenues 10-15'!C240:G240,'Revenues 10-15'!J240)</f>
        <v>0</v>
      </c>
      <c r="G164" s="446"/>
    </row>
    <row r="165" spans="1:7" hidden="1" x14ac:dyDescent="0.2">
      <c r="A165" s="1113" t="s">
        <v>169</v>
      </c>
      <c r="B165" s="1113" t="s">
        <v>1144</v>
      </c>
      <c r="C165" s="1114" t="s">
        <v>184</v>
      </c>
      <c r="D165" s="1115" t="str">
        <f>'Revenues 10-15'!A241</f>
        <v>Build America Bond Tax Credits</v>
      </c>
      <c r="E165" s="1116"/>
      <c r="F165" s="894">
        <f>SUM('Revenues 10-15'!C241:G241,'Revenues 10-15'!J241)</f>
        <v>0</v>
      </c>
      <c r="G165" s="446"/>
    </row>
    <row r="166" spans="1:7" hidden="1" x14ac:dyDescent="0.2">
      <c r="A166" s="1113" t="s">
        <v>169</v>
      </c>
      <c r="B166" s="1113" t="s">
        <v>1410</v>
      </c>
      <c r="C166" s="1114" t="s">
        <v>186</v>
      </c>
      <c r="D166" s="1115" t="str">
        <f>'Revenues 10-15'!A242</f>
        <v>Build America Bond Interest Reimbursement</v>
      </c>
      <c r="E166" s="1116"/>
      <c r="F166" s="894">
        <f>SUM('Revenues 10-15'!C242:G242,'Revenues 10-15'!J242)</f>
        <v>0</v>
      </c>
      <c r="G166" s="446"/>
    </row>
    <row r="167" spans="1:7" hidden="1" x14ac:dyDescent="0.2">
      <c r="A167" s="1113" t="s">
        <v>169</v>
      </c>
      <c r="B167" s="1113" t="s">
        <v>1411</v>
      </c>
      <c r="C167" s="1114" t="s">
        <v>188</v>
      </c>
      <c r="D167" s="1115" t="str">
        <f>'Revenues 10-15'!A244</f>
        <v>Other ARRA Funds - II</v>
      </c>
      <c r="E167" s="1116"/>
      <c r="F167" s="894">
        <f>SUM('Revenues 10-15'!C244:G244,'Revenues 10-15'!J244)</f>
        <v>0</v>
      </c>
      <c r="G167" s="446"/>
    </row>
    <row r="168" spans="1:7" hidden="1" x14ac:dyDescent="0.2">
      <c r="A168" s="1113" t="s">
        <v>169</v>
      </c>
      <c r="B168" s="1113" t="s">
        <v>1412</v>
      </c>
      <c r="C168" s="1114" t="s">
        <v>189</v>
      </c>
      <c r="D168" s="1115" t="str">
        <f>'Revenues 10-15'!A245</f>
        <v>Other ARRA Funds - III</v>
      </c>
      <c r="E168" s="1116"/>
      <c r="F168" s="894">
        <f>SUM('Revenues 10-15'!C245:G245,'Revenues 10-15'!J245)</f>
        <v>0</v>
      </c>
      <c r="G168" s="446"/>
    </row>
    <row r="169" spans="1:7" hidden="1" x14ac:dyDescent="0.2">
      <c r="A169" s="1113" t="s">
        <v>169</v>
      </c>
      <c r="B169" s="1113" t="s">
        <v>183</v>
      </c>
      <c r="C169" s="1114" t="s">
        <v>191</v>
      </c>
      <c r="D169" s="1115" t="str">
        <f>'Revenues 10-15'!A246</f>
        <v>Other ARRA Funds - IV</v>
      </c>
      <c r="E169" s="1116"/>
      <c r="F169" s="894">
        <f>SUM('Revenues 10-15'!C246:G246,'Revenues 10-15'!J246)</f>
        <v>0</v>
      </c>
      <c r="G169" s="446"/>
    </row>
    <row r="170" spans="1:7" hidden="1" x14ac:dyDescent="0.2">
      <c r="A170" s="1113" t="s">
        <v>169</v>
      </c>
      <c r="B170" s="1113" t="s">
        <v>185</v>
      </c>
      <c r="C170" s="1114" t="s">
        <v>193</v>
      </c>
      <c r="D170" s="1115" t="str">
        <f>'Revenues 10-15'!A247</f>
        <v>Other ARRA Funds - V</v>
      </c>
      <c r="E170" s="1116"/>
      <c r="F170" s="894">
        <f>SUM('Revenues 10-15'!C247:G247,'Revenues 10-15'!J247)</f>
        <v>0</v>
      </c>
      <c r="G170" s="446"/>
    </row>
    <row r="171" spans="1:7" hidden="1" x14ac:dyDescent="0.2">
      <c r="A171" s="1113" t="s">
        <v>169</v>
      </c>
      <c r="B171" s="1113" t="s">
        <v>187</v>
      </c>
      <c r="C171" s="1114" t="s">
        <v>195</v>
      </c>
      <c r="D171" s="1115" t="str">
        <f>'Revenues 10-15'!A248</f>
        <v>ARRA - Early Childhood</v>
      </c>
      <c r="E171" s="1116"/>
      <c r="F171" s="894">
        <v>0</v>
      </c>
      <c r="G171" s="446"/>
    </row>
    <row r="172" spans="1:7" hidden="1" x14ac:dyDescent="0.2">
      <c r="A172" s="1113" t="s">
        <v>169</v>
      </c>
      <c r="B172" s="1113" t="s">
        <v>1145</v>
      </c>
      <c r="C172" s="1114" t="s">
        <v>196</v>
      </c>
      <c r="D172" s="1115" t="str">
        <f>'Revenues 10-15'!A249</f>
        <v>Other ARRA Funds VII</v>
      </c>
      <c r="E172" s="1116"/>
      <c r="F172" s="894">
        <f>SUM('Revenues 10-15'!C249:G249,'Revenues 10-15'!J249)</f>
        <v>0</v>
      </c>
      <c r="G172" s="446"/>
    </row>
    <row r="173" spans="1:7" hidden="1" x14ac:dyDescent="0.2">
      <c r="A173" s="1113" t="s">
        <v>169</v>
      </c>
      <c r="B173" s="1113" t="s">
        <v>1413</v>
      </c>
      <c r="C173" s="1114" t="s">
        <v>197</v>
      </c>
      <c r="D173" s="1115" t="str">
        <f>'Revenues 10-15'!A250</f>
        <v>Other ARRA Funds VIII</v>
      </c>
      <c r="E173" s="1116"/>
      <c r="F173" s="894">
        <f>SUM('Revenues 10-15'!C250:G250,'Revenues 10-15'!J250)</f>
        <v>0</v>
      </c>
      <c r="G173" s="446"/>
    </row>
    <row r="174" spans="1:7" hidden="1" x14ac:dyDescent="0.2">
      <c r="A174" s="1113" t="s">
        <v>169</v>
      </c>
      <c r="B174" s="1113" t="s">
        <v>190</v>
      </c>
      <c r="C174" s="1114" t="s">
        <v>198</v>
      </c>
      <c r="D174" s="1115" t="str">
        <f>'Revenues 10-15'!A251</f>
        <v>Other ARRA Funds IX</v>
      </c>
      <c r="E174" s="1116"/>
      <c r="F174" s="894">
        <f>SUM('Revenues 10-15'!C251:G251,'Revenues 10-15'!J251)</f>
        <v>0</v>
      </c>
      <c r="G174" s="446"/>
    </row>
    <row r="175" spans="1:7" hidden="1" x14ac:dyDescent="0.2">
      <c r="A175" s="1113" t="s">
        <v>169</v>
      </c>
      <c r="B175" s="1113" t="s">
        <v>192</v>
      </c>
      <c r="C175" s="1114" t="s">
        <v>199</v>
      </c>
      <c r="D175" s="1115" t="str">
        <f>'Revenues 10-15'!A252</f>
        <v>Other ARRA Funds X</v>
      </c>
      <c r="E175" s="1116"/>
      <c r="F175" s="894">
        <f>SUM('Revenues 10-15'!C252:G252,'Revenues 10-15'!J252)</f>
        <v>0</v>
      </c>
      <c r="G175" s="446"/>
    </row>
    <row r="176" spans="1:7" hidden="1" x14ac:dyDescent="0.2">
      <c r="A176" s="1113" t="s">
        <v>169</v>
      </c>
      <c r="B176" s="1113" t="s">
        <v>194</v>
      </c>
      <c r="C176" s="1114" t="s">
        <v>200</v>
      </c>
      <c r="D176" s="1115" t="str">
        <f>'Revenues 10-15'!A253</f>
        <v>Other ARRA Funds Ed Job Fund Program</v>
      </c>
      <c r="E176" s="1116"/>
      <c r="F176" s="894">
        <f>SUM('Revenues 10-15'!C253:G253,'Revenues 10-15'!J253)</f>
        <v>0</v>
      </c>
      <c r="G176" s="446"/>
    </row>
    <row r="177" spans="1:7" x14ac:dyDescent="0.2">
      <c r="A177" s="1099" t="s">
        <v>439</v>
      </c>
      <c r="B177" s="1050" t="s">
        <v>1518</v>
      </c>
      <c r="C177" s="1117" t="s">
        <v>752</v>
      </c>
      <c r="D177" s="1101" t="s">
        <v>695</v>
      </c>
      <c r="E177" s="1118"/>
      <c r="F177" s="894">
        <f>SUM(F153:F176)</f>
        <v>0</v>
      </c>
      <c r="G177" s="446"/>
    </row>
    <row r="178" spans="1:7" x14ac:dyDescent="0.2">
      <c r="A178" s="1099" t="s">
        <v>402</v>
      </c>
      <c r="B178" s="1050" t="s">
        <v>1735</v>
      </c>
      <c r="C178" s="1117" t="s">
        <v>1153</v>
      </c>
      <c r="D178" s="1101" t="s">
        <v>1154</v>
      </c>
      <c r="E178" s="1118"/>
      <c r="F178" s="894">
        <f>SUM('Revenues 10-15'!C255)</f>
        <v>0</v>
      </c>
      <c r="G178" s="446"/>
    </row>
    <row r="179" spans="1:7" x14ac:dyDescent="0.2">
      <c r="A179" s="1099" t="s">
        <v>596</v>
      </c>
      <c r="B179" s="1050" t="s">
        <v>4859</v>
      </c>
      <c r="C179" s="1117" t="s">
        <v>1179</v>
      </c>
      <c r="D179" s="1101" t="s">
        <v>1180</v>
      </c>
      <c r="E179" s="1118"/>
      <c r="F179" s="894">
        <f>SUM('Revenues 10-15'!C256,'Revenues 10-15'!D256,'Revenues 10-15'!F256,'Revenues 10-15'!G256)</f>
        <v>0</v>
      </c>
      <c r="G179" s="446"/>
    </row>
    <row r="180" spans="1:7" x14ac:dyDescent="0.2">
      <c r="A180" s="1098" t="s">
        <v>5</v>
      </c>
      <c r="B180" s="1098" t="s">
        <v>1736</v>
      </c>
      <c r="C180" s="1100">
        <f>'Revenues 10-15'!B257</f>
        <v>4905</v>
      </c>
      <c r="D180" s="1101" t="str">
        <f>'Revenues 10-15'!A257</f>
        <v>Title III - Immigrant Education Program (IEP)</v>
      </c>
      <c r="E180" s="1096"/>
      <c r="F180" s="894">
        <f>SUM('Revenues 10-15'!C257,'Revenues 10-15'!F257,'Revenues 10-15'!G257)</f>
        <v>0</v>
      </c>
      <c r="G180" s="446">
        <v>6306</v>
      </c>
    </row>
    <row r="181" spans="1:7" x14ac:dyDescent="0.2">
      <c r="A181" s="1098" t="s">
        <v>5</v>
      </c>
      <c r="B181" s="1098" t="s">
        <v>1737</v>
      </c>
      <c r="C181" s="1100">
        <f>'Revenues 10-15'!B258</f>
        <v>4909</v>
      </c>
      <c r="D181" s="1101" t="str">
        <f>'Revenues 10-15'!A258</f>
        <v>Title III - Language Inst Program - Limited Eng (LIPLEP)</v>
      </c>
      <c r="E181" s="1096"/>
      <c r="F181" s="894">
        <f>SUM('Revenues 10-15'!C258,'Revenues 10-15'!F258,'Revenues 10-15'!G258)</f>
        <v>0</v>
      </c>
      <c r="G181" s="446"/>
    </row>
    <row r="182" spans="1:7" x14ac:dyDescent="0.2">
      <c r="A182" s="1098" t="s">
        <v>596</v>
      </c>
      <c r="B182" s="1098" t="s">
        <v>1738</v>
      </c>
      <c r="C182" s="1100">
        <f>'Revenues 10-15'!B259</f>
        <v>4920</v>
      </c>
      <c r="D182" s="1101" t="str">
        <f>'Revenues 10-15'!A259</f>
        <v>McKinney Education for Homeless Children</v>
      </c>
      <c r="E182" s="1096"/>
      <c r="F182" s="894">
        <f>SUM('Revenues 10-15'!C259,'Revenues 10-15'!D259,'Revenues 10-15'!F259,'Revenues 10-15'!G259)</f>
        <v>0</v>
      </c>
      <c r="G182" s="446"/>
    </row>
    <row r="183" spans="1:7" x14ac:dyDescent="0.2">
      <c r="A183" s="1110" t="s">
        <v>596</v>
      </c>
      <c r="B183" s="1110" t="s">
        <v>1739</v>
      </c>
      <c r="C183" s="1103">
        <f>'Revenues 10-15'!B260</f>
        <v>4930</v>
      </c>
      <c r="D183" s="1119" t="str">
        <f>'Revenues 10-15'!A260</f>
        <v>Title II - Eisenhower Professional Development Formula</v>
      </c>
      <c r="E183" s="1120"/>
      <c r="F183" s="893">
        <f>SUM('Revenues 10-15'!C260:D260,'Revenues 10-15'!F260,'Revenues 10-15'!G260)</f>
        <v>0</v>
      </c>
      <c r="G183" s="446"/>
    </row>
    <row r="184" spans="1:7" x14ac:dyDescent="0.2">
      <c r="A184" s="1098" t="s">
        <v>596</v>
      </c>
      <c r="B184" s="1098" t="s">
        <v>1740</v>
      </c>
      <c r="C184" s="1100">
        <f>'Revenues 10-15'!B261</f>
        <v>4932</v>
      </c>
      <c r="D184" s="1105" t="str">
        <f>'Revenues 10-15'!A261</f>
        <v>Title II - Teacher Quality</v>
      </c>
      <c r="E184" s="1096"/>
      <c r="F184" s="893">
        <f>SUM('Revenues 10-15'!C261,'Revenues 10-15'!D261,'Revenues 10-15'!F261,'Revenues 10-15'!G261)</f>
        <v>0</v>
      </c>
      <c r="G184" s="446"/>
    </row>
    <row r="185" spans="1:7" x14ac:dyDescent="0.2">
      <c r="A185" s="1098" t="s">
        <v>596</v>
      </c>
      <c r="B185" s="1098" t="s">
        <v>1741</v>
      </c>
      <c r="C185" s="1100">
        <f>'Revenues 10-15'!B262</f>
        <v>4960</v>
      </c>
      <c r="D185" s="1101" t="str">
        <f>'Revenues 10-15'!A262</f>
        <v>Federal Charter Schools</v>
      </c>
      <c r="E185" s="1096"/>
      <c r="F185" s="894">
        <f>SUM('Revenues 10-15'!C262:D262,'Revenues 10-15'!F262:G262)</f>
        <v>0</v>
      </c>
      <c r="G185" s="446"/>
    </row>
    <row r="186" spans="1:7" x14ac:dyDescent="0.2">
      <c r="A186" s="1098" t="s">
        <v>596</v>
      </c>
      <c r="B186" s="1098" t="s">
        <v>1742</v>
      </c>
      <c r="C186" s="1100">
        <f>'Revenues 10-15'!B263</f>
        <v>4981</v>
      </c>
      <c r="D186" s="1101" t="str">
        <f>'Revenues 10-15'!A263</f>
        <v>State Assessment Grants</v>
      </c>
      <c r="E186" s="1096"/>
      <c r="F186" s="894">
        <f>SUM('Revenues 10-15'!C263:D263,'Revenues 10-15'!F263:G263)</f>
        <v>0</v>
      </c>
      <c r="G186" s="446"/>
    </row>
    <row r="187" spans="1:7" x14ac:dyDescent="0.2">
      <c r="A187" s="1098" t="s">
        <v>596</v>
      </c>
      <c r="B187" s="1098" t="s">
        <v>1743</v>
      </c>
      <c r="C187" s="1100">
        <f>'Revenues 10-15'!B264</f>
        <v>4982</v>
      </c>
      <c r="D187" s="1101" t="str">
        <f>'Revenues 10-15'!A264</f>
        <v>Grant for State Assessments and Related Activities</v>
      </c>
      <c r="E187" s="1096"/>
      <c r="F187" s="894">
        <f>SUM('Revenues 10-15'!C264:D264,'Revenues 10-15'!F264:G264)</f>
        <v>0</v>
      </c>
      <c r="G187" s="446"/>
    </row>
    <row r="188" spans="1:7" x14ac:dyDescent="0.2">
      <c r="A188" s="1121" t="s">
        <v>596</v>
      </c>
      <c r="B188" s="1110" t="s">
        <v>1744</v>
      </c>
      <c r="C188" s="1103">
        <f>'Revenues 10-15'!B265</f>
        <v>4991</v>
      </c>
      <c r="D188" s="1119" t="str">
        <f>'Revenues 10-15'!A265</f>
        <v>Medicaid Matching Funds - Administrative Outreach</v>
      </c>
      <c r="E188" s="1096"/>
      <c r="F188" s="894">
        <f>SUM('Revenues 10-15'!C265:D265,'Revenues 10-15'!F265:G265)</f>
        <v>219322</v>
      </c>
      <c r="G188" s="1098">
        <v>6320</v>
      </c>
    </row>
    <row r="189" spans="1:7" x14ac:dyDescent="0.2">
      <c r="A189" s="1098" t="s">
        <v>596</v>
      </c>
      <c r="B189" s="1098" t="s">
        <v>1745</v>
      </c>
      <c r="C189" s="1100">
        <f>'Revenues 10-15'!B266</f>
        <v>4992</v>
      </c>
      <c r="D189" s="1105" t="str">
        <f>'Revenues 10-15'!A266</f>
        <v>Medicaid Matching Funds - Fee-for-Service Program</v>
      </c>
      <c r="E189" s="1096"/>
      <c r="F189" s="894">
        <f>SUM('Revenues 10-15'!C266:D266,'Revenues 10-15'!F266:G266)</f>
        <v>85119</v>
      </c>
      <c r="G189" s="1098"/>
    </row>
    <row r="190" spans="1:7" x14ac:dyDescent="0.2">
      <c r="A190" s="1121" t="s">
        <v>596</v>
      </c>
      <c r="B190" s="1110" t="s">
        <v>1746</v>
      </c>
      <c r="C190" s="1103">
        <f>'Revenues 10-15'!B267</f>
        <v>4998</v>
      </c>
      <c r="D190" s="1119" t="str">
        <f>'Revenues 10-15'!A267</f>
        <v>Other Restricted Revenue from Federal Sources (Describe &amp; Itemize)</v>
      </c>
      <c r="E190" s="1096"/>
      <c r="F190" s="894">
        <f>SUM('Revenues 10-15'!C267:D267,'Revenues 10-15'!F267:G267)</f>
        <v>0</v>
      </c>
      <c r="G190" s="1098"/>
    </row>
    <row r="191" spans="1:7" x14ac:dyDescent="0.2">
      <c r="A191" s="1121" t="s">
        <v>1581</v>
      </c>
      <c r="B191" s="1110" t="s">
        <v>1582</v>
      </c>
      <c r="C191" s="1103"/>
      <c r="D191" s="1119" t="str">
        <f>"Adjusting for FY"&amp;MID('AFR22'!E2,3,2)-2&amp;" or FY"&amp;MID('AFR22'!E2,3,2)-1&amp;" revenue received in FY"&amp;MID('AFR22'!E2,3,2)&amp;" for FY"&amp;MID('AFR22'!E2,3,2)-2&amp;" or FY"&amp;MID('AFR22'!E2,3,2)-1&amp;" Expenses"</f>
        <v>Adjusting for FY20 or FY21 revenue received in FY22 for FY20 or FY21 Expenses</v>
      </c>
      <c r="E191" s="1096"/>
      <c r="F191" s="894">
        <f>-'CARES CRRSA ARP 28-35'!L18</f>
        <v>0</v>
      </c>
      <c r="G191" s="1098"/>
    </row>
    <row r="192" spans="1:7" x14ac:dyDescent="0.2">
      <c r="A192" s="1122" t="s">
        <v>5</v>
      </c>
      <c r="B192" s="1123" t="s">
        <v>1388</v>
      </c>
      <c r="C192" s="1124">
        <v>3100</v>
      </c>
      <c r="D192" s="1125" t="s">
        <v>1389</v>
      </c>
      <c r="E192" s="1096"/>
      <c r="F192" s="895">
        <v>0</v>
      </c>
      <c r="G192" s="1098"/>
    </row>
    <row r="193" spans="1:8" x14ac:dyDescent="0.2">
      <c r="A193" s="1122" t="s">
        <v>593</v>
      </c>
      <c r="B193" s="1123" t="s">
        <v>1388</v>
      </c>
      <c r="C193" s="1124">
        <v>3300</v>
      </c>
      <c r="D193" s="1125" t="s">
        <v>1591</v>
      </c>
      <c r="E193" s="1096"/>
      <c r="F193" s="895">
        <v>0</v>
      </c>
      <c r="G193" s="1098"/>
    </row>
    <row r="194" spans="1:8" ht="6" customHeight="1" x14ac:dyDescent="0.2">
      <c r="A194" s="1098"/>
      <c r="B194" s="1098"/>
      <c r="C194" s="1096"/>
      <c r="D194" s="1098"/>
      <c r="E194" s="1096"/>
      <c r="F194" s="1126"/>
      <c r="G194" s="1098"/>
    </row>
    <row r="195" spans="1:8" x14ac:dyDescent="0.2">
      <c r="A195" s="1062"/>
      <c r="B195" s="1127"/>
      <c r="C195" s="1128"/>
      <c r="D195" s="1129" t="s">
        <v>1605</v>
      </c>
      <c r="E195" s="1128" t="s">
        <v>860</v>
      </c>
      <c r="F195" s="896">
        <f>SUM(F104:F152,F177:F193)</f>
        <v>20318884</v>
      </c>
    </row>
    <row r="196" spans="1:8" ht="12" customHeight="1" x14ac:dyDescent="0.2">
      <c r="A196" s="1062"/>
      <c r="B196" s="1127"/>
      <c r="C196" s="1128"/>
      <c r="D196" s="1129" t="s">
        <v>1606</v>
      </c>
      <c r="E196" s="1128"/>
      <c r="F196" s="894">
        <f>'PCTC-OEPP 37-39'!F97-F195</f>
        <v>-1372626</v>
      </c>
    </row>
    <row r="197" spans="1:8" ht="12" customHeight="1" x14ac:dyDescent="0.2">
      <c r="A197" s="1062"/>
      <c r="B197" s="1127"/>
      <c r="C197" s="1128"/>
      <c r="D197" s="1129" t="s">
        <v>4860</v>
      </c>
      <c r="E197" s="1128"/>
      <c r="F197" s="894">
        <f>'Cap Outlay Deprec 36'!I18</f>
        <v>224626</v>
      </c>
    </row>
    <row r="198" spans="1:8" ht="12" customHeight="1" x14ac:dyDescent="0.2">
      <c r="A198" s="1062"/>
      <c r="B198" s="1127"/>
      <c r="C198" s="1128"/>
      <c r="D198" s="1129" t="s">
        <v>1607</v>
      </c>
      <c r="E198" s="1128"/>
      <c r="F198" s="894">
        <f>F196+F197</f>
        <v>-1148000</v>
      </c>
    </row>
    <row r="199" spans="1:8" ht="12" customHeight="1" x14ac:dyDescent="0.2">
      <c r="A199" s="1062"/>
      <c r="B199" s="1130"/>
      <c r="C199" s="1128"/>
      <c r="D199" s="899" t="str">
        <f>D98</f>
        <v>9 Month ADA from Average Daily Attendance - Student Information System (SIS) in IWAS-preliminary ADA 2021-2022</v>
      </c>
      <c r="E199" s="1128"/>
      <c r="F199" s="897">
        <f>'PCTC-OEPP 37-39'!F98</f>
        <v>0</v>
      </c>
      <c r="G199" s="446"/>
    </row>
    <row r="200" spans="1:8" ht="12" customHeight="1" thickBot="1" x14ac:dyDescent="0.25">
      <c r="A200" s="1062"/>
      <c r="B200" s="1130"/>
      <c r="C200" s="1128"/>
      <c r="D200" s="1129" t="s">
        <v>1608</v>
      </c>
      <c r="E200" s="1128" t="s">
        <v>1226</v>
      </c>
      <c r="F200" s="898" t="e">
        <f>F198/F199</f>
        <v>#DIV/0!</v>
      </c>
      <c r="G200" s="1052">
        <v>6323</v>
      </c>
    </row>
    <row r="201" spans="1:8" ht="12" thickTop="1" x14ac:dyDescent="0.2">
      <c r="A201" s="1131"/>
      <c r="B201" s="446"/>
      <c r="C201" s="1096"/>
      <c r="D201" s="446"/>
      <c r="E201" s="1096"/>
      <c r="F201" s="446"/>
      <c r="G201" s="446">
        <v>6326</v>
      </c>
    </row>
    <row r="202" spans="1:8" ht="12.2" customHeight="1" x14ac:dyDescent="0.2">
      <c r="A202" s="1132" t="s">
        <v>1609</v>
      </c>
      <c r="B202" s="1133"/>
      <c r="C202" s="1134"/>
      <c r="D202" s="1133"/>
      <c r="E202" s="1134"/>
      <c r="F202" s="1135"/>
      <c r="G202" s="1135"/>
      <c r="H202" s="1136"/>
    </row>
    <row r="203" spans="1:8" s="1131" customFormat="1" ht="12.2" customHeight="1" x14ac:dyDescent="0.2">
      <c r="A203" s="1620" t="s">
        <v>4867</v>
      </c>
      <c r="B203" s="1095"/>
      <c r="C203" s="1137"/>
      <c r="D203" s="1095"/>
      <c r="E203" s="1137"/>
      <c r="F203" s="1095"/>
      <c r="G203" s="1095"/>
    </row>
    <row r="204" spans="1:8" s="1131" customFormat="1" ht="33.75" customHeight="1" x14ac:dyDescent="0.2">
      <c r="A204" s="2033" t="s">
        <v>4866</v>
      </c>
      <c r="B204" s="2033"/>
      <c r="C204" s="2033"/>
      <c r="D204" s="2033"/>
      <c r="E204" s="2033"/>
      <c r="F204" s="2033"/>
      <c r="G204" s="1619"/>
    </row>
    <row r="205" spans="1:8" x14ac:dyDescent="0.2">
      <c r="A205" s="1619"/>
      <c r="B205" s="1619"/>
      <c r="C205" s="1619"/>
      <c r="D205" s="1619"/>
      <c r="E205" s="1619"/>
      <c r="F205" s="1619"/>
      <c r="G205" s="1619"/>
    </row>
    <row r="206" spans="1:8" x14ac:dyDescent="0.2">
      <c r="A206" s="446"/>
      <c r="B206" s="446"/>
      <c r="C206" s="1096"/>
      <c r="D206" s="446"/>
      <c r="E206" s="1096"/>
      <c r="F206" s="446"/>
      <c r="G206" s="446"/>
    </row>
    <row r="207" spans="1:8" x14ac:dyDescent="0.2">
      <c r="A207" s="446"/>
      <c r="B207" s="446"/>
      <c r="C207" s="1096"/>
      <c r="D207" s="446"/>
      <c r="E207" s="1096"/>
      <c r="F207" s="446"/>
      <c r="G207" s="446"/>
    </row>
    <row r="208" spans="1:8" x14ac:dyDescent="0.2">
      <c r="A208" s="446"/>
      <c r="B208" s="446"/>
      <c r="C208" s="1096"/>
      <c r="D208" s="446"/>
      <c r="E208" s="1096"/>
      <c r="F208" s="446"/>
      <c r="G208" s="446"/>
    </row>
    <row r="209" spans="1:7" x14ac:dyDescent="0.2">
      <c r="A209" s="446"/>
      <c r="B209" s="446"/>
      <c r="C209" s="1096"/>
      <c r="D209" s="446"/>
      <c r="E209" s="1096"/>
      <c r="F209" s="446"/>
      <c r="G209" s="446"/>
    </row>
    <row r="210" spans="1:7" x14ac:dyDescent="0.2">
      <c r="A210" s="446"/>
      <c r="B210" s="446"/>
      <c r="C210" s="1096"/>
      <c r="D210" s="446"/>
      <c r="E210" s="1096"/>
      <c r="F210" s="446"/>
      <c r="G210" s="446"/>
    </row>
    <row r="211" spans="1:7" x14ac:dyDescent="0.2">
      <c r="A211" s="446"/>
      <c r="B211" s="446"/>
      <c r="C211" s="1096"/>
      <c r="D211" s="446"/>
      <c r="E211" s="1096"/>
      <c r="F211" s="446"/>
      <c r="G211" s="446"/>
    </row>
    <row r="212" spans="1:7" x14ac:dyDescent="0.2">
      <c r="A212" s="446"/>
      <c r="B212" s="446"/>
      <c r="C212" s="1096"/>
      <c r="D212" s="446"/>
      <c r="E212" s="1096"/>
      <c r="F212" s="446"/>
      <c r="G212" s="446"/>
    </row>
    <row r="213" spans="1:7" x14ac:dyDescent="0.2">
      <c r="A213" s="446"/>
      <c r="B213" s="446"/>
      <c r="C213" s="1096"/>
      <c r="D213" s="446"/>
      <c r="E213" s="1096"/>
      <c r="F213" s="446"/>
      <c r="G213" s="446"/>
    </row>
    <row r="214" spans="1:7" x14ac:dyDescent="0.2">
      <c r="A214" s="446"/>
      <c r="B214" s="446"/>
      <c r="C214" s="1096"/>
      <c r="D214" s="446"/>
      <c r="E214" s="1096"/>
      <c r="F214" s="446"/>
      <c r="G214" s="446"/>
    </row>
    <row r="215" spans="1:7" x14ac:dyDescent="0.2">
      <c r="A215" s="446"/>
      <c r="B215" s="446"/>
      <c r="C215" s="1096"/>
      <c r="D215" s="446"/>
      <c r="E215" s="1096"/>
      <c r="F215" s="446"/>
      <c r="G215" s="446"/>
    </row>
    <row r="216" spans="1:7" x14ac:dyDescent="0.2">
      <c r="A216" s="446"/>
      <c r="B216" s="446"/>
      <c r="C216" s="1096"/>
      <c r="D216" s="446"/>
      <c r="E216" s="1096"/>
      <c r="F216" s="446"/>
      <c r="G216" s="446"/>
    </row>
    <row r="217" spans="1:7" x14ac:dyDescent="0.2">
      <c r="A217" s="446"/>
      <c r="B217" s="446"/>
      <c r="C217" s="1096"/>
      <c r="D217" s="446"/>
      <c r="E217" s="1096"/>
      <c r="F217" s="446"/>
      <c r="G217" s="446"/>
    </row>
    <row r="218" spans="1:7" x14ac:dyDescent="0.2">
      <c r="A218" s="446"/>
      <c r="B218" s="446"/>
      <c r="C218" s="1096"/>
      <c r="D218" s="446"/>
      <c r="E218" s="1096"/>
      <c r="F218" s="446"/>
      <c r="G218" s="446"/>
    </row>
    <row r="219" spans="1:7" x14ac:dyDescent="0.2">
      <c r="A219" s="446"/>
      <c r="B219" s="446"/>
      <c r="C219" s="1096"/>
      <c r="D219" s="446"/>
      <c r="E219" s="1096"/>
      <c r="F219" s="446"/>
      <c r="G219" s="446"/>
    </row>
    <row r="220" spans="1:7" x14ac:dyDescent="0.2">
      <c r="A220" s="446"/>
      <c r="B220" s="446"/>
      <c r="C220" s="1096"/>
      <c r="D220" s="446"/>
      <c r="E220" s="1096"/>
      <c r="F220" s="446"/>
      <c r="G220" s="446"/>
    </row>
    <row r="221" spans="1:7" x14ac:dyDescent="0.2">
      <c r="A221" s="446"/>
      <c r="B221" s="446"/>
      <c r="C221" s="1096"/>
      <c r="D221" s="446"/>
      <c r="E221" s="1096"/>
      <c r="F221" s="446"/>
      <c r="G221" s="446"/>
    </row>
    <row r="222" spans="1:7" x14ac:dyDescent="0.2">
      <c r="A222" s="446"/>
      <c r="B222" s="446"/>
      <c r="C222" s="1096"/>
      <c r="D222" s="446"/>
      <c r="E222" s="1096"/>
      <c r="F222" s="446"/>
      <c r="G222" s="446"/>
    </row>
  </sheetData>
  <sheetProtection algorithmName="SHA-512" hashValue="tJ+1iAcQcQHsXMsu+rU7yFt0pF+5BK5R0GtXDXKmC8AHDohsYUMXzLpkjDd3ZsZp19PiMue8VbcyoaBMskmd+w==" saltValue="WZollkXanwmHSYaC+nlM7Q==" spinCount="100000" sheet="1" objects="1" scenarios="1"/>
  <mergeCells count="6">
    <mergeCell ref="A204:F204"/>
    <mergeCell ref="A6:F6"/>
    <mergeCell ref="A1:F1"/>
    <mergeCell ref="A101:F101"/>
    <mergeCell ref="A2:F2"/>
    <mergeCell ref="A5:F5"/>
  </mergeCells>
  <phoneticPr fontId="24" type="noConversion"/>
  <hyperlinks>
    <hyperlink ref="A203" r:id="rId1" xr:uid="{00000000-0004-0000-0F00-000000000000}"/>
  </hyperlinks>
  <printOptions headings="1"/>
  <pageMargins left="0.54" right="0.2" top="0.7" bottom="0.45" header="0.19" footer="0.17"/>
  <pageSetup scale="70" firstPageNumber="37" orientation="portrait" useFirstPageNumber="1" r:id="rId2"/>
  <headerFooter alignWithMargins="0">
    <oddHeader>&amp;L&amp;8Page &amp;P&amp;C &amp;R&amp;8Page &amp;P</oddHeader>
  </headerFooter>
  <rowBreaks count="1" manualBreakCount="1">
    <brk id="100" max="16383" man="1"/>
  </rowBreaks>
  <ignoredErrors>
    <ignoredError sqref="F183 F188:F190 F150:F151 F148 F141 F138 F121 F185" formulaRange="1"/>
    <ignoredError sqref="F200" evalError="1"/>
    <ignoredError sqref="C93 C177:C179" numberStoredAsText="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145"/>
  <sheetViews>
    <sheetView showGridLines="0" zoomScaleNormal="100" workbookViewId="0">
      <selection activeCell="A20" sqref="A20"/>
    </sheetView>
  </sheetViews>
  <sheetFormatPr defaultColWidth="9.140625" defaultRowHeight="15" x14ac:dyDescent="0.25"/>
  <cols>
    <col min="1" max="1" width="52" style="952" customWidth="1"/>
    <col min="2" max="2" width="19.85546875" style="952" customWidth="1"/>
    <col min="3" max="3" width="33.7109375" style="953" customWidth="1"/>
    <col min="4" max="4" width="17.7109375" style="954" customWidth="1"/>
    <col min="5" max="5" width="23.5703125" style="954" customWidth="1"/>
    <col min="6" max="6" width="23.28515625" style="953" customWidth="1"/>
    <col min="7" max="16384" width="9.140625" style="932"/>
  </cols>
  <sheetData>
    <row r="1" spans="1:9" ht="15" customHeight="1" x14ac:dyDescent="0.25">
      <c r="A1" s="931" t="s">
        <v>1349</v>
      </c>
      <c r="B1" s="931"/>
      <c r="C1" s="931"/>
      <c r="D1" s="931"/>
      <c r="E1" s="931"/>
      <c r="F1" s="931"/>
    </row>
    <row r="2" spans="1:9" x14ac:dyDescent="0.25">
      <c r="A2" s="2045" t="s">
        <v>1438</v>
      </c>
      <c r="B2" s="2045"/>
      <c r="C2" s="2045"/>
      <c r="D2" s="2045"/>
      <c r="E2" s="2045"/>
      <c r="F2" s="2045"/>
    </row>
    <row r="3" spans="1:9" ht="5.25" customHeight="1" x14ac:dyDescent="0.25">
      <c r="A3" s="933"/>
      <c r="B3" s="933"/>
      <c r="C3" s="933"/>
      <c r="D3" s="933"/>
      <c r="E3" s="933"/>
      <c r="F3" s="933"/>
    </row>
    <row r="4" spans="1:9" ht="18.75" customHeight="1" x14ac:dyDescent="0.25">
      <c r="A4" s="2050" t="s">
        <v>1344</v>
      </c>
      <c r="B4" s="2051"/>
      <c r="C4" s="2051"/>
      <c r="D4" s="2051"/>
      <c r="E4" s="2051"/>
      <c r="F4" s="2052"/>
    </row>
    <row r="5" spans="1:9" x14ac:dyDescent="0.25">
      <c r="A5" s="2053"/>
      <c r="B5" s="2054"/>
      <c r="C5" s="2054"/>
      <c r="D5" s="2054"/>
      <c r="E5" s="2054"/>
      <c r="F5" s="2055"/>
    </row>
    <row r="6" spans="1:9" ht="18.75" customHeight="1" x14ac:dyDescent="0.25">
      <c r="A6" s="2069" t="s">
        <v>1451</v>
      </c>
      <c r="B6" s="2070"/>
      <c r="C6" s="2070"/>
      <c r="D6" s="2070"/>
      <c r="E6" s="2070"/>
      <c r="F6" s="2071"/>
    </row>
    <row r="7" spans="1:9" ht="53.25" customHeight="1" x14ac:dyDescent="0.25">
      <c r="A7" s="2056" t="s">
        <v>1753</v>
      </c>
      <c r="B7" s="2057"/>
      <c r="C7" s="2058"/>
      <c r="D7" s="2058"/>
      <c r="E7" s="2058"/>
      <c r="F7" s="2059"/>
    </row>
    <row r="8" spans="1:9" ht="20.25" customHeight="1" x14ac:dyDescent="0.25">
      <c r="A8" s="2072" t="s">
        <v>1514</v>
      </c>
      <c r="B8" s="2073"/>
      <c r="C8" s="2073"/>
      <c r="D8" s="2073"/>
      <c r="E8" s="2073"/>
      <c r="F8" s="2074"/>
    </row>
    <row r="9" spans="1:9" ht="18" customHeight="1" x14ac:dyDescent="0.25">
      <c r="A9" s="1015" t="s">
        <v>4829</v>
      </c>
      <c r="B9" s="1016"/>
      <c r="C9" s="1016"/>
      <c r="D9" s="1016"/>
      <c r="E9" s="1017"/>
      <c r="F9" s="1018"/>
      <c r="I9" s="970"/>
    </row>
    <row r="10" spans="1:9" ht="15.75" customHeight="1" x14ac:dyDescent="0.25">
      <c r="A10" s="2060" t="s">
        <v>4830</v>
      </c>
      <c r="B10" s="2061"/>
      <c r="C10" s="2061"/>
      <c r="D10" s="2061"/>
      <c r="E10" s="2061"/>
      <c r="F10" s="2062"/>
      <c r="I10" s="970"/>
    </row>
    <row r="11" spans="1:9" ht="15.75" customHeight="1" x14ac:dyDescent="0.25">
      <c r="A11" s="1015" t="s">
        <v>1525</v>
      </c>
      <c r="B11" s="1016"/>
      <c r="C11" s="1016"/>
      <c r="D11" s="1016"/>
      <c r="E11" s="1016"/>
      <c r="F11" s="1019"/>
      <c r="I11" s="970"/>
    </row>
    <row r="12" spans="1:9" ht="33" customHeight="1" x14ac:dyDescent="0.25">
      <c r="A12" s="2063"/>
      <c r="B12" s="2064"/>
      <c r="C12" s="2064"/>
      <c r="D12" s="2064"/>
      <c r="E12" s="2064"/>
      <c r="F12" s="2065"/>
      <c r="I12" s="970"/>
    </row>
    <row r="13" spans="1:9" ht="33" customHeight="1" x14ac:dyDescent="0.25">
      <c r="A13" s="966"/>
      <c r="B13" s="967"/>
      <c r="C13" s="1540" t="s">
        <v>4828</v>
      </c>
      <c r="D13" s="967"/>
      <c r="E13" s="967"/>
      <c r="F13" s="968"/>
      <c r="I13" s="970"/>
    </row>
    <row r="14" spans="1:9" ht="15" customHeight="1" x14ac:dyDescent="0.25">
      <c r="A14" s="934"/>
      <c r="B14" s="935"/>
      <c r="C14" s="935"/>
      <c r="D14" s="935"/>
      <c r="E14" s="935"/>
      <c r="F14" s="936"/>
    </row>
    <row r="15" spans="1:9" ht="17.25" customHeight="1" x14ac:dyDescent="0.25">
      <c r="A15" s="2066" t="s">
        <v>1452</v>
      </c>
      <c r="B15" s="2067"/>
      <c r="C15" s="2067"/>
      <c r="D15" s="2067"/>
      <c r="E15" s="2067"/>
      <c r="F15" s="2068"/>
    </row>
    <row r="16" spans="1:9" ht="15" customHeight="1" x14ac:dyDescent="0.25">
      <c r="A16" s="958" t="s">
        <v>1450</v>
      </c>
      <c r="B16" s="1020"/>
      <c r="C16" s="935"/>
      <c r="D16" s="935"/>
      <c r="E16" s="935"/>
      <c r="F16" s="936"/>
    </row>
    <row r="17" spans="1:7" ht="32.25" customHeight="1" x14ac:dyDescent="0.25">
      <c r="A17" s="2047" t="str">
        <f>"The amount in column (E) is the amount allowed on each contract in the Indirect Cost Rate calculation.  The amount in column (F) is the amount that will be deducted from the base in the indirect cost rate (tab 41) for Program Year "&amp;'AFR22'!E2+2&amp;"."</f>
        <v>The amount in column (E) is the amount allowed on each contract in the Indirect Cost Rate calculation.  The amount in column (F) is the amount that will be deducted from the base in the indirect cost rate (tab 41) for Program Year 2024.</v>
      </c>
      <c r="B17" s="2048"/>
      <c r="C17" s="2048"/>
      <c r="D17" s="2048"/>
      <c r="E17" s="2048"/>
      <c r="F17" s="2049"/>
    </row>
    <row r="18" spans="1:7" ht="100.5" customHeight="1" x14ac:dyDescent="0.25">
      <c r="A18" s="937" t="s">
        <v>1748</v>
      </c>
      <c r="B18" s="938" t="s">
        <v>1347</v>
      </c>
      <c r="C18" s="937" t="s">
        <v>1448</v>
      </c>
      <c r="D18" s="939" t="s">
        <v>4845</v>
      </c>
      <c r="E18" s="969" t="s">
        <v>1449</v>
      </c>
      <c r="F18" s="969" t="s">
        <v>1348</v>
      </c>
    </row>
    <row r="19" spans="1:7" x14ac:dyDescent="0.25">
      <c r="A19" s="940" t="s">
        <v>1350</v>
      </c>
      <c r="B19" s="940" t="s">
        <v>1346</v>
      </c>
      <c r="C19" s="941" t="s">
        <v>1345</v>
      </c>
      <c r="D19" s="942">
        <v>500000</v>
      </c>
      <c r="E19" s="942" t="str">
        <f>IF(D19&lt;25000,D19,"25,000")</f>
        <v>25,000</v>
      </c>
      <c r="F19" s="943">
        <f>IF(D19&gt;=25000,(D19-E19),"0")</f>
        <v>475000</v>
      </c>
    </row>
    <row r="20" spans="1:7" x14ac:dyDescent="0.25">
      <c r="A20" s="1632" t="s">
        <v>4903</v>
      </c>
      <c r="B20" s="1021"/>
      <c r="C20" s="962"/>
      <c r="D20" s="946"/>
      <c r="E20" s="961">
        <f t="shared" ref="E20:E83" si="0">IF(D20&lt;25000,D20,"25,000")</f>
        <v>0</v>
      </c>
      <c r="F20" s="961" t="str">
        <f t="shared" ref="F20:F83" si="1">IF(D20&gt;=25000,(D20-E20),"0")</f>
        <v>0</v>
      </c>
      <c r="G20" s="947"/>
    </row>
    <row r="21" spans="1:7" x14ac:dyDescent="0.25">
      <c r="A21" s="944"/>
      <c r="B21" s="1022"/>
      <c r="C21" s="945"/>
      <c r="D21" s="946"/>
      <c r="E21" s="961">
        <f t="shared" si="0"/>
        <v>0</v>
      </c>
      <c r="F21" s="961" t="str">
        <f t="shared" si="1"/>
        <v>0</v>
      </c>
    </row>
    <row r="22" spans="1:7" x14ac:dyDescent="0.25">
      <c r="A22" s="944"/>
      <c r="B22" s="1022"/>
      <c r="C22" s="945"/>
      <c r="D22" s="946"/>
      <c r="E22" s="961">
        <f t="shared" si="0"/>
        <v>0</v>
      </c>
      <c r="F22" s="961" t="str">
        <f t="shared" si="1"/>
        <v>0</v>
      </c>
    </row>
    <row r="23" spans="1:7" x14ac:dyDescent="0.25">
      <c r="A23" s="944"/>
      <c r="B23" s="1022"/>
      <c r="C23" s="945"/>
      <c r="D23" s="946"/>
      <c r="E23" s="961">
        <f t="shared" si="0"/>
        <v>0</v>
      </c>
      <c r="F23" s="961" t="str">
        <f t="shared" si="1"/>
        <v>0</v>
      </c>
    </row>
    <row r="24" spans="1:7" x14ac:dyDescent="0.25">
      <c r="A24" s="944"/>
      <c r="B24" s="1022"/>
      <c r="C24" s="945"/>
      <c r="D24" s="946"/>
      <c r="E24" s="961">
        <f t="shared" si="0"/>
        <v>0</v>
      </c>
      <c r="F24" s="961" t="str">
        <f t="shared" si="1"/>
        <v>0</v>
      </c>
    </row>
    <row r="25" spans="1:7" x14ac:dyDescent="0.25">
      <c r="A25" s="944"/>
      <c r="B25" s="1022"/>
      <c r="C25" s="945"/>
      <c r="D25" s="946"/>
      <c r="E25" s="961">
        <f t="shared" si="0"/>
        <v>0</v>
      </c>
      <c r="F25" s="961" t="str">
        <f t="shared" si="1"/>
        <v>0</v>
      </c>
    </row>
    <row r="26" spans="1:7" x14ac:dyDescent="0.25">
      <c r="A26" s="944"/>
      <c r="B26" s="1022"/>
      <c r="C26" s="945"/>
      <c r="D26" s="946"/>
      <c r="E26" s="961">
        <f t="shared" si="0"/>
        <v>0</v>
      </c>
      <c r="F26" s="961" t="str">
        <f t="shared" si="1"/>
        <v>0</v>
      </c>
    </row>
    <row r="27" spans="1:7" x14ac:dyDescent="0.25">
      <c r="A27" s="944"/>
      <c r="B27" s="1022"/>
      <c r="C27" s="945"/>
      <c r="D27" s="946"/>
      <c r="E27" s="961">
        <f t="shared" si="0"/>
        <v>0</v>
      </c>
      <c r="F27" s="961" t="str">
        <f t="shared" si="1"/>
        <v>0</v>
      </c>
    </row>
    <row r="28" spans="1:7" x14ac:dyDescent="0.25">
      <c r="A28" s="944"/>
      <c r="B28" s="1022"/>
      <c r="C28" s="945"/>
      <c r="D28" s="946"/>
      <c r="E28" s="961">
        <f t="shared" si="0"/>
        <v>0</v>
      </c>
      <c r="F28" s="961" t="str">
        <f t="shared" si="1"/>
        <v>0</v>
      </c>
    </row>
    <row r="29" spans="1:7" x14ac:dyDescent="0.25">
      <c r="A29" s="944"/>
      <c r="B29" s="1022"/>
      <c r="C29" s="945"/>
      <c r="D29" s="946"/>
      <c r="E29" s="961">
        <f t="shared" si="0"/>
        <v>0</v>
      </c>
      <c r="F29" s="961" t="str">
        <f t="shared" si="1"/>
        <v>0</v>
      </c>
    </row>
    <row r="30" spans="1:7" x14ac:dyDescent="0.25">
      <c r="A30" s="944"/>
      <c r="B30" s="1022"/>
      <c r="C30" s="945"/>
      <c r="D30" s="946"/>
      <c r="E30" s="961">
        <f t="shared" si="0"/>
        <v>0</v>
      </c>
      <c r="F30" s="961" t="str">
        <f t="shared" si="1"/>
        <v>0</v>
      </c>
    </row>
    <row r="31" spans="1:7" x14ac:dyDescent="0.25">
      <c r="A31" s="944"/>
      <c r="B31" s="1022"/>
      <c r="C31" s="945"/>
      <c r="D31" s="946"/>
      <c r="E31" s="961">
        <f t="shared" si="0"/>
        <v>0</v>
      </c>
      <c r="F31" s="961" t="str">
        <f t="shared" si="1"/>
        <v>0</v>
      </c>
    </row>
    <row r="32" spans="1:7" x14ac:dyDescent="0.25">
      <c r="A32" s="944"/>
      <c r="B32" s="1022"/>
      <c r="C32" s="945"/>
      <c r="D32" s="946"/>
      <c r="E32" s="961">
        <f t="shared" si="0"/>
        <v>0</v>
      </c>
      <c r="F32" s="961" t="str">
        <f t="shared" si="1"/>
        <v>0</v>
      </c>
    </row>
    <row r="33" spans="1:6" x14ac:dyDescent="0.25">
      <c r="A33" s="944"/>
      <c r="B33" s="1022"/>
      <c r="C33" s="945"/>
      <c r="D33" s="946"/>
      <c r="E33" s="961">
        <f t="shared" si="0"/>
        <v>0</v>
      </c>
      <c r="F33" s="961" t="str">
        <f t="shared" si="1"/>
        <v>0</v>
      </c>
    </row>
    <row r="34" spans="1:6" x14ac:dyDescent="0.25">
      <c r="A34" s="944"/>
      <c r="B34" s="1022"/>
      <c r="C34" s="945"/>
      <c r="D34" s="946"/>
      <c r="E34" s="961">
        <f t="shared" si="0"/>
        <v>0</v>
      </c>
      <c r="F34" s="961" t="str">
        <f t="shared" si="1"/>
        <v>0</v>
      </c>
    </row>
    <row r="35" spans="1:6" x14ac:dyDescent="0.25">
      <c r="A35" s="944"/>
      <c r="B35" s="1022"/>
      <c r="C35" s="945"/>
      <c r="D35" s="946"/>
      <c r="E35" s="961">
        <f t="shared" si="0"/>
        <v>0</v>
      </c>
      <c r="F35" s="961" t="str">
        <f t="shared" si="1"/>
        <v>0</v>
      </c>
    </row>
    <row r="36" spans="1:6" x14ac:dyDescent="0.25">
      <c r="A36" s="944"/>
      <c r="B36" s="1022"/>
      <c r="C36" s="945"/>
      <c r="D36" s="946"/>
      <c r="E36" s="961">
        <f t="shared" si="0"/>
        <v>0</v>
      </c>
      <c r="F36" s="961" t="str">
        <f t="shared" si="1"/>
        <v>0</v>
      </c>
    </row>
    <row r="37" spans="1:6" x14ac:dyDescent="0.25">
      <c r="A37" s="944"/>
      <c r="B37" s="1022"/>
      <c r="C37" s="945"/>
      <c r="D37" s="946"/>
      <c r="E37" s="961">
        <f t="shared" si="0"/>
        <v>0</v>
      </c>
      <c r="F37" s="961" t="str">
        <f t="shared" si="1"/>
        <v>0</v>
      </c>
    </row>
    <row r="38" spans="1:6" x14ac:dyDescent="0.25">
      <c r="A38" s="944"/>
      <c r="B38" s="1022"/>
      <c r="C38" s="945"/>
      <c r="D38" s="946"/>
      <c r="E38" s="961">
        <f t="shared" si="0"/>
        <v>0</v>
      </c>
      <c r="F38" s="961" t="str">
        <f t="shared" si="1"/>
        <v>0</v>
      </c>
    </row>
    <row r="39" spans="1:6" x14ac:dyDescent="0.25">
      <c r="A39" s="944"/>
      <c r="B39" s="1022"/>
      <c r="C39" s="945"/>
      <c r="D39" s="946"/>
      <c r="E39" s="961">
        <f t="shared" si="0"/>
        <v>0</v>
      </c>
      <c r="F39" s="961" t="str">
        <f t="shared" si="1"/>
        <v>0</v>
      </c>
    </row>
    <row r="40" spans="1:6" x14ac:dyDescent="0.25">
      <c r="A40" s="944"/>
      <c r="B40" s="1022"/>
      <c r="C40" s="945"/>
      <c r="D40" s="946"/>
      <c r="E40" s="961">
        <f t="shared" si="0"/>
        <v>0</v>
      </c>
      <c r="F40" s="961" t="str">
        <f t="shared" si="1"/>
        <v>0</v>
      </c>
    </row>
    <row r="41" spans="1:6" x14ac:dyDescent="0.25">
      <c r="A41" s="944"/>
      <c r="B41" s="1022"/>
      <c r="C41" s="945"/>
      <c r="D41" s="946"/>
      <c r="E41" s="961">
        <f t="shared" si="0"/>
        <v>0</v>
      </c>
      <c r="F41" s="961" t="str">
        <f t="shared" si="1"/>
        <v>0</v>
      </c>
    </row>
    <row r="42" spans="1:6" x14ac:dyDescent="0.25">
      <c r="A42" s="944"/>
      <c r="B42" s="1022"/>
      <c r="C42" s="945"/>
      <c r="D42" s="946"/>
      <c r="E42" s="961">
        <f t="shared" si="0"/>
        <v>0</v>
      </c>
      <c r="F42" s="961" t="str">
        <f t="shared" si="1"/>
        <v>0</v>
      </c>
    </row>
    <row r="43" spans="1:6" x14ac:dyDescent="0.25">
      <c r="A43" s="944"/>
      <c r="B43" s="1022"/>
      <c r="C43" s="945"/>
      <c r="D43" s="946"/>
      <c r="E43" s="961">
        <f t="shared" si="0"/>
        <v>0</v>
      </c>
      <c r="F43" s="961" t="str">
        <f t="shared" si="1"/>
        <v>0</v>
      </c>
    </row>
    <row r="44" spans="1:6" x14ac:dyDescent="0.25">
      <c r="A44" s="944"/>
      <c r="B44" s="1022"/>
      <c r="C44" s="945"/>
      <c r="D44" s="946"/>
      <c r="E44" s="961">
        <f t="shared" si="0"/>
        <v>0</v>
      </c>
      <c r="F44" s="961" t="str">
        <f t="shared" si="1"/>
        <v>0</v>
      </c>
    </row>
    <row r="45" spans="1:6" x14ac:dyDescent="0.25">
      <c r="A45" s="944"/>
      <c r="B45" s="1022"/>
      <c r="C45" s="945"/>
      <c r="D45" s="946"/>
      <c r="E45" s="961">
        <f t="shared" si="0"/>
        <v>0</v>
      </c>
      <c r="F45" s="961" t="str">
        <f t="shared" si="1"/>
        <v>0</v>
      </c>
    </row>
    <row r="46" spans="1:6" x14ac:dyDescent="0.25">
      <c r="A46" s="944"/>
      <c r="B46" s="1022"/>
      <c r="C46" s="945"/>
      <c r="D46" s="946"/>
      <c r="E46" s="961">
        <f t="shared" si="0"/>
        <v>0</v>
      </c>
      <c r="F46" s="961" t="str">
        <f t="shared" si="1"/>
        <v>0</v>
      </c>
    </row>
    <row r="47" spans="1:6" x14ac:dyDescent="0.25">
      <c r="A47" s="944"/>
      <c r="B47" s="1022"/>
      <c r="C47" s="945"/>
      <c r="D47" s="946"/>
      <c r="E47" s="961">
        <f t="shared" si="0"/>
        <v>0</v>
      </c>
      <c r="F47" s="961" t="str">
        <f t="shared" si="1"/>
        <v>0</v>
      </c>
    </row>
    <row r="48" spans="1:6" x14ac:dyDescent="0.25">
      <c r="A48" s="944"/>
      <c r="B48" s="1022"/>
      <c r="C48" s="945"/>
      <c r="D48" s="946"/>
      <c r="E48" s="961">
        <f t="shared" si="0"/>
        <v>0</v>
      </c>
      <c r="F48" s="961" t="str">
        <f t="shared" si="1"/>
        <v>0</v>
      </c>
    </row>
    <row r="49" spans="1:6" x14ac:dyDescent="0.25">
      <c r="A49" s="944"/>
      <c r="B49" s="1022"/>
      <c r="C49" s="945"/>
      <c r="D49" s="946"/>
      <c r="E49" s="961">
        <f t="shared" si="0"/>
        <v>0</v>
      </c>
      <c r="F49" s="961" t="str">
        <f t="shared" si="1"/>
        <v>0</v>
      </c>
    </row>
    <row r="50" spans="1:6" x14ac:dyDescent="0.25">
      <c r="A50" s="944"/>
      <c r="B50" s="1022"/>
      <c r="C50" s="945"/>
      <c r="D50" s="946"/>
      <c r="E50" s="961">
        <f t="shared" si="0"/>
        <v>0</v>
      </c>
      <c r="F50" s="961" t="str">
        <f t="shared" si="1"/>
        <v>0</v>
      </c>
    </row>
    <row r="51" spans="1:6" x14ac:dyDescent="0.25">
      <c r="A51" s="944"/>
      <c r="B51" s="1022"/>
      <c r="C51" s="945"/>
      <c r="D51" s="946"/>
      <c r="E51" s="961">
        <f t="shared" si="0"/>
        <v>0</v>
      </c>
      <c r="F51" s="961" t="str">
        <f t="shared" si="1"/>
        <v>0</v>
      </c>
    </row>
    <row r="52" spans="1:6" x14ac:dyDescent="0.25">
      <c r="A52" s="944"/>
      <c r="B52" s="1022"/>
      <c r="C52" s="945"/>
      <c r="D52" s="946"/>
      <c r="E52" s="961">
        <f t="shared" si="0"/>
        <v>0</v>
      </c>
      <c r="F52" s="961" t="str">
        <f t="shared" si="1"/>
        <v>0</v>
      </c>
    </row>
    <row r="53" spans="1:6" x14ac:dyDescent="0.25">
      <c r="A53" s="944"/>
      <c r="B53" s="1022"/>
      <c r="C53" s="945"/>
      <c r="D53" s="946"/>
      <c r="E53" s="961">
        <f t="shared" si="0"/>
        <v>0</v>
      </c>
      <c r="F53" s="961" t="str">
        <f t="shared" si="1"/>
        <v>0</v>
      </c>
    </row>
    <row r="54" spans="1:6" x14ac:dyDescent="0.25">
      <c r="A54" s="944"/>
      <c r="B54" s="1022"/>
      <c r="C54" s="945"/>
      <c r="D54" s="946"/>
      <c r="E54" s="961">
        <f t="shared" si="0"/>
        <v>0</v>
      </c>
      <c r="F54" s="961" t="str">
        <f t="shared" si="1"/>
        <v>0</v>
      </c>
    </row>
    <row r="55" spans="1:6" x14ac:dyDescent="0.25">
      <c r="A55" s="944"/>
      <c r="B55" s="1022"/>
      <c r="C55" s="945"/>
      <c r="D55" s="946"/>
      <c r="E55" s="961">
        <f t="shared" si="0"/>
        <v>0</v>
      </c>
      <c r="F55" s="961" t="str">
        <f t="shared" si="1"/>
        <v>0</v>
      </c>
    </row>
    <row r="56" spans="1:6" x14ac:dyDescent="0.25">
      <c r="A56" s="944"/>
      <c r="B56" s="1022"/>
      <c r="C56" s="945"/>
      <c r="D56" s="946"/>
      <c r="E56" s="961">
        <f t="shared" si="0"/>
        <v>0</v>
      </c>
      <c r="F56" s="961" t="str">
        <f t="shared" si="1"/>
        <v>0</v>
      </c>
    </row>
    <row r="57" spans="1:6" x14ac:dyDescent="0.25">
      <c r="A57" s="944"/>
      <c r="B57" s="1022"/>
      <c r="C57" s="945"/>
      <c r="D57" s="946"/>
      <c r="E57" s="961">
        <f t="shared" si="0"/>
        <v>0</v>
      </c>
      <c r="F57" s="961" t="str">
        <f t="shared" si="1"/>
        <v>0</v>
      </c>
    </row>
    <row r="58" spans="1:6" x14ac:dyDescent="0.25">
      <c r="A58" s="944"/>
      <c r="B58" s="1022"/>
      <c r="C58" s="945"/>
      <c r="D58" s="946"/>
      <c r="E58" s="961">
        <f t="shared" si="0"/>
        <v>0</v>
      </c>
      <c r="F58" s="961" t="str">
        <f t="shared" si="1"/>
        <v>0</v>
      </c>
    </row>
    <row r="59" spans="1:6" x14ac:dyDescent="0.25">
      <c r="A59" s="944"/>
      <c r="B59" s="1022"/>
      <c r="C59" s="945"/>
      <c r="D59" s="946"/>
      <c r="E59" s="961">
        <f t="shared" si="0"/>
        <v>0</v>
      </c>
      <c r="F59" s="961" t="str">
        <f t="shared" si="1"/>
        <v>0</v>
      </c>
    </row>
    <row r="60" spans="1:6" x14ac:dyDescent="0.25">
      <c r="A60" s="944"/>
      <c r="B60" s="1022"/>
      <c r="C60" s="945"/>
      <c r="D60" s="946"/>
      <c r="E60" s="961">
        <f t="shared" si="0"/>
        <v>0</v>
      </c>
      <c r="F60" s="961" t="str">
        <f t="shared" si="1"/>
        <v>0</v>
      </c>
    </row>
    <row r="61" spans="1:6" x14ac:dyDescent="0.25">
      <c r="A61" s="944"/>
      <c r="B61" s="1022"/>
      <c r="C61" s="945"/>
      <c r="D61" s="946"/>
      <c r="E61" s="961">
        <f t="shared" si="0"/>
        <v>0</v>
      </c>
      <c r="F61" s="961" t="str">
        <f t="shared" si="1"/>
        <v>0</v>
      </c>
    </row>
    <row r="62" spans="1:6" x14ac:dyDescent="0.25">
      <c r="A62" s="944"/>
      <c r="B62" s="1022"/>
      <c r="C62" s="945"/>
      <c r="D62" s="946"/>
      <c r="E62" s="961">
        <f t="shared" si="0"/>
        <v>0</v>
      </c>
      <c r="F62" s="961" t="str">
        <f t="shared" si="1"/>
        <v>0</v>
      </c>
    </row>
    <row r="63" spans="1:6" x14ac:dyDescent="0.25">
      <c r="A63" s="944"/>
      <c r="B63" s="1022"/>
      <c r="C63" s="945"/>
      <c r="D63" s="946"/>
      <c r="E63" s="961">
        <f t="shared" si="0"/>
        <v>0</v>
      </c>
      <c r="F63" s="961" t="str">
        <f t="shared" si="1"/>
        <v>0</v>
      </c>
    </row>
    <row r="64" spans="1:6" x14ac:dyDescent="0.25">
      <c r="A64" s="944"/>
      <c r="B64" s="1022"/>
      <c r="C64" s="945"/>
      <c r="D64" s="946"/>
      <c r="E64" s="961">
        <f t="shared" si="0"/>
        <v>0</v>
      </c>
      <c r="F64" s="961" t="str">
        <f t="shared" si="1"/>
        <v>0</v>
      </c>
    </row>
    <row r="65" spans="1:6" x14ac:dyDescent="0.25">
      <c r="A65" s="944"/>
      <c r="B65" s="1022"/>
      <c r="C65" s="945"/>
      <c r="D65" s="946"/>
      <c r="E65" s="961">
        <f t="shared" si="0"/>
        <v>0</v>
      </c>
      <c r="F65" s="961" t="str">
        <f t="shared" si="1"/>
        <v>0</v>
      </c>
    </row>
    <row r="66" spans="1:6" x14ac:dyDescent="0.25">
      <c r="A66" s="944"/>
      <c r="B66" s="1022"/>
      <c r="C66" s="945"/>
      <c r="D66" s="946"/>
      <c r="E66" s="961">
        <f t="shared" si="0"/>
        <v>0</v>
      </c>
      <c r="F66" s="961" t="str">
        <f t="shared" si="1"/>
        <v>0</v>
      </c>
    </row>
    <row r="67" spans="1:6" x14ac:dyDescent="0.25">
      <c r="A67" s="944"/>
      <c r="B67" s="1022"/>
      <c r="C67" s="945"/>
      <c r="D67" s="946"/>
      <c r="E67" s="961">
        <f t="shared" si="0"/>
        <v>0</v>
      </c>
      <c r="F67" s="961" t="str">
        <f t="shared" si="1"/>
        <v>0</v>
      </c>
    </row>
    <row r="68" spans="1:6" x14ac:dyDescent="0.25">
      <c r="A68" s="944"/>
      <c r="B68" s="1022"/>
      <c r="C68" s="945"/>
      <c r="D68" s="946"/>
      <c r="E68" s="961">
        <f t="shared" si="0"/>
        <v>0</v>
      </c>
      <c r="F68" s="961" t="str">
        <f t="shared" si="1"/>
        <v>0</v>
      </c>
    </row>
    <row r="69" spans="1:6" x14ac:dyDescent="0.25">
      <c r="A69" s="944"/>
      <c r="B69" s="1022"/>
      <c r="C69" s="945"/>
      <c r="D69" s="946"/>
      <c r="E69" s="961">
        <f t="shared" si="0"/>
        <v>0</v>
      </c>
      <c r="F69" s="961" t="str">
        <f t="shared" si="1"/>
        <v>0</v>
      </c>
    </row>
    <row r="70" spans="1:6" x14ac:dyDescent="0.25">
      <c r="A70" s="944"/>
      <c r="B70" s="1022"/>
      <c r="C70" s="945"/>
      <c r="D70" s="946"/>
      <c r="E70" s="961">
        <f t="shared" si="0"/>
        <v>0</v>
      </c>
      <c r="F70" s="961" t="str">
        <f t="shared" si="1"/>
        <v>0</v>
      </c>
    </row>
    <row r="71" spans="1:6" x14ac:dyDescent="0.25">
      <c r="A71" s="944"/>
      <c r="B71" s="1022"/>
      <c r="C71" s="945"/>
      <c r="D71" s="946"/>
      <c r="E71" s="961">
        <f t="shared" si="0"/>
        <v>0</v>
      </c>
      <c r="F71" s="961" t="str">
        <f t="shared" si="1"/>
        <v>0</v>
      </c>
    </row>
    <row r="72" spans="1:6" x14ac:dyDescent="0.25">
      <c r="A72" s="944"/>
      <c r="B72" s="1022"/>
      <c r="C72" s="945"/>
      <c r="D72" s="946"/>
      <c r="E72" s="961">
        <f t="shared" si="0"/>
        <v>0</v>
      </c>
      <c r="F72" s="961" t="str">
        <f t="shared" si="1"/>
        <v>0</v>
      </c>
    </row>
    <row r="73" spans="1:6" x14ac:dyDescent="0.25">
      <c r="A73" s="944"/>
      <c r="B73" s="1022"/>
      <c r="C73" s="945"/>
      <c r="D73" s="946"/>
      <c r="E73" s="961">
        <f t="shared" si="0"/>
        <v>0</v>
      </c>
      <c r="F73" s="961" t="str">
        <f t="shared" si="1"/>
        <v>0</v>
      </c>
    </row>
    <row r="74" spans="1:6" x14ac:dyDescent="0.25">
      <c r="A74" s="944"/>
      <c r="B74" s="1022"/>
      <c r="C74" s="945"/>
      <c r="D74" s="946"/>
      <c r="E74" s="961">
        <f t="shared" si="0"/>
        <v>0</v>
      </c>
      <c r="F74" s="961" t="str">
        <f t="shared" si="1"/>
        <v>0</v>
      </c>
    </row>
    <row r="75" spans="1:6" x14ac:dyDescent="0.25">
      <c r="A75" s="944"/>
      <c r="B75" s="1022"/>
      <c r="C75" s="945"/>
      <c r="D75" s="946"/>
      <c r="E75" s="961">
        <f t="shared" si="0"/>
        <v>0</v>
      </c>
      <c r="F75" s="961" t="str">
        <f t="shared" si="1"/>
        <v>0</v>
      </c>
    </row>
    <row r="76" spans="1:6" x14ac:dyDescent="0.25">
      <c r="A76" s="944"/>
      <c r="B76" s="1022"/>
      <c r="C76" s="945"/>
      <c r="D76" s="946"/>
      <c r="E76" s="961">
        <f t="shared" si="0"/>
        <v>0</v>
      </c>
      <c r="F76" s="961" t="str">
        <f t="shared" si="1"/>
        <v>0</v>
      </c>
    </row>
    <row r="77" spans="1:6" x14ac:dyDescent="0.25">
      <c r="A77" s="944"/>
      <c r="B77" s="1022"/>
      <c r="C77" s="945"/>
      <c r="D77" s="946"/>
      <c r="E77" s="961">
        <f t="shared" si="0"/>
        <v>0</v>
      </c>
      <c r="F77" s="961" t="str">
        <f t="shared" si="1"/>
        <v>0</v>
      </c>
    </row>
    <row r="78" spans="1:6" x14ac:dyDescent="0.25">
      <c r="A78" s="944"/>
      <c r="B78" s="1022"/>
      <c r="C78" s="945"/>
      <c r="D78" s="946"/>
      <c r="E78" s="961">
        <f t="shared" si="0"/>
        <v>0</v>
      </c>
      <c r="F78" s="961" t="str">
        <f t="shared" si="1"/>
        <v>0</v>
      </c>
    </row>
    <row r="79" spans="1:6" x14ac:dyDescent="0.25">
      <c r="A79" s="944"/>
      <c r="B79" s="1022"/>
      <c r="C79" s="945"/>
      <c r="D79" s="946"/>
      <c r="E79" s="961">
        <f t="shared" si="0"/>
        <v>0</v>
      </c>
      <c r="F79" s="961" t="str">
        <f t="shared" si="1"/>
        <v>0</v>
      </c>
    </row>
    <row r="80" spans="1:6" x14ac:dyDescent="0.25">
      <c r="A80" s="944"/>
      <c r="B80" s="1022"/>
      <c r="C80" s="945"/>
      <c r="D80" s="946"/>
      <c r="E80" s="961">
        <f t="shared" si="0"/>
        <v>0</v>
      </c>
      <c r="F80" s="961" t="str">
        <f t="shared" si="1"/>
        <v>0</v>
      </c>
    </row>
    <row r="81" spans="1:6" x14ac:dyDescent="0.25">
      <c r="A81" s="944"/>
      <c r="B81" s="1022"/>
      <c r="C81" s="945"/>
      <c r="D81" s="946"/>
      <c r="E81" s="961">
        <f t="shared" si="0"/>
        <v>0</v>
      </c>
      <c r="F81" s="961" t="str">
        <f t="shared" si="1"/>
        <v>0</v>
      </c>
    </row>
    <row r="82" spans="1:6" x14ac:dyDescent="0.25">
      <c r="A82" s="944"/>
      <c r="B82" s="1022"/>
      <c r="C82" s="945"/>
      <c r="D82" s="946"/>
      <c r="E82" s="961">
        <f t="shared" si="0"/>
        <v>0</v>
      </c>
      <c r="F82" s="961" t="str">
        <f t="shared" si="1"/>
        <v>0</v>
      </c>
    </row>
    <row r="83" spans="1:6" x14ac:dyDescent="0.25">
      <c r="A83" s="944"/>
      <c r="B83" s="1022"/>
      <c r="C83" s="945"/>
      <c r="D83" s="946"/>
      <c r="E83" s="961">
        <f t="shared" si="0"/>
        <v>0</v>
      </c>
      <c r="F83" s="961" t="str">
        <f t="shared" si="1"/>
        <v>0</v>
      </c>
    </row>
    <row r="84" spans="1:6" x14ac:dyDescent="0.25">
      <c r="A84" s="944"/>
      <c r="B84" s="1022"/>
      <c r="C84" s="945"/>
      <c r="D84" s="946"/>
      <c r="E84" s="961">
        <f t="shared" ref="E84:E143" si="2">IF(D84&lt;25000,D84,"25,000")</f>
        <v>0</v>
      </c>
      <c r="F84" s="961" t="str">
        <f t="shared" ref="F84:F143" si="3">IF(D84&gt;=25000,(D84-E84),"0")</f>
        <v>0</v>
      </c>
    </row>
    <row r="85" spans="1:6" x14ac:dyDescent="0.25">
      <c r="A85" s="944"/>
      <c r="B85" s="1022"/>
      <c r="C85" s="945"/>
      <c r="D85" s="946"/>
      <c r="E85" s="961">
        <f t="shared" si="2"/>
        <v>0</v>
      </c>
      <c r="F85" s="961" t="str">
        <f t="shared" si="3"/>
        <v>0</v>
      </c>
    </row>
    <row r="86" spans="1:6" x14ac:dyDescent="0.25">
      <c r="A86" s="944"/>
      <c r="B86" s="1022"/>
      <c r="C86" s="945"/>
      <c r="D86" s="946"/>
      <c r="E86" s="961">
        <f t="shared" si="2"/>
        <v>0</v>
      </c>
      <c r="F86" s="961" t="str">
        <f t="shared" si="3"/>
        <v>0</v>
      </c>
    </row>
    <row r="87" spans="1:6" x14ac:dyDescent="0.25">
      <c r="A87" s="944"/>
      <c r="B87" s="1022"/>
      <c r="C87" s="945"/>
      <c r="D87" s="946"/>
      <c r="E87" s="961">
        <f t="shared" si="2"/>
        <v>0</v>
      </c>
      <c r="F87" s="961" t="str">
        <f t="shared" si="3"/>
        <v>0</v>
      </c>
    </row>
    <row r="88" spans="1:6" x14ac:dyDescent="0.25">
      <c r="A88" s="944"/>
      <c r="B88" s="1022"/>
      <c r="C88" s="945"/>
      <c r="D88" s="946"/>
      <c r="E88" s="961">
        <f t="shared" si="2"/>
        <v>0</v>
      </c>
      <c r="F88" s="961" t="str">
        <f t="shared" si="3"/>
        <v>0</v>
      </c>
    </row>
    <row r="89" spans="1:6" x14ac:dyDescent="0.25">
      <c r="A89" s="944"/>
      <c r="B89" s="1022"/>
      <c r="C89" s="945"/>
      <c r="D89" s="946"/>
      <c r="E89" s="961">
        <f t="shared" si="2"/>
        <v>0</v>
      </c>
      <c r="F89" s="961" t="str">
        <f t="shared" si="3"/>
        <v>0</v>
      </c>
    </row>
    <row r="90" spans="1:6" x14ac:dyDescent="0.25">
      <c r="A90" s="944"/>
      <c r="B90" s="1022"/>
      <c r="C90" s="945"/>
      <c r="D90" s="946"/>
      <c r="E90" s="961">
        <f t="shared" si="2"/>
        <v>0</v>
      </c>
      <c r="F90" s="961" t="str">
        <f t="shared" si="3"/>
        <v>0</v>
      </c>
    </row>
    <row r="91" spans="1:6" x14ac:dyDescent="0.25">
      <c r="A91" s="944"/>
      <c r="B91" s="1022"/>
      <c r="C91" s="945"/>
      <c r="D91" s="946"/>
      <c r="E91" s="961">
        <f t="shared" si="2"/>
        <v>0</v>
      </c>
      <c r="F91" s="961" t="str">
        <f t="shared" si="3"/>
        <v>0</v>
      </c>
    </row>
    <row r="92" spans="1:6" x14ac:dyDescent="0.25">
      <c r="A92" s="944"/>
      <c r="B92" s="1022"/>
      <c r="C92" s="945"/>
      <c r="D92" s="946"/>
      <c r="E92" s="961">
        <f t="shared" si="2"/>
        <v>0</v>
      </c>
      <c r="F92" s="961" t="str">
        <f t="shared" si="3"/>
        <v>0</v>
      </c>
    </row>
    <row r="93" spans="1:6" x14ac:dyDescent="0.25">
      <c r="A93" s="944"/>
      <c r="B93" s="1022"/>
      <c r="C93" s="945"/>
      <c r="D93" s="946"/>
      <c r="E93" s="961">
        <f t="shared" si="2"/>
        <v>0</v>
      </c>
      <c r="F93" s="961" t="str">
        <f t="shared" si="3"/>
        <v>0</v>
      </c>
    </row>
    <row r="94" spans="1:6" x14ac:dyDescent="0.25">
      <c r="A94" s="944"/>
      <c r="B94" s="1022"/>
      <c r="C94" s="945"/>
      <c r="D94" s="946"/>
      <c r="E94" s="961">
        <f t="shared" si="2"/>
        <v>0</v>
      </c>
      <c r="F94" s="961" t="str">
        <f t="shared" si="3"/>
        <v>0</v>
      </c>
    </row>
    <row r="95" spans="1:6" x14ac:dyDescent="0.25">
      <c r="A95" s="944"/>
      <c r="B95" s="1022"/>
      <c r="C95" s="945"/>
      <c r="D95" s="946"/>
      <c r="E95" s="961">
        <f t="shared" si="2"/>
        <v>0</v>
      </c>
      <c r="F95" s="961" t="str">
        <f t="shared" si="3"/>
        <v>0</v>
      </c>
    </row>
    <row r="96" spans="1:6" x14ac:dyDescent="0.25">
      <c r="A96" s="944"/>
      <c r="B96" s="1022"/>
      <c r="C96" s="945"/>
      <c r="D96" s="946"/>
      <c r="E96" s="961">
        <f t="shared" si="2"/>
        <v>0</v>
      </c>
      <c r="F96" s="961" t="str">
        <f t="shared" si="3"/>
        <v>0</v>
      </c>
    </row>
    <row r="97" spans="1:6" x14ac:dyDescent="0.25">
      <c r="A97" s="944"/>
      <c r="B97" s="1022"/>
      <c r="C97" s="945"/>
      <c r="D97" s="946"/>
      <c r="E97" s="961">
        <f t="shared" si="2"/>
        <v>0</v>
      </c>
      <c r="F97" s="961" t="str">
        <f t="shared" si="3"/>
        <v>0</v>
      </c>
    </row>
    <row r="98" spans="1:6" x14ac:dyDescent="0.25">
      <c r="A98" s="944"/>
      <c r="B98" s="1022"/>
      <c r="C98" s="945"/>
      <c r="D98" s="946"/>
      <c r="E98" s="961">
        <f t="shared" si="2"/>
        <v>0</v>
      </c>
      <c r="F98" s="961" t="str">
        <f t="shared" si="3"/>
        <v>0</v>
      </c>
    </row>
    <row r="99" spans="1:6" x14ac:dyDescent="0.25">
      <c r="A99" s="944"/>
      <c r="B99" s="1022"/>
      <c r="C99" s="945"/>
      <c r="D99" s="946"/>
      <c r="E99" s="961">
        <f t="shared" si="2"/>
        <v>0</v>
      </c>
      <c r="F99" s="961" t="str">
        <f t="shared" si="3"/>
        <v>0</v>
      </c>
    </row>
    <row r="100" spans="1:6" x14ac:dyDescent="0.25">
      <c r="A100" s="944"/>
      <c r="B100" s="1022"/>
      <c r="C100" s="945"/>
      <c r="D100" s="946"/>
      <c r="E100" s="961">
        <f t="shared" si="2"/>
        <v>0</v>
      </c>
      <c r="F100" s="961" t="str">
        <f t="shared" si="3"/>
        <v>0</v>
      </c>
    </row>
    <row r="101" spans="1:6" x14ac:dyDescent="0.25">
      <c r="A101" s="944"/>
      <c r="B101" s="1022"/>
      <c r="C101" s="945"/>
      <c r="D101" s="946"/>
      <c r="E101" s="961">
        <f t="shared" si="2"/>
        <v>0</v>
      </c>
      <c r="F101" s="961" t="str">
        <f t="shared" si="3"/>
        <v>0</v>
      </c>
    </row>
    <row r="102" spans="1:6" x14ac:dyDescent="0.25">
      <c r="A102" s="944"/>
      <c r="B102" s="1022"/>
      <c r="C102" s="945"/>
      <c r="D102" s="946"/>
      <c r="E102" s="961">
        <f t="shared" si="2"/>
        <v>0</v>
      </c>
      <c r="F102" s="961" t="str">
        <f t="shared" si="3"/>
        <v>0</v>
      </c>
    </row>
    <row r="103" spans="1:6" x14ac:dyDescent="0.25">
      <c r="A103" s="944"/>
      <c r="B103" s="1022"/>
      <c r="C103" s="945"/>
      <c r="D103" s="946"/>
      <c r="E103" s="961">
        <f t="shared" si="2"/>
        <v>0</v>
      </c>
      <c r="F103" s="961" t="str">
        <f t="shared" si="3"/>
        <v>0</v>
      </c>
    </row>
    <row r="104" spans="1:6" x14ac:dyDescent="0.25">
      <c r="A104" s="944"/>
      <c r="B104" s="1022"/>
      <c r="C104" s="945"/>
      <c r="D104" s="946"/>
      <c r="E104" s="961">
        <f t="shared" si="2"/>
        <v>0</v>
      </c>
      <c r="F104" s="961" t="str">
        <f t="shared" si="3"/>
        <v>0</v>
      </c>
    </row>
    <row r="105" spans="1:6" x14ac:dyDescent="0.25">
      <c r="A105" s="944"/>
      <c r="B105" s="1022"/>
      <c r="C105" s="945"/>
      <c r="D105" s="946"/>
      <c r="E105" s="961">
        <f t="shared" si="2"/>
        <v>0</v>
      </c>
      <c r="F105" s="961" t="str">
        <f t="shared" si="3"/>
        <v>0</v>
      </c>
    </row>
    <row r="106" spans="1:6" x14ac:dyDescent="0.25">
      <c r="A106" s="944"/>
      <c r="B106" s="1022"/>
      <c r="C106" s="945"/>
      <c r="D106" s="946"/>
      <c r="E106" s="961">
        <f t="shared" si="2"/>
        <v>0</v>
      </c>
      <c r="F106" s="961" t="str">
        <f t="shared" si="3"/>
        <v>0</v>
      </c>
    </row>
    <row r="107" spans="1:6" x14ac:dyDescent="0.25">
      <c r="A107" s="944"/>
      <c r="B107" s="1022"/>
      <c r="C107" s="945"/>
      <c r="D107" s="946"/>
      <c r="E107" s="961">
        <f t="shared" si="2"/>
        <v>0</v>
      </c>
      <c r="F107" s="961" t="str">
        <f t="shared" si="3"/>
        <v>0</v>
      </c>
    </row>
    <row r="108" spans="1:6" x14ac:dyDescent="0.25">
      <c r="A108" s="944"/>
      <c r="B108" s="1022"/>
      <c r="C108" s="945"/>
      <c r="D108" s="946"/>
      <c r="E108" s="961">
        <f t="shared" si="2"/>
        <v>0</v>
      </c>
      <c r="F108" s="961" t="str">
        <f t="shared" si="3"/>
        <v>0</v>
      </c>
    </row>
    <row r="109" spans="1:6" x14ac:dyDescent="0.25">
      <c r="A109" s="944"/>
      <c r="B109" s="1022"/>
      <c r="C109" s="945"/>
      <c r="D109" s="946"/>
      <c r="E109" s="961">
        <f t="shared" si="2"/>
        <v>0</v>
      </c>
      <c r="F109" s="961" t="str">
        <f t="shared" si="3"/>
        <v>0</v>
      </c>
    </row>
    <row r="110" spans="1:6" x14ac:dyDescent="0.25">
      <c r="A110" s="944"/>
      <c r="B110" s="1022"/>
      <c r="C110" s="945"/>
      <c r="D110" s="946"/>
      <c r="E110" s="961">
        <f t="shared" si="2"/>
        <v>0</v>
      </c>
      <c r="F110" s="961" t="str">
        <f t="shared" si="3"/>
        <v>0</v>
      </c>
    </row>
    <row r="111" spans="1:6" x14ac:dyDescent="0.25">
      <c r="A111" s="944"/>
      <c r="B111" s="1022"/>
      <c r="C111" s="945"/>
      <c r="D111" s="946"/>
      <c r="E111" s="961">
        <f t="shared" si="2"/>
        <v>0</v>
      </c>
      <c r="F111" s="961" t="str">
        <f t="shared" si="3"/>
        <v>0</v>
      </c>
    </row>
    <row r="112" spans="1:6" x14ac:dyDescent="0.25">
      <c r="A112" s="944"/>
      <c r="B112" s="1022"/>
      <c r="C112" s="945"/>
      <c r="D112" s="946"/>
      <c r="E112" s="961">
        <f t="shared" si="2"/>
        <v>0</v>
      </c>
      <c r="F112" s="961" t="str">
        <f t="shared" si="3"/>
        <v>0</v>
      </c>
    </row>
    <row r="113" spans="1:6" x14ac:dyDescent="0.25">
      <c r="A113" s="944"/>
      <c r="B113" s="1022"/>
      <c r="C113" s="945"/>
      <c r="D113" s="946"/>
      <c r="E113" s="961">
        <f t="shared" si="2"/>
        <v>0</v>
      </c>
      <c r="F113" s="961" t="str">
        <f t="shared" si="3"/>
        <v>0</v>
      </c>
    </row>
    <row r="114" spans="1:6" x14ac:dyDescent="0.25">
      <c r="A114" s="944"/>
      <c r="B114" s="1022"/>
      <c r="C114" s="945"/>
      <c r="D114" s="946"/>
      <c r="E114" s="961">
        <f t="shared" si="2"/>
        <v>0</v>
      </c>
      <c r="F114" s="961" t="str">
        <f t="shared" si="3"/>
        <v>0</v>
      </c>
    </row>
    <row r="115" spans="1:6" x14ac:dyDescent="0.25">
      <c r="A115" s="944"/>
      <c r="B115" s="1022"/>
      <c r="C115" s="945"/>
      <c r="D115" s="946"/>
      <c r="E115" s="961">
        <f t="shared" si="2"/>
        <v>0</v>
      </c>
      <c r="F115" s="961" t="str">
        <f t="shared" si="3"/>
        <v>0</v>
      </c>
    </row>
    <row r="116" spans="1:6" x14ac:dyDescent="0.25">
      <c r="A116" s="944"/>
      <c r="B116" s="1022"/>
      <c r="C116" s="945"/>
      <c r="D116" s="946"/>
      <c r="E116" s="961">
        <f t="shared" si="2"/>
        <v>0</v>
      </c>
      <c r="F116" s="961" t="str">
        <f t="shared" si="3"/>
        <v>0</v>
      </c>
    </row>
    <row r="117" spans="1:6" x14ac:dyDescent="0.25">
      <c r="A117" s="944"/>
      <c r="B117" s="1022"/>
      <c r="C117" s="945"/>
      <c r="D117" s="946"/>
      <c r="E117" s="961">
        <f t="shared" si="2"/>
        <v>0</v>
      </c>
      <c r="F117" s="961" t="str">
        <f t="shared" si="3"/>
        <v>0</v>
      </c>
    </row>
    <row r="118" spans="1:6" x14ac:dyDescent="0.25">
      <c r="A118" s="944"/>
      <c r="B118" s="1022"/>
      <c r="C118" s="945"/>
      <c r="D118" s="946"/>
      <c r="E118" s="961">
        <f t="shared" si="2"/>
        <v>0</v>
      </c>
      <c r="F118" s="961" t="str">
        <f t="shared" si="3"/>
        <v>0</v>
      </c>
    </row>
    <row r="119" spans="1:6" x14ac:dyDescent="0.25">
      <c r="A119" s="944"/>
      <c r="B119" s="1022"/>
      <c r="C119" s="945"/>
      <c r="D119" s="946"/>
      <c r="E119" s="961">
        <f t="shared" si="2"/>
        <v>0</v>
      </c>
      <c r="F119" s="961" t="str">
        <f t="shared" si="3"/>
        <v>0</v>
      </c>
    </row>
    <row r="120" spans="1:6" x14ac:dyDescent="0.25">
      <c r="A120" s="944"/>
      <c r="B120" s="1022"/>
      <c r="C120" s="945"/>
      <c r="D120" s="946"/>
      <c r="E120" s="961">
        <f t="shared" si="2"/>
        <v>0</v>
      </c>
      <c r="F120" s="961" t="str">
        <f t="shared" si="3"/>
        <v>0</v>
      </c>
    </row>
    <row r="121" spans="1:6" x14ac:dyDescent="0.25">
      <c r="A121" s="944"/>
      <c r="B121" s="1022"/>
      <c r="C121" s="945"/>
      <c r="D121" s="946"/>
      <c r="E121" s="961">
        <f t="shared" si="2"/>
        <v>0</v>
      </c>
      <c r="F121" s="961" t="str">
        <f t="shared" si="3"/>
        <v>0</v>
      </c>
    </row>
    <row r="122" spans="1:6" x14ac:dyDescent="0.25">
      <c r="A122" s="944"/>
      <c r="B122" s="1022"/>
      <c r="C122" s="945"/>
      <c r="D122" s="946"/>
      <c r="E122" s="961">
        <f t="shared" si="2"/>
        <v>0</v>
      </c>
      <c r="F122" s="961" t="str">
        <f t="shared" si="3"/>
        <v>0</v>
      </c>
    </row>
    <row r="123" spans="1:6" x14ac:dyDescent="0.25">
      <c r="A123" s="944"/>
      <c r="B123" s="1022"/>
      <c r="C123" s="945"/>
      <c r="D123" s="946"/>
      <c r="E123" s="961">
        <f t="shared" si="2"/>
        <v>0</v>
      </c>
      <c r="F123" s="961" t="str">
        <f t="shared" si="3"/>
        <v>0</v>
      </c>
    </row>
    <row r="124" spans="1:6" x14ac:dyDescent="0.25">
      <c r="A124" s="944"/>
      <c r="B124" s="1022"/>
      <c r="C124" s="945"/>
      <c r="D124" s="946"/>
      <c r="E124" s="961">
        <f t="shared" si="2"/>
        <v>0</v>
      </c>
      <c r="F124" s="961" t="str">
        <f t="shared" si="3"/>
        <v>0</v>
      </c>
    </row>
    <row r="125" spans="1:6" x14ac:dyDescent="0.25">
      <c r="A125" s="944"/>
      <c r="B125" s="1022"/>
      <c r="C125" s="945"/>
      <c r="D125" s="946"/>
      <c r="E125" s="961">
        <f t="shared" si="2"/>
        <v>0</v>
      </c>
      <c r="F125" s="961" t="str">
        <f t="shared" si="3"/>
        <v>0</v>
      </c>
    </row>
    <row r="126" spans="1:6" x14ac:dyDescent="0.25">
      <c r="A126" s="944"/>
      <c r="B126" s="1022"/>
      <c r="C126" s="945"/>
      <c r="D126" s="946"/>
      <c r="E126" s="961">
        <f t="shared" si="2"/>
        <v>0</v>
      </c>
      <c r="F126" s="961" t="str">
        <f t="shared" si="3"/>
        <v>0</v>
      </c>
    </row>
    <row r="127" spans="1:6" x14ac:dyDescent="0.25">
      <c r="A127" s="944"/>
      <c r="B127" s="1022"/>
      <c r="C127" s="945"/>
      <c r="D127" s="946"/>
      <c r="E127" s="961">
        <f t="shared" si="2"/>
        <v>0</v>
      </c>
      <c r="F127" s="961" t="str">
        <f t="shared" si="3"/>
        <v>0</v>
      </c>
    </row>
    <row r="128" spans="1:6" x14ac:dyDescent="0.25">
      <c r="A128" s="944"/>
      <c r="B128" s="1022"/>
      <c r="C128" s="945"/>
      <c r="D128" s="946"/>
      <c r="E128" s="961">
        <f t="shared" si="2"/>
        <v>0</v>
      </c>
      <c r="F128" s="961" t="str">
        <f t="shared" si="3"/>
        <v>0</v>
      </c>
    </row>
    <row r="129" spans="1:6" x14ac:dyDescent="0.25">
      <c r="A129" s="944"/>
      <c r="B129" s="1022"/>
      <c r="C129" s="945"/>
      <c r="D129" s="946"/>
      <c r="E129" s="961">
        <f t="shared" si="2"/>
        <v>0</v>
      </c>
      <c r="F129" s="961" t="str">
        <f t="shared" si="3"/>
        <v>0</v>
      </c>
    </row>
    <row r="130" spans="1:6" x14ac:dyDescent="0.25">
      <c r="A130" s="944"/>
      <c r="B130" s="1022"/>
      <c r="C130" s="945"/>
      <c r="D130" s="946"/>
      <c r="E130" s="961">
        <f t="shared" si="2"/>
        <v>0</v>
      </c>
      <c r="F130" s="961" t="str">
        <f t="shared" si="3"/>
        <v>0</v>
      </c>
    </row>
    <row r="131" spans="1:6" x14ac:dyDescent="0.25">
      <c r="A131" s="944"/>
      <c r="B131" s="1022"/>
      <c r="C131" s="945"/>
      <c r="D131" s="946"/>
      <c r="E131" s="961">
        <f t="shared" si="2"/>
        <v>0</v>
      </c>
      <c r="F131" s="961" t="str">
        <f t="shared" si="3"/>
        <v>0</v>
      </c>
    </row>
    <row r="132" spans="1:6" x14ac:dyDescent="0.25">
      <c r="A132" s="944"/>
      <c r="B132" s="1022"/>
      <c r="C132" s="945"/>
      <c r="D132" s="946"/>
      <c r="E132" s="961">
        <f t="shared" si="2"/>
        <v>0</v>
      </c>
      <c r="F132" s="961" t="str">
        <f t="shared" si="3"/>
        <v>0</v>
      </c>
    </row>
    <row r="133" spans="1:6" x14ac:dyDescent="0.25">
      <c r="A133" s="944"/>
      <c r="B133" s="1022"/>
      <c r="C133" s="945"/>
      <c r="D133" s="946"/>
      <c r="E133" s="961">
        <f t="shared" si="2"/>
        <v>0</v>
      </c>
      <c r="F133" s="961" t="str">
        <f t="shared" si="3"/>
        <v>0</v>
      </c>
    </row>
    <row r="134" spans="1:6" x14ac:dyDescent="0.25">
      <c r="A134" s="944"/>
      <c r="B134" s="1022"/>
      <c r="C134" s="945"/>
      <c r="D134" s="946"/>
      <c r="E134" s="961">
        <f t="shared" si="2"/>
        <v>0</v>
      </c>
      <c r="F134" s="961" t="str">
        <f t="shared" si="3"/>
        <v>0</v>
      </c>
    </row>
    <row r="135" spans="1:6" x14ac:dyDescent="0.25">
      <c r="A135" s="944"/>
      <c r="B135" s="1022"/>
      <c r="C135" s="945"/>
      <c r="D135" s="946"/>
      <c r="E135" s="961">
        <f t="shared" si="2"/>
        <v>0</v>
      </c>
      <c r="F135" s="961" t="str">
        <f t="shared" si="3"/>
        <v>0</v>
      </c>
    </row>
    <row r="136" spans="1:6" x14ac:dyDescent="0.25">
      <c r="A136" s="944"/>
      <c r="B136" s="1022"/>
      <c r="C136" s="945"/>
      <c r="D136" s="946"/>
      <c r="E136" s="961">
        <f t="shared" si="2"/>
        <v>0</v>
      </c>
      <c r="F136" s="961" t="str">
        <f t="shared" si="3"/>
        <v>0</v>
      </c>
    </row>
    <row r="137" spans="1:6" x14ac:dyDescent="0.25">
      <c r="A137" s="944"/>
      <c r="B137" s="1022"/>
      <c r="C137" s="945"/>
      <c r="D137" s="946"/>
      <c r="E137" s="961">
        <f t="shared" si="2"/>
        <v>0</v>
      </c>
      <c r="F137" s="961" t="str">
        <f t="shared" si="3"/>
        <v>0</v>
      </c>
    </row>
    <row r="138" spans="1:6" x14ac:dyDescent="0.25">
      <c r="A138" s="944"/>
      <c r="B138" s="1022"/>
      <c r="C138" s="945"/>
      <c r="D138" s="946"/>
      <c r="E138" s="961">
        <f t="shared" si="2"/>
        <v>0</v>
      </c>
      <c r="F138" s="961" t="str">
        <f t="shared" si="3"/>
        <v>0</v>
      </c>
    </row>
    <row r="139" spans="1:6" x14ac:dyDescent="0.25">
      <c r="A139" s="944"/>
      <c r="B139" s="1022"/>
      <c r="C139" s="945"/>
      <c r="D139" s="946"/>
      <c r="E139" s="961">
        <f t="shared" si="2"/>
        <v>0</v>
      </c>
      <c r="F139" s="961" t="str">
        <f t="shared" si="3"/>
        <v>0</v>
      </c>
    </row>
    <row r="140" spans="1:6" x14ac:dyDescent="0.25">
      <c r="A140" s="944"/>
      <c r="B140" s="1022"/>
      <c r="C140" s="945"/>
      <c r="D140" s="946"/>
      <c r="E140" s="961">
        <f t="shared" si="2"/>
        <v>0</v>
      </c>
      <c r="F140" s="961" t="str">
        <f t="shared" si="3"/>
        <v>0</v>
      </c>
    </row>
    <row r="141" spans="1:6" x14ac:dyDescent="0.25">
      <c r="A141" s="944"/>
      <c r="B141" s="1022"/>
      <c r="C141" s="945"/>
      <c r="D141" s="946"/>
      <c r="E141" s="961">
        <f t="shared" si="2"/>
        <v>0</v>
      </c>
      <c r="F141" s="961" t="str">
        <f t="shared" si="3"/>
        <v>0</v>
      </c>
    </row>
    <row r="142" spans="1:6" x14ac:dyDescent="0.25">
      <c r="A142" s="944"/>
      <c r="B142" s="1022"/>
      <c r="C142" s="945"/>
      <c r="D142" s="946"/>
      <c r="E142" s="961">
        <f t="shared" si="2"/>
        <v>0</v>
      </c>
      <c r="F142" s="961" t="str">
        <f t="shared" si="3"/>
        <v>0</v>
      </c>
    </row>
    <row r="143" spans="1:6" x14ac:dyDescent="0.25">
      <c r="A143" s="944"/>
      <c r="B143" s="1022"/>
      <c r="C143" s="945"/>
      <c r="D143" s="946"/>
      <c r="E143" s="961">
        <f t="shared" si="2"/>
        <v>0</v>
      </c>
      <c r="F143" s="961" t="str">
        <f t="shared" si="3"/>
        <v>0</v>
      </c>
    </row>
    <row r="144" spans="1:6" x14ac:dyDescent="0.25">
      <c r="A144" s="948" t="s">
        <v>138</v>
      </c>
      <c r="B144" s="948"/>
      <c r="C144" s="949"/>
      <c r="D144" s="950">
        <f>SUM(D20:D143)</f>
        <v>0</v>
      </c>
      <c r="E144" s="950"/>
      <c r="F144" s="951">
        <f>SUM(F20:F143)</f>
        <v>0</v>
      </c>
    </row>
    <row r="145" spans="1:4" ht="30" customHeight="1" x14ac:dyDescent="0.25">
      <c r="A145" s="2046" t="str">
        <f>IF(AND(D144=0,A20=""),"If the school district/joint agreement does not have any contracts, enter N/A on Column A, Line 20.","")</f>
        <v/>
      </c>
      <c r="B145" s="2046"/>
      <c r="C145" s="2046"/>
      <c r="D145" s="2046"/>
    </row>
  </sheetData>
  <sheetProtection selectLockedCells="1"/>
  <mergeCells count="10">
    <mergeCell ref="A2:F2"/>
    <mergeCell ref="A145:D145"/>
    <mergeCell ref="A17:F17"/>
    <mergeCell ref="A4:F5"/>
    <mergeCell ref="A7:F7"/>
    <mergeCell ref="A10:F10"/>
    <mergeCell ref="A12:F12"/>
    <mergeCell ref="A15:F15"/>
    <mergeCell ref="A6:F6"/>
    <mergeCell ref="A8:F8"/>
  </mergeCells>
  <hyperlinks>
    <hyperlink ref="C13" r:id="rId1" xr:uid="{00000000-0004-0000-1000-000000000000}"/>
  </hyperlinks>
  <pageMargins left="0.2" right="0.2" top="0.5" bottom="0.25" header="0.3" footer="0.3"/>
  <pageSetup scale="61" firstPageNumber="40" fitToHeight="0" orientation="portrait" useFirstPageNumber="1" r:id="rId2"/>
  <headerFooter>
    <oddHeader>&amp;RPage &amp;P</oddHeader>
  </headerFooter>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1238250</xdr:colOff>
                <xdr:row>11</xdr:row>
                <xdr:rowOff>152400</xdr:rowOff>
              </from>
              <to>
                <xdr:col>2</xdr:col>
                <xdr:colOff>828675</xdr:colOff>
                <xdr:row>13</xdr:row>
                <xdr:rowOff>0</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866775</xdr:colOff>
                <xdr:row>12</xdr:row>
                <xdr:rowOff>390525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00000000-0002-0000-1000-000000000000}">
          <x14:formula1>
            <xm:f>'AFR22'!$G$2:$G$197</xm:f>
          </x14:formula1>
          <xm:sqref>B20:B143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46"/>
  <sheetViews>
    <sheetView showGridLines="0" defaultGridColor="0" topLeftCell="A16" colorId="8" zoomScale="120" zoomScaleNormal="120" workbookViewId="0">
      <selection activeCell="R54" sqref="R54"/>
    </sheetView>
  </sheetViews>
  <sheetFormatPr defaultColWidth="9.140625" defaultRowHeight="12.75" x14ac:dyDescent="0.2"/>
  <cols>
    <col min="1" max="1" width="8.140625" style="122" customWidth="1"/>
    <col min="2" max="2" width="46.85546875" style="122" customWidth="1"/>
    <col min="3" max="3" width="8" style="122" customWidth="1"/>
    <col min="4" max="6" width="16.7109375" style="122" customWidth="1"/>
    <col min="7" max="7" width="17.140625" style="122" customWidth="1"/>
    <col min="8" max="8" width="3.7109375" style="122" customWidth="1"/>
    <col min="9" max="9" width="3.28515625" style="122" customWidth="1"/>
    <col min="10" max="10" width="5.42578125" style="122" customWidth="1"/>
    <col min="11" max="14" width="4.5703125" style="122" customWidth="1"/>
    <col min="15" max="16384" width="9.140625" style="122"/>
  </cols>
  <sheetData>
    <row r="1" spans="1:9" ht="27" customHeight="1" x14ac:dyDescent="0.2">
      <c r="A1" s="630" t="s">
        <v>993</v>
      </c>
      <c r="B1" s="631"/>
      <c r="C1" s="632"/>
    </row>
    <row r="2" spans="1:9" x14ac:dyDescent="0.2">
      <c r="A2" s="447" t="s">
        <v>994</v>
      </c>
      <c r="B2" s="448"/>
      <c r="C2" s="448"/>
      <c r="D2" s="448"/>
      <c r="E2" s="449"/>
      <c r="F2" s="449"/>
      <c r="G2" s="450"/>
    </row>
    <row r="3" spans="1:9" ht="12" customHeight="1" x14ac:dyDescent="0.2">
      <c r="A3" s="451" t="s">
        <v>1094</v>
      </c>
      <c r="B3" s="451"/>
      <c r="C3" s="451"/>
      <c r="D3" s="451"/>
      <c r="E3" s="452"/>
      <c r="F3" s="452"/>
      <c r="G3" s="453"/>
    </row>
    <row r="4" spans="1:9" x14ac:dyDescent="0.2">
      <c r="A4" s="454" t="s">
        <v>1528</v>
      </c>
      <c r="B4" s="452"/>
      <c r="C4" s="452"/>
      <c r="D4" s="452"/>
      <c r="E4" s="455"/>
      <c r="F4" s="456"/>
      <c r="G4" s="457"/>
      <c r="H4" s="168"/>
      <c r="I4" s="168"/>
    </row>
    <row r="5" spans="1:9" s="123" customFormat="1" ht="57" customHeight="1" x14ac:dyDescent="0.2">
      <c r="A5" s="2075" t="s">
        <v>1299</v>
      </c>
      <c r="B5" s="2076"/>
      <c r="C5" s="2076"/>
      <c r="D5" s="2076"/>
      <c r="E5" s="2076"/>
      <c r="F5" s="2076"/>
      <c r="G5" s="2077"/>
      <c r="H5" s="168"/>
    </row>
    <row r="6" spans="1:9" s="104" customFormat="1" x14ac:dyDescent="0.2">
      <c r="A6" s="633" t="s">
        <v>168</v>
      </c>
      <c r="B6" s="459"/>
      <c r="C6" s="459"/>
      <c r="D6" s="460"/>
      <c r="E6" s="460"/>
      <c r="F6" s="461"/>
      <c r="G6" s="462"/>
    </row>
    <row r="7" spans="1:9" s="104" customFormat="1" ht="12" customHeight="1" x14ac:dyDescent="0.2">
      <c r="A7" s="463" t="s">
        <v>811</v>
      </c>
      <c r="B7" s="464"/>
      <c r="C7" s="464"/>
      <c r="D7" s="465"/>
      <c r="E7" s="900"/>
      <c r="F7" s="466"/>
      <c r="G7" s="467"/>
    </row>
    <row r="8" spans="1:9" s="104" customFormat="1" ht="12" customHeight="1" x14ac:dyDescent="0.2">
      <c r="A8" s="463" t="s">
        <v>113</v>
      </c>
      <c r="B8" s="464"/>
      <c r="C8" s="464"/>
      <c r="D8" s="465"/>
      <c r="E8" s="900"/>
      <c r="F8" s="466"/>
      <c r="G8" s="467"/>
    </row>
    <row r="9" spans="1:9" s="104" customFormat="1" ht="12" customHeight="1" x14ac:dyDescent="0.2">
      <c r="A9" s="463" t="s">
        <v>114</v>
      </c>
      <c r="B9" s="464"/>
      <c r="C9" s="464"/>
      <c r="D9" s="465"/>
      <c r="E9" s="900"/>
      <c r="F9" s="466"/>
      <c r="G9" s="467"/>
    </row>
    <row r="10" spans="1:9" s="104" customFormat="1" ht="12" customHeight="1" x14ac:dyDescent="0.2">
      <c r="A10" s="463" t="s">
        <v>1749</v>
      </c>
      <c r="B10" s="464"/>
      <c r="C10" s="468"/>
      <c r="D10" s="465"/>
      <c r="E10" s="900"/>
      <c r="F10" s="466"/>
      <c r="G10" s="467"/>
    </row>
    <row r="11" spans="1:9" s="104" customFormat="1" ht="22.5" customHeight="1" x14ac:dyDescent="0.2">
      <c r="A11" s="2080" t="str">
        <f>"Value of Commodities Received for Fiscal Year "&amp;'AFR22'!E2&amp;" (Include the value of commodities when determining if a Single Audit is required)."</f>
        <v>Value of Commodities Received for Fiscal Year 2022 (Include the value of commodities when determining if a Single Audit is required).</v>
      </c>
      <c r="B11" s="2081"/>
      <c r="C11" s="2081"/>
      <c r="D11" s="2082"/>
      <c r="E11" s="901"/>
      <c r="F11" s="466"/>
      <c r="G11" s="469"/>
    </row>
    <row r="12" spans="1:9" s="104" customFormat="1" ht="12" customHeight="1" x14ac:dyDescent="0.2">
      <c r="A12" s="463" t="s">
        <v>115</v>
      </c>
      <c r="B12" s="464"/>
      <c r="C12" s="464"/>
      <c r="D12" s="465"/>
      <c r="E12" s="900"/>
      <c r="F12" s="466"/>
      <c r="G12" s="467"/>
    </row>
    <row r="13" spans="1:9" s="104" customFormat="1" ht="12" customHeight="1" x14ac:dyDescent="0.2">
      <c r="A13" s="463" t="s">
        <v>166</v>
      </c>
      <c r="B13" s="464"/>
      <c r="C13" s="464"/>
      <c r="D13" s="465"/>
      <c r="E13" s="900"/>
      <c r="F13" s="466"/>
      <c r="G13" s="467"/>
    </row>
    <row r="14" spans="1:9" s="104" customFormat="1" ht="12" customHeight="1" x14ac:dyDescent="0.2">
      <c r="A14" s="463" t="s">
        <v>167</v>
      </c>
      <c r="B14" s="464"/>
      <c r="C14" s="464"/>
      <c r="D14" s="465"/>
      <c r="E14" s="900"/>
      <c r="F14" s="470"/>
      <c r="G14" s="471"/>
    </row>
    <row r="15" spans="1:9" s="104" customFormat="1" ht="12" customHeight="1" x14ac:dyDescent="0.2">
      <c r="A15" s="458" t="s">
        <v>316</v>
      </c>
      <c r="B15" s="460"/>
      <c r="C15" s="460"/>
      <c r="D15" s="460"/>
      <c r="E15" s="460"/>
      <c r="F15" s="460"/>
      <c r="G15" s="472"/>
    </row>
    <row r="16" spans="1:9" s="104" customFormat="1" x14ac:dyDescent="0.2">
      <c r="A16" s="473" t="s">
        <v>1107</v>
      </c>
      <c r="B16" s="474"/>
      <c r="C16" s="475"/>
      <c r="D16" s="456"/>
      <c r="E16" s="452"/>
      <c r="F16" s="452"/>
      <c r="G16" s="453"/>
    </row>
    <row r="17" spans="1:8" s="104" customFormat="1" ht="12" customHeight="1" x14ac:dyDescent="0.2">
      <c r="A17" s="476"/>
      <c r="B17" s="143"/>
      <c r="C17" s="122"/>
      <c r="D17" s="634" t="s">
        <v>471</v>
      </c>
      <c r="E17" s="635"/>
      <c r="F17" s="634" t="s">
        <v>378</v>
      </c>
      <c r="G17" s="636"/>
    </row>
    <row r="18" spans="1:8" s="120" customFormat="1" ht="11.25" x14ac:dyDescent="0.2">
      <c r="A18" s="478"/>
      <c r="C18" s="246" t="s">
        <v>379</v>
      </c>
      <c r="D18" s="637" t="s">
        <v>380</v>
      </c>
      <c r="E18" s="637" t="s">
        <v>52</v>
      </c>
      <c r="F18" s="637" t="s">
        <v>380</v>
      </c>
      <c r="G18" s="637" t="s">
        <v>52</v>
      </c>
    </row>
    <row r="19" spans="1:8" s="104" customFormat="1" ht="12" customHeight="1" x14ac:dyDescent="0.2">
      <c r="A19" s="479" t="s">
        <v>399</v>
      </c>
      <c r="B19" s="480"/>
      <c r="C19" s="481" t="s">
        <v>508</v>
      </c>
      <c r="D19" s="902"/>
      <c r="E19" s="903">
        <f>'Expenditures 16-24'!K34-SUM('Expenditures 16-24'!G34,'Expenditures 16-24'!I34)+'Expenditures 16-24'!D233+'Expenditures 16-24'!K344-SUM('Expenditures 16-24'!G344,'Expenditures 16-24'!I344)</f>
        <v>6682243</v>
      </c>
      <c r="F19" s="902"/>
      <c r="G19" s="904">
        <f>'Expenditures 16-24'!K34-SUM('Expenditures 16-24'!G34,'Expenditures 16-24'!I34)+'Expenditures 16-24'!D233+'Expenditures 16-24'!K344-SUM('Expenditures 16-24'!G344,'Expenditures 16-24'!I344)</f>
        <v>6682243</v>
      </c>
      <c r="H19" s="477"/>
    </row>
    <row r="20" spans="1:8" s="104" customFormat="1" ht="12" customHeight="1" x14ac:dyDescent="0.2">
      <c r="A20" s="479" t="s">
        <v>53</v>
      </c>
      <c r="B20" s="480"/>
      <c r="C20" s="345"/>
      <c r="D20" s="905"/>
      <c r="E20" s="905"/>
      <c r="F20" s="905"/>
      <c r="G20" s="906"/>
      <c r="H20" s="477"/>
    </row>
    <row r="21" spans="1:8" s="104" customFormat="1" ht="12" customHeight="1" x14ac:dyDescent="0.2">
      <c r="A21" s="482" t="s">
        <v>346</v>
      </c>
      <c r="B21" s="483"/>
      <c r="C21" s="345">
        <v>2100</v>
      </c>
      <c r="D21" s="905"/>
      <c r="E21" s="90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9257328</v>
      </c>
      <c r="F21" s="905"/>
      <c r="G21" s="90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9257328</v>
      </c>
      <c r="H21" s="477"/>
    </row>
    <row r="22" spans="1:8" s="104" customFormat="1" ht="12" customHeight="1" x14ac:dyDescent="0.2">
      <c r="A22" s="482" t="s">
        <v>502</v>
      </c>
      <c r="B22" s="483"/>
      <c r="C22" s="345">
        <v>2200</v>
      </c>
      <c r="D22" s="905"/>
      <c r="E22" s="907">
        <f>'Expenditures 16-24'!K49-SUM('Expenditures 16-24'!G49,'Expenditures 16-24'!I49)+'Expenditures 16-24'!D247+'Expenditures 16-24'!K358-SUM('Expenditures 16-24'!G358,'Expenditures 16-24'!I358)</f>
        <v>1127773</v>
      </c>
      <c r="F22" s="905"/>
      <c r="G22" s="908">
        <f>'Expenditures 16-24'!K49-SUM('Expenditures 16-24'!G49,'Expenditures 16-24'!I49)+'Expenditures 16-24'!D247+'Expenditures 16-24'!K358-SUM('Expenditures 16-24'!G358,'Expenditures 16-24'!I358)</f>
        <v>1127773</v>
      </c>
      <c r="H22" s="477"/>
    </row>
    <row r="23" spans="1:8" s="104" customFormat="1" ht="12" customHeight="1" x14ac:dyDescent="0.2">
      <c r="A23" s="482" t="s">
        <v>503</v>
      </c>
      <c r="B23" s="483"/>
      <c r="C23" s="345">
        <v>2300</v>
      </c>
      <c r="D23" s="905"/>
      <c r="E23" s="907">
        <f>'Expenditures 16-24'!K55-SUM('Expenditures 16-24'!G55,'Expenditures 16-24'!I55)+'Expenditures 16-24'!D254+'Expenditures 16-24'!K365-SUM('Expenditures 16-24'!G365,'Expenditures 16-24'!I365)</f>
        <v>1449569</v>
      </c>
      <c r="F23" s="905"/>
      <c r="G23" s="907">
        <f>'Expenditures 16-24'!K55-SUM('Expenditures 16-24'!G55,'Expenditures 16-24'!I55)+'Expenditures 16-24'!D254+'Expenditures 16-24'!K365-SUM('Expenditures 16-24'!G365,'Expenditures 16-24'!I365)</f>
        <v>1449569</v>
      </c>
      <c r="H23" s="477"/>
    </row>
    <row r="24" spans="1:8" s="104" customFormat="1" ht="12" customHeight="1" x14ac:dyDescent="0.2">
      <c r="A24" s="482" t="s">
        <v>504</v>
      </c>
      <c r="B24" s="483"/>
      <c r="C24" s="345">
        <v>2400</v>
      </c>
      <c r="D24" s="905"/>
      <c r="E24" s="907">
        <f>'Expenditures 16-24'!K59-SUM('Expenditures 16-24'!G59,'Expenditures 16-24'!I59)+'Expenditures 16-24'!D258+'Expenditures 16-24'!K369-SUM('Expenditures 16-24'!G369,'Expenditures 16-24'!I369)</f>
        <v>0</v>
      </c>
      <c r="F24" s="905"/>
      <c r="G24" s="908">
        <f>'Expenditures 16-24'!K59-SUM('Expenditures 16-24'!G59,'Expenditures 16-24'!I59)+'Expenditures 16-24'!D258+'Expenditures 16-24'!K369-SUM('Expenditures 16-24'!G369,'Expenditures 16-24'!I369)</f>
        <v>0</v>
      </c>
      <c r="H24" s="477"/>
    </row>
    <row r="25" spans="1:8" s="104" customFormat="1" ht="12" customHeight="1" x14ac:dyDescent="0.2">
      <c r="A25" s="479" t="s">
        <v>505</v>
      </c>
      <c r="B25" s="484"/>
      <c r="C25" s="345"/>
      <c r="D25" s="905"/>
      <c r="E25" s="907"/>
      <c r="F25" s="905"/>
      <c r="G25" s="908"/>
      <c r="H25" s="477"/>
    </row>
    <row r="26" spans="1:8" s="104" customFormat="1" ht="12" customHeight="1" x14ac:dyDescent="0.2">
      <c r="A26" s="482" t="s">
        <v>454</v>
      </c>
      <c r="B26" s="485"/>
      <c r="C26" s="345">
        <v>2510</v>
      </c>
      <c r="D26" s="907">
        <f>'Expenditures 16-24'!K61-SUM('Expenditures 16-24'!G61,'Expenditures 16-24'!I61)+'Expenditures 16-24'!D260+'Expenditures 16-24'!K371-SUM('Expenditures 16-24'!G371,'Expenditures 16-24'!I371)-E7</f>
        <v>455460</v>
      </c>
      <c r="E26" s="907">
        <f>'Expenditures 16-24'!K126-SUM('Expenditures 16-24'!G126,'Expenditures 16-24'!I126)+E7</f>
        <v>0</v>
      </c>
      <c r="F26" s="907">
        <f>'Expenditures 16-24'!K61-SUM('Expenditures 16-24'!G61,'Expenditures 16-24'!I61)+'Expenditures 16-24'!D260+'Expenditures 16-24'!K371-SUM('Expenditures 16-24'!G371,'Expenditures 16-24'!I371)-E7</f>
        <v>455460</v>
      </c>
      <c r="G26" s="908">
        <f>'Expenditures 16-24'!K126-SUM('Expenditures 16-24'!G126,'Expenditures 16-24'!I126)+E7</f>
        <v>0</v>
      </c>
      <c r="H26" s="477"/>
    </row>
    <row r="27" spans="1:8" s="104" customFormat="1" ht="12" customHeight="1" x14ac:dyDescent="0.2">
      <c r="A27" s="482" t="s">
        <v>406</v>
      </c>
      <c r="B27" s="485"/>
      <c r="C27" s="345">
        <v>2520</v>
      </c>
      <c r="D27" s="907">
        <f>'Expenditures 16-24'!K62-SUM('Expenditures 16-24'!G62,'Expenditures 16-24'!I62)+'Expenditures 16-24'!D261+'Expenditures 16-24'!K372-SUM('Expenditures 16-24'!G372,'Expenditures 16-24'!I372)-E8</f>
        <v>7967</v>
      </c>
      <c r="E27" s="907">
        <f>E8</f>
        <v>0</v>
      </c>
      <c r="F27" s="907">
        <f>'Expenditures 16-24'!K62-SUM('Expenditures 16-24'!G62,'Expenditures 16-24'!I62)+'Expenditures 16-24'!D261+'Expenditures 16-24'!K372-SUM('Expenditures 16-24'!G372,'Expenditures 16-24'!I372)-E8</f>
        <v>7967</v>
      </c>
      <c r="G27" s="908">
        <f>E8</f>
        <v>0</v>
      </c>
      <c r="H27" s="477"/>
    </row>
    <row r="28" spans="1:8" s="104" customFormat="1" ht="12" customHeight="1" x14ac:dyDescent="0.2">
      <c r="A28" s="482" t="s">
        <v>455</v>
      </c>
      <c r="B28" s="485"/>
      <c r="C28" s="345">
        <v>2540</v>
      </c>
      <c r="D28" s="909"/>
      <c r="E28" s="907">
        <f>'Expenditures 16-24'!K63-SUM('Expenditures 16-24'!G63,'Expenditures 16-24'!I63)+'Expenditures 16-24'!K128-SUM('Expenditures 16-24'!G128,'Expenditures 16-24'!I128)+'Expenditures 16-24'!D263+'Expenditures 16-24'!K374-SUM('Expenditures 16-24'!G374,'Expenditures 16-24'!I374)</f>
        <v>74260</v>
      </c>
      <c r="F28" s="909">
        <f>'Expenditures 16-24'!K63-SUM('Expenditures 16-24'!G63,'Expenditures 16-24'!I63)+'Expenditures 16-24'!K128-SUM('Expenditures 16-24'!G128,'Expenditures 16-24'!I128)+'Expenditures 16-24'!D263+'Expenditures 16-24'!K374-SUM('Expenditures 16-24'!G374,'Expenditures 16-24'!I374)-E9</f>
        <v>74260</v>
      </c>
      <c r="G28" s="908">
        <f>E9</f>
        <v>0</v>
      </c>
      <c r="H28" s="477"/>
    </row>
    <row r="29" spans="1:8" ht="12" customHeight="1" x14ac:dyDescent="0.2">
      <c r="A29" s="482" t="s">
        <v>456</v>
      </c>
      <c r="B29" s="485"/>
      <c r="C29" s="345">
        <v>2550</v>
      </c>
      <c r="D29" s="905"/>
      <c r="E29" s="90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0</v>
      </c>
      <c r="F29" s="905"/>
      <c r="G29" s="908">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0</v>
      </c>
      <c r="H29" s="476"/>
    </row>
    <row r="30" spans="1:8" ht="12" customHeight="1" x14ac:dyDescent="0.2">
      <c r="A30" s="482" t="s">
        <v>98</v>
      </c>
      <c r="B30" s="485"/>
      <c r="C30" s="345">
        <v>2560</v>
      </c>
      <c r="D30" s="905"/>
      <c r="E30" s="907">
        <f>'Expenditures 16-24'!K65-SUM('Expenditures 16-24'!G65,'Expenditures 16-24'!I65)+'Expenditures 16-24'!D265+'Expenditures 16-24'!K376-SUM('Expenditures 16-24'!G376,'Expenditures 16-24'!I376)-E10</f>
        <v>0</v>
      </c>
      <c r="F30" s="905"/>
      <c r="G30" s="907">
        <f>'Expenditures 16-24'!K65-SUM('Expenditures 16-24'!G65,'Expenditures 16-24'!I65)+'Expenditures 16-24'!D265+'Expenditures 16-24'!K376-SUM('Expenditures 16-24'!G376,'Expenditures 16-24'!I376)-E10</f>
        <v>0</v>
      </c>
    </row>
    <row r="31" spans="1:8" ht="12" customHeight="1" x14ac:dyDescent="0.2">
      <c r="A31" s="482" t="s">
        <v>99</v>
      </c>
      <c r="B31" s="485"/>
      <c r="C31" s="345">
        <v>2570</v>
      </c>
      <c r="D31" s="907">
        <f>'Expenditures 16-24'!K66-SUM('Expenditures 16-24'!G66,'Expenditures 16-24'!I66)+'Expenditures 16-24'!D266+'Expenditures 16-24'!K377-SUM('Expenditures 16-24'!G377,'Expenditures 16-24'!I377)-E12</f>
        <v>0</v>
      </c>
      <c r="E31" s="907">
        <f>E12</f>
        <v>0</v>
      </c>
      <c r="F31" s="907">
        <f>'Expenditures 16-24'!K66-SUM('Expenditures 16-24'!G66,'Expenditures 16-24'!I66)+'Expenditures 16-24'!D266+'Expenditures 16-24'!K377-SUM('Expenditures 16-24'!G377,'Expenditures 16-24'!I377)-E12</f>
        <v>0</v>
      </c>
      <c r="G31" s="907">
        <f>E12</f>
        <v>0</v>
      </c>
    </row>
    <row r="32" spans="1:8" ht="12" customHeight="1" x14ac:dyDescent="0.2">
      <c r="A32" s="479" t="s">
        <v>457</v>
      </c>
      <c r="B32" s="484"/>
      <c r="C32" s="345"/>
      <c r="D32" s="905"/>
      <c r="E32" s="905"/>
      <c r="F32" s="905"/>
      <c r="G32" s="905"/>
    </row>
    <row r="33" spans="1:7" ht="12" customHeight="1" x14ac:dyDescent="0.2">
      <c r="A33" s="482" t="s">
        <v>458</v>
      </c>
      <c r="B33" s="485"/>
      <c r="C33" s="345">
        <v>2610</v>
      </c>
      <c r="D33" s="905"/>
      <c r="E33" s="907">
        <f>'Expenditures 16-24'!K69-SUM('Expenditures 16-24'!G69,'Expenditures 16-24'!I69)+'Expenditures 16-24'!D269+'Expenditures 16-24'!K380-SUM('Expenditures 16-24'!G380,'Expenditures 16-24'!I380)</f>
        <v>158546</v>
      </c>
      <c r="F33" s="905"/>
      <c r="G33" s="907">
        <f>'Expenditures 16-24'!K69-SUM('Expenditures 16-24'!G69,'Expenditures 16-24'!I69)+'Expenditures 16-24'!D269+'Expenditures 16-24'!K380-SUM('Expenditures 16-24'!G380,'Expenditures 16-24'!I380)</f>
        <v>158546</v>
      </c>
    </row>
    <row r="34" spans="1:7" ht="12" customHeight="1" x14ac:dyDescent="0.2">
      <c r="A34" s="482" t="s">
        <v>459</v>
      </c>
      <c r="B34" s="485"/>
      <c r="C34" s="345">
        <v>2620</v>
      </c>
      <c r="D34" s="905"/>
      <c r="E34" s="907">
        <f>'Expenditures 16-24'!K70-SUM('Expenditures 16-24'!G70,'Expenditures 16-24'!I70)+'Expenditures 16-24'!D270+'Expenditures 16-24'!K381-SUM('Expenditures 16-24'!G381,'Expenditures 16-24'!I381)</f>
        <v>0</v>
      </c>
      <c r="F34" s="905"/>
      <c r="G34" s="907">
        <f>'Expenditures 16-24'!K70-SUM('Expenditures 16-24'!G70,'Expenditures 16-24'!I70)+'Expenditures 16-24'!D270+'Expenditures 16-24'!K381-SUM('Expenditures 16-24'!G381,'Expenditures 16-24'!I381)</f>
        <v>0</v>
      </c>
    </row>
    <row r="35" spans="1:7" ht="12" customHeight="1" x14ac:dyDescent="0.2">
      <c r="A35" s="482" t="s">
        <v>941</v>
      </c>
      <c r="B35" s="485"/>
      <c r="C35" s="345">
        <v>2630</v>
      </c>
      <c r="D35" s="905"/>
      <c r="E35" s="907">
        <f>'Expenditures 16-24'!K71-SUM('Expenditures 16-24'!G71,'Expenditures 16-24'!I71)+'Expenditures 16-24'!D271+'Expenditures 16-24'!K382-SUM('Expenditures 16-24'!G382,'Expenditures 16-24'!I382)</f>
        <v>0</v>
      </c>
      <c r="F35" s="905"/>
      <c r="G35" s="907">
        <f>'Expenditures 16-24'!K71-SUM('Expenditures 16-24'!G71,'Expenditures 16-24'!I71)+'Expenditures 16-24'!D271+'Expenditures 16-24'!K382-SUM('Expenditures 16-24'!G382,'Expenditures 16-24'!I382)</f>
        <v>0</v>
      </c>
    </row>
    <row r="36" spans="1:7" ht="12" customHeight="1" x14ac:dyDescent="0.2">
      <c r="A36" s="482" t="s">
        <v>348</v>
      </c>
      <c r="B36" s="485"/>
      <c r="C36" s="345">
        <v>2640</v>
      </c>
      <c r="D36" s="907">
        <f>'Expenditures 16-24'!K72-SUM('Expenditures 16-24'!G72,'Expenditures 16-24'!I72)+'Expenditures 16-24'!D272+'Expenditures 16-24'!K383-SUM('Expenditures 16-24'!G383,'Expenditures 16-24'!I383)-E13</f>
        <v>0</v>
      </c>
      <c r="E36" s="907">
        <f>E13</f>
        <v>0</v>
      </c>
      <c r="F36" s="907">
        <f>'Expenditures 16-24'!K72-SUM('Expenditures 16-24'!G72,'Expenditures 16-24'!I72)+'Expenditures 16-24'!D272+'Expenditures 16-24'!K383-SUM('Expenditures 16-24'!G383,'Expenditures 16-24'!I383)-E13</f>
        <v>0</v>
      </c>
      <c r="G36" s="907">
        <f>E13</f>
        <v>0</v>
      </c>
    </row>
    <row r="37" spans="1:7" ht="12" customHeight="1" x14ac:dyDescent="0.2">
      <c r="A37" s="482" t="s">
        <v>349</v>
      </c>
      <c r="B37" s="485"/>
      <c r="C37" s="345">
        <v>2660</v>
      </c>
      <c r="D37" s="907">
        <f>'Expenditures 16-24'!K73-SUM('Expenditures 16-24'!G73,'Expenditures 16-24'!I73)+'Expenditures 16-24'!D273+'Expenditures 16-24'!K384-SUM('Expenditures 16-24'!G384,'Expenditures 16-24'!I384)-E14</f>
        <v>0</v>
      </c>
      <c r="E37" s="907">
        <f>E14</f>
        <v>0</v>
      </c>
      <c r="F37" s="907">
        <f>'Expenditures 16-24'!K73-SUM('Expenditures 16-24'!G73,'Expenditures 16-24'!I73)+'Expenditures 16-24'!D273+'Expenditures 16-24'!K384-SUM('Expenditures 16-24'!G384,'Expenditures 16-24'!I384)-E14</f>
        <v>0</v>
      </c>
      <c r="G37" s="907">
        <f>E14</f>
        <v>0</v>
      </c>
    </row>
    <row r="38" spans="1:7" ht="12" customHeight="1" x14ac:dyDescent="0.2">
      <c r="A38" s="479" t="s">
        <v>460</v>
      </c>
      <c r="B38" s="480"/>
      <c r="C38" s="345">
        <v>2900</v>
      </c>
      <c r="D38" s="905"/>
      <c r="E38" s="90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905"/>
      <c r="G38" s="90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479" t="s">
        <v>392</v>
      </c>
      <c r="B39" s="480"/>
      <c r="C39" s="345">
        <v>3000</v>
      </c>
      <c r="D39" s="905"/>
      <c r="E39" s="90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609295</v>
      </c>
      <c r="F39" s="905"/>
      <c r="G39" s="90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609295</v>
      </c>
    </row>
    <row r="40" spans="1:7" ht="12" customHeight="1" x14ac:dyDescent="0.2">
      <c r="A40" s="479" t="s">
        <v>4871</v>
      </c>
      <c r="B40" s="480"/>
      <c r="C40" s="345"/>
      <c r="D40" s="905"/>
      <c r="E40" s="909">
        <f>-'Contracts Paid in CY 40'!F144</f>
        <v>0</v>
      </c>
      <c r="F40" s="905"/>
      <c r="G40" s="909">
        <f>-'Contracts Paid in CY 40'!F144</f>
        <v>0</v>
      </c>
    </row>
    <row r="41" spans="1:7" ht="12" customHeight="1" x14ac:dyDescent="0.2">
      <c r="A41" s="486" t="s">
        <v>138</v>
      </c>
      <c r="B41" s="487"/>
      <c r="C41" s="488"/>
      <c r="D41" s="909">
        <f>SUM(D19:D39)</f>
        <v>463427</v>
      </c>
      <c r="E41" s="909">
        <f>SUM(E19:E40)</f>
        <v>19359014</v>
      </c>
      <c r="F41" s="909">
        <f>SUM(F19:F39)</f>
        <v>537687</v>
      </c>
      <c r="G41" s="909">
        <f>SUM(G19:G40)</f>
        <v>19284754</v>
      </c>
    </row>
    <row r="42" spans="1:7" x14ac:dyDescent="0.2">
      <c r="A42" s="477"/>
      <c r="B42" s="104"/>
      <c r="C42" s="489"/>
      <c r="D42" s="2078" t="s">
        <v>461</v>
      </c>
      <c r="E42" s="2079"/>
      <c r="F42" s="490" t="s">
        <v>462</v>
      </c>
      <c r="G42" s="491"/>
    </row>
    <row r="43" spans="1:7" ht="12" customHeight="1" x14ac:dyDescent="0.2">
      <c r="A43" s="477"/>
      <c r="B43" s="104"/>
      <c r="C43" s="489"/>
      <c r="D43" s="672" t="s">
        <v>415</v>
      </c>
      <c r="E43" s="910">
        <f>D41</f>
        <v>463427</v>
      </c>
      <c r="F43" s="672" t="s">
        <v>415</v>
      </c>
      <c r="G43" s="910">
        <f>F41</f>
        <v>537687</v>
      </c>
    </row>
    <row r="44" spans="1:7" ht="12" customHeight="1" x14ac:dyDescent="0.2">
      <c r="A44" s="477"/>
      <c r="B44" s="104"/>
      <c r="C44" s="489"/>
      <c r="D44" s="672" t="s">
        <v>416</v>
      </c>
      <c r="E44" s="910">
        <f>E41</f>
        <v>19359014</v>
      </c>
      <c r="F44" s="672" t="s">
        <v>416</v>
      </c>
      <c r="G44" s="910">
        <f>G41</f>
        <v>19284754</v>
      </c>
    </row>
    <row r="45" spans="1:7" ht="12" customHeight="1" x14ac:dyDescent="0.2">
      <c r="A45" s="477"/>
      <c r="B45" s="104"/>
      <c r="C45" s="104"/>
      <c r="D45" s="673" t="s">
        <v>905</v>
      </c>
      <c r="E45" s="911">
        <f>(E43/E44)</f>
        <v>2.3938564226463187E-2</v>
      </c>
      <c r="F45" s="673" t="s">
        <v>905</v>
      </c>
      <c r="G45" s="911">
        <f>(G43/G44)</f>
        <v>2.788145495659421E-2</v>
      </c>
    </row>
    <row r="46" spans="1:7" x14ac:dyDescent="0.2">
      <c r="A46" s="492"/>
      <c r="B46" s="493"/>
      <c r="C46" s="493"/>
      <c r="D46" s="494"/>
      <c r="E46" s="495"/>
      <c r="F46" s="494"/>
      <c r="G46" s="495"/>
    </row>
  </sheetData>
  <sheetProtection algorithmName="SHA-512" hashValue="JZ6reS0tQEds6J44asuxKtbbtg4hOqeIOs0uTUO2ig9hnWZv9Me5iy6kUgH4ZoSXd61dKt1mDWF3Dd3rZ+GSVw==" saltValue="cfOk+XiI8DQdrqnYWT8E4Q=="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O97"/>
  <sheetViews>
    <sheetView showGridLines="0" zoomScale="110" zoomScaleNormal="110" workbookViewId="0">
      <selection activeCell="A23" sqref="A23:E25"/>
    </sheetView>
  </sheetViews>
  <sheetFormatPr defaultColWidth="9.140625" defaultRowHeight="12.75" x14ac:dyDescent="0.2"/>
  <cols>
    <col min="1" max="1" width="54.5703125" style="703" customWidth="1"/>
    <col min="2" max="2" width="4.140625" style="703" customWidth="1"/>
    <col min="3" max="4" width="9.85546875" style="676" customWidth="1"/>
    <col min="5" max="5" width="12.5703125" style="676" customWidth="1"/>
    <col min="6" max="6" width="67.5703125" style="676" customWidth="1"/>
    <col min="7" max="7" width="9.140625" style="676" customWidth="1"/>
    <col min="8" max="8" width="5.5703125" style="683" bestFit="1" customWidth="1"/>
    <col min="9" max="10" width="2" style="683" bestFit="1" customWidth="1"/>
    <col min="11" max="11" width="9" style="683" customWidth="1"/>
    <col min="12" max="16384" width="9.140625" style="676"/>
  </cols>
  <sheetData>
    <row r="1" spans="1:15" x14ac:dyDescent="0.2">
      <c r="A1" s="2097" t="s">
        <v>1109</v>
      </c>
      <c r="B1" s="2097"/>
      <c r="C1" s="2097"/>
      <c r="D1" s="2097"/>
      <c r="E1" s="2097"/>
      <c r="F1" s="2097"/>
    </row>
    <row r="2" spans="1:15" x14ac:dyDescent="0.2">
      <c r="A2" s="709" t="s">
        <v>1387</v>
      </c>
      <c r="B2" s="677"/>
      <c r="C2" s="709"/>
      <c r="D2" s="677"/>
      <c r="E2" s="677"/>
      <c r="F2" s="678"/>
    </row>
    <row r="3" spans="1:15" x14ac:dyDescent="0.2">
      <c r="A3" s="912" t="str">
        <f>"Fiscal Year Ending June 30, "&amp;'AFR22'!E2</f>
        <v>Fiscal Year Ending June 30, 2022</v>
      </c>
      <c r="B3" s="677"/>
      <c r="C3" s="709"/>
      <c r="D3" s="677"/>
      <c r="E3" s="677"/>
      <c r="F3" s="678"/>
    </row>
    <row r="4" spans="1:15" ht="3.75" customHeight="1" x14ac:dyDescent="0.2">
      <c r="A4" s="677"/>
      <c r="B4" s="677"/>
      <c r="C4" s="677"/>
      <c r="D4" s="677"/>
      <c r="E4" s="677"/>
      <c r="F4" s="678"/>
    </row>
    <row r="5" spans="1:15" ht="15" x14ac:dyDescent="0.25">
      <c r="A5" s="2098" t="s">
        <v>1227</v>
      </c>
      <c r="B5" s="2099"/>
      <c r="C5" s="2100"/>
      <c r="D5" s="2100"/>
      <c r="E5" s="2100"/>
      <c r="F5" s="2100"/>
      <c r="G5" s="683"/>
      <c r="L5" s="683"/>
      <c r="M5" s="930"/>
      <c r="N5" s="930"/>
      <c r="O5" s="930"/>
    </row>
    <row r="6" spans="1:15" ht="12" customHeight="1" x14ac:dyDescent="0.25">
      <c r="A6" s="679"/>
      <c r="B6" s="680"/>
      <c r="C6" s="2101" t="str">
        <f>COVER!A17</f>
        <v>Coop Assoc for Spec Educ</v>
      </c>
      <c r="D6" s="2101"/>
      <c r="E6" s="2101"/>
      <c r="F6" s="1624" t="str">
        <f>COVER!A48</f>
        <v>19-022-0150-61_AFR22 Coop Assoc for Spec Educ</v>
      </c>
      <c r="G6" s="683"/>
      <c r="L6" s="683"/>
      <c r="M6" s="930"/>
      <c r="N6" s="930"/>
      <c r="O6" s="930"/>
    </row>
    <row r="7" spans="1:15" ht="11.25" customHeight="1" thickBot="1" x14ac:dyDescent="0.3">
      <c r="A7" s="679"/>
      <c r="B7" s="680"/>
      <c r="C7" s="2102" t="str">
        <f>COVER!A13</f>
        <v>19022015061</v>
      </c>
      <c r="D7" s="2102"/>
      <c r="E7" s="2102"/>
      <c r="F7" s="681"/>
      <c r="G7" s="683"/>
      <c r="L7" s="683"/>
      <c r="M7" s="930"/>
      <c r="N7" s="930"/>
      <c r="O7" s="930"/>
    </row>
    <row r="8" spans="1:15" ht="25.5" customHeight="1" thickBot="1" x14ac:dyDescent="0.25">
      <c r="A8" s="715" t="s">
        <v>1383</v>
      </c>
      <c r="B8" s="682"/>
      <c r="C8" s="711" t="s">
        <v>1301</v>
      </c>
      <c r="D8" s="710" t="s">
        <v>1302</v>
      </c>
      <c r="E8" s="712" t="s">
        <v>1110</v>
      </c>
      <c r="F8" s="710" t="s">
        <v>1303</v>
      </c>
      <c r="G8" s="683"/>
      <c r="H8" s="683" t="b">
        <v>0</v>
      </c>
      <c r="L8" s="683"/>
      <c r="M8" s="930"/>
      <c r="N8" s="930"/>
      <c r="O8" s="930"/>
    </row>
    <row r="9" spans="1:15" ht="15.75" customHeight="1" x14ac:dyDescent="0.2">
      <c r="A9" s="684" t="s">
        <v>1225</v>
      </c>
      <c r="B9" s="685"/>
      <c r="C9" s="686"/>
      <c r="D9" s="686"/>
      <c r="E9" s="687"/>
      <c r="F9" s="688"/>
      <c r="G9" s="683"/>
      <c r="L9" s="683"/>
      <c r="M9" s="930"/>
      <c r="N9" s="930"/>
      <c r="O9" s="930"/>
    </row>
    <row r="10" spans="1:15" ht="27.75" customHeight="1" x14ac:dyDescent="0.2">
      <c r="A10" s="689" t="s">
        <v>1300</v>
      </c>
      <c r="B10" s="690"/>
      <c r="C10" s="691"/>
      <c r="D10" s="691"/>
      <c r="E10" s="713" t="s">
        <v>1111</v>
      </c>
      <c r="F10" s="714" t="s">
        <v>1112</v>
      </c>
      <c r="G10" s="683"/>
      <c r="L10" s="683"/>
      <c r="M10" s="930"/>
      <c r="N10" s="930"/>
      <c r="O10" s="930"/>
    </row>
    <row r="11" spans="1:15" ht="12" customHeight="1" x14ac:dyDescent="0.2">
      <c r="A11" s="684" t="s">
        <v>1113</v>
      </c>
      <c r="B11" s="692"/>
      <c r="C11" s="693"/>
      <c r="D11" s="693"/>
      <c r="E11" s="694"/>
      <c r="F11" s="695"/>
      <c r="G11" s="683"/>
      <c r="H11" s="683">
        <f>IF(C11="X",5,0)</f>
        <v>0</v>
      </c>
      <c r="I11" s="683">
        <f>IF(D11="X",5,0)</f>
        <v>0</v>
      </c>
      <c r="J11" s="683">
        <f>IF(E11="X",5,0)</f>
        <v>0</v>
      </c>
      <c r="L11" s="683"/>
      <c r="M11" s="930"/>
      <c r="N11" s="930"/>
      <c r="O11" s="930"/>
    </row>
    <row r="12" spans="1:15" ht="12" customHeight="1" x14ac:dyDescent="0.2">
      <c r="A12" s="684" t="s">
        <v>1114</v>
      </c>
      <c r="B12" s="692"/>
      <c r="C12" s="693"/>
      <c r="D12" s="693"/>
      <c r="E12" s="696"/>
      <c r="F12" s="695"/>
      <c r="G12" s="683"/>
      <c r="H12" s="683">
        <f t="shared" ref="H12:H33" si="0">IF(C12="X",5,0)</f>
        <v>0</v>
      </c>
      <c r="I12" s="683">
        <f t="shared" ref="I12:I33" si="1">IF(D12="X",5,0)</f>
        <v>0</v>
      </c>
      <c r="J12" s="683">
        <f t="shared" ref="J12:J33" si="2">IF(E12="X",5,0)</f>
        <v>0</v>
      </c>
      <c r="L12" s="683"/>
      <c r="M12" s="930"/>
      <c r="N12" s="930"/>
      <c r="O12" s="930"/>
    </row>
    <row r="13" spans="1:15" ht="12" customHeight="1" x14ac:dyDescent="0.2">
      <c r="A13" s="684" t="s">
        <v>1115</v>
      </c>
      <c r="B13" s="692"/>
      <c r="C13" s="693"/>
      <c r="D13" s="693"/>
      <c r="E13" s="696"/>
      <c r="F13" s="695"/>
      <c r="G13" s="683"/>
      <c r="H13" s="683">
        <f t="shared" si="0"/>
        <v>0</v>
      </c>
      <c r="I13" s="683">
        <f t="shared" si="1"/>
        <v>0</v>
      </c>
      <c r="J13" s="683">
        <f t="shared" si="2"/>
        <v>0</v>
      </c>
      <c r="L13" s="683"/>
      <c r="M13" s="930"/>
      <c r="N13" s="930"/>
      <c r="O13" s="930"/>
    </row>
    <row r="14" spans="1:15" ht="12" customHeight="1" x14ac:dyDescent="0.2">
      <c r="A14" s="684" t="s">
        <v>1116</v>
      </c>
      <c r="B14" s="692"/>
      <c r="C14" s="1634" t="s">
        <v>4911</v>
      </c>
      <c r="D14" s="1634" t="s">
        <v>4911</v>
      </c>
      <c r="E14" s="1637"/>
      <c r="F14" s="1638" t="s">
        <v>4912</v>
      </c>
      <c r="G14" s="683"/>
      <c r="H14" s="683">
        <f t="shared" si="0"/>
        <v>5</v>
      </c>
      <c r="I14" s="683">
        <f t="shared" si="1"/>
        <v>5</v>
      </c>
      <c r="J14" s="683">
        <f t="shared" si="2"/>
        <v>0</v>
      </c>
      <c r="L14" s="683"/>
      <c r="M14" s="930"/>
      <c r="N14" s="930"/>
      <c r="O14" s="930"/>
    </row>
    <row r="15" spans="1:15" ht="12" customHeight="1" x14ac:dyDescent="0.2">
      <c r="A15" s="684" t="s">
        <v>1117</v>
      </c>
      <c r="B15" s="692"/>
      <c r="C15" s="1633"/>
      <c r="D15" s="1633"/>
      <c r="E15" s="1636"/>
      <c r="F15" s="1635"/>
      <c r="G15" s="683"/>
      <c r="H15" s="683">
        <f t="shared" si="0"/>
        <v>0</v>
      </c>
      <c r="I15" s="683">
        <f t="shared" si="1"/>
        <v>0</v>
      </c>
      <c r="J15" s="683">
        <f t="shared" si="2"/>
        <v>0</v>
      </c>
      <c r="L15" s="683"/>
      <c r="M15" s="930"/>
      <c r="N15" s="930"/>
      <c r="O15" s="930"/>
    </row>
    <row r="16" spans="1:15" ht="12" customHeight="1" x14ac:dyDescent="0.2">
      <c r="A16" s="684" t="s">
        <v>1118</v>
      </c>
      <c r="B16" s="692"/>
      <c r="C16" s="1634"/>
      <c r="D16" s="1634"/>
      <c r="E16" s="1637"/>
      <c r="F16" s="1638"/>
      <c r="G16" s="683"/>
      <c r="H16" s="683">
        <f t="shared" si="0"/>
        <v>0</v>
      </c>
      <c r="I16" s="683">
        <f t="shared" si="1"/>
        <v>0</v>
      </c>
      <c r="J16" s="683">
        <f t="shared" si="2"/>
        <v>0</v>
      </c>
      <c r="L16" s="683"/>
      <c r="M16" s="930"/>
      <c r="N16" s="930"/>
      <c r="O16" s="930"/>
    </row>
    <row r="17" spans="1:15" ht="12" customHeight="1" x14ac:dyDescent="0.2">
      <c r="A17" s="684" t="s">
        <v>1119</v>
      </c>
      <c r="B17" s="692"/>
      <c r="C17" s="1634"/>
      <c r="D17" s="1634"/>
      <c r="E17" s="1637"/>
      <c r="F17" s="1638"/>
      <c r="G17" s="683"/>
      <c r="H17" s="683">
        <f t="shared" si="0"/>
        <v>0</v>
      </c>
      <c r="I17" s="683">
        <f t="shared" si="1"/>
        <v>0</v>
      </c>
      <c r="J17" s="683">
        <f t="shared" si="2"/>
        <v>0</v>
      </c>
      <c r="L17" s="683"/>
      <c r="M17" s="930"/>
      <c r="N17" s="930"/>
      <c r="O17" s="930"/>
    </row>
    <row r="18" spans="1:15" ht="12" customHeight="1" x14ac:dyDescent="0.2">
      <c r="A18" s="684" t="s">
        <v>1120</v>
      </c>
      <c r="B18" s="692"/>
      <c r="C18" s="1634"/>
      <c r="D18" s="1634"/>
      <c r="E18" s="1637"/>
      <c r="F18" s="1638"/>
      <c r="G18" s="683"/>
      <c r="H18" s="683">
        <f t="shared" si="0"/>
        <v>0</v>
      </c>
      <c r="I18" s="683">
        <f t="shared" si="1"/>
        <v>0</v>
      </c>
      <c r="J18" s="683">
        <f t="shared" si="2"/>
        <v>0</v>
      </c>
      <c r="L18" s="683"/>
      <c r="M18" s="930"/>
      <c r="N18" s="930"/>
      <c r="O18" s="930"/>
    </row>
    <row r="19" spans="1:15" ht="12" customHeight="1" x14ac:dyDescent="0.2">
      <c r="A19" s="684" t="s">
        <v>1210</v>
      </c>
      <c r="B19" s="692"/>
      <c r="C19" s="1634" t="s">
        <v>4911</v>
      </c>
      <c r="D19" s="1634" t="s">
        <v>4911</v>
      </c>
      <c r="E19" s="1637"/>
      <c r="F19" s="1638" t="s">
        <v>4913</v>
      </c>
      <c r="G19" s="683"/>
      <c r="H19" s="683">
        <f t="shared" si="0"/>
        <v>5</v>
      </c>
      <c r="I19" s="683">
        <f t="shared" si="1"/>
        <v>5</v>
      </c>
      <c r="J19" s="683">
        <f t="shared" si="2"/>
        <v>0</v>
      </c>
      <c r="L19" s="683"/>
      <c r="M19" s="930"/>
      <c r="N19" s="930"/>
      <c r="O19" s="930"/>
    </row>
    <row r="20" spans="1:15" ht="12" customHeight="1" x14ac:dyDescent="0.2">
      <c r="A20" s="684" t="s">
        <v>1211</v>
      </c>
      <c r="B20" s="692"/>
      <c r="C20" s="1634" t="s">
        <v>4911</v>
      </c>
      <c r="D20" s="1634" t="s">
        <v>4911</v>
      </c>
      <c r="E20" s="1637"/>
      <c r="F20" s="1638" t="s">
        <v>4914</v>
      </c>
      <c r="G20" s="683"/>
      <c r="H20" s="683">
        <f t="shared" si="0"/>
        <v>5</v>
      </c>
      <c r="I20" s="683">
        <f t="shared" si="1"/>
        <v>5</v>
      </c>
      <c r="J20" s="683">
        <f t="shared" si="2"/>
        <v>0</v>
      </c>
      <c r="L20" s="683"/>
      <c r="M20" s="930"/>
      <c r="N20" s="930"/>
      <c r="O20" s="930"/>
    </row>
    <row r="21" spans="1:15" ht="12" customHeight="1" x14ac:dyDescent="0.2">
      <c r="A21" s="684" t="s">
        <v>1212</v>
      </c>
      <c r="B21" s="692"/>
      <c r="C21" s="1634" t="s">
        <v>4911</v>
      </c>
      <c r="D21" s="1634" t="s">
        <v>4911</v>
      </c>
      <c r="E21" s="1637"/>
      <c r="F21" s="1638" t="s">
        <v>4915</v>
      </c>
      <c r="G21" s="683"/>
      <c r="H21" s="683">
        <f t="shared" si="0"/>
        <v>5</v>
      </c>
      <c r="I21" s="683">
        <f t="shared" si="1"/>
        <v>5</v>
      </c>
      <c r="J21" s="683">
        <f t="shared" si="2"/>
        <v>0</v>
      </c>
      <c r="L21" s="683"/>
      <c r="M21" s="930"/>
      <c r="N21" s="930"/>
      <c r="O21" s="930"/>
    </row>
    <row r="22" spans="1:15" ht="12" customHeight="1" x14ac:dyDescent="0.2">
      <c r="A22" s="684" t="s">
        <v>1213</v>
      </c>
      <c r="B22" s="692"/>
      <c r="C22" s="1634"/>
      <c r="D22" s="1634"/>
      <c r="E22" s="1637"/>
      <c r="F22" s="1638"/>
      <c r="G22" s="683"/>
      <c r="H22" s="683">
        <f t="shared" si="0"/>
        <v>0</v>
      </c>
      <c r="I22" s="683">
        <f t="shared" si="1"/>
        <v>0</v>
      </c>
      <c r="J22" s="683">
        <f t="shared" si="2"/>
        <v>0</v>
      </c>
      <c r="L22" s="683"/>
      <c r="M22" s="930"/>
      <c r="N22" s="930"/>
      <c r="O22" s="930"/>
    </row>
    <row r="23" spans="1:15" ht="12" customHeight="1" x14ac:dyDescent="0.2">
      <c r="A23" s="684" t="s">
        <v>1214</v>
      </c>
      <c r="B23" s="692"/>
      <c r="C23" s="1634"/>
      <c r="D23" s="1634"/>
      <c r="E23" s="1637"/>
      <c r="F23" s="1638"/>
      <c r="G23" s="683"/>
      <c r="H23" s="683">
        <f t="shared" si="0"/>
        <v>0</v>
      </c>
      <c r="I23" s="683">
        <f t="shared" si="1"/>
        <v>0</v>
      </c>
      <c r="J23" s="683">
        <f t="shared" si="2"/>
        <v>0</v>
      </c>
      <c r="L23" s="683"/>
      <c r="M23" s="930"/>
      <c r="N23" s="930"/>
      <c r="O23" s="930"/>
    </row>
    <row r="24" spans="1:15" ht="12" customHeight="1" x14ac:dyDescent="0.2">
      <c r="A24" s="684" t="s">
        <v>1215</v>
      </c>
      <c r="B24" s="692"/>
      <c r="C24" s="1633" t="s">
        <v>4911</v>
      </c>
      <c r="D24" s="1633" t="s">
        <v>4911</v>
      </c>
      <c r="E24" s="1636"/>
      <c r="F24" s="1635" t="s">
        <v>4916</v>
      </c>
      <c r="G24" s="683"/>
      <c r="H24" s="683">
        <f t="shared" si="0"/>
        <v>5</v>
      </c>
      <c r="I24" s="683">
        <f t="shared" si="1"/>
        <v>5</v>
      </c>
      <c r="J24" s="683">
        <f t="shared" si="2"/>
        <v>0</v>
      </c>
      <c r="L24" s="683"/>
      <c r="M24" s="930"/>
      <c r="N24" s="930"/>
      <c r="O24" s="930"/>
    </row>
    <row r="25" spans="1:15" ht="12" customHeight="1" x14ac:dyDescent="0.2">
      <c r="A25" s="684" t="s">
        <v>1216</v>
      </c>
      <c r="B25" s="692"/>
      <c r="C25" s="1633" t="s">
        <v>4911</v>
      </c>
      <c r="D25" s="1633" t="s">
        <v>4911</v>
      </c>
      <c r="E25" s="1636"/>
      <c r="F25" s="1635" t="s">
        <v>4917</v>
      </c>
      <c r="G25" s="683"/>
      <c r="H25" s="683">
        <f t="shared" si="0"/>
        <v>5</v>
      </c>
      <c r="I25" s="683">
        <f t="shared" si="1"/>
        <v>5</v>
      </c>
      <c r="J25" s="683">
        <f t="shared" si="2"/>
        <v>0</v>
      </c>
      <c r="L25" s="683"/>
      <c r="M25" s="930"/>
      <c r="N25" s="930"/>
      <c r="O25" s="930"/>
    </row>
    <row r="26" spans="1:15" ht="12" customHeight="1" x14ac:dyDescent="0.2">
      <c r="A26" s="684" t="s">
        <v>1217</v>
      </c>
      <c r="B26" s="692"/>
      <c r="C26" s="1634"/>
      <c r="D26" s="1634"/>
      <c r="E26" s="1637"/>
      <c r="F26" s="1638"/>
      <c r="G26" s="683"/>
      <c r="H26" s="683">
        <f t="shared" si="0"/>
        <v>0</v>
      </c>
      <c r="I26" s="683">
        <f t="shared" si="1"/>
        <v>0</v>
      </c>
      <c r="J26" s="683">
        <f t="shared" si="2"/>
        <v>0</v>
      </c>
      <c r="L26" s="683"/>
      <c r="M26" s="930"/>
      <c r="N26" s="930"/>
      <c r="O26" s="930"/>
    </row>
    <row r="27" spans="1:15" ht="18.75" x14ac:dyDescent="0.2">
      <c r="A27" s="684" t="s">
        <v>1218</v>
      </c>
      <c r="B27" s="692"/>
      <c r="C27" s="1634"/>
      <c r="D27" s="1634"/>
      <c r="E27" s="1637"/>
      <c r="F27" s="1638"/>
      <c r="G27" s="683"/>
      <c r="H27" s="683">
        <f t="shared" si="0"/>
        <v>0</v>
      </c>
      <c r="I27" s="683">
        <f t="shared" si="1"/>
        <v>0</v>
      </c>
      <c r="J27" s="683">
        <f t="shared" si="2"/>
        <v>0</v>
      </c>
      <c r="L27" s="683"/>
      <c r="M27" s="930"/>
      <c r="N27" s="930"/>
      <c r="O27" s="930"/>
    </row>
    <row r="28" spans="1:15" ht="12" customHeight="1" x14ac:dyDescent="0.2">
      <c r="A28" s="684" t="s">
        <v>1219</v>
      </c>
      <c r="B28" s="692"/>
      <c r="C28" s="1634"/>
      <c r="D28" s="1634"/>
      <c r="E28" s="1637"/>
      <c r="F28" s="1638"/>
      <c r="G28" s="683"/>
      <c r="H28" s="683">
        <f t="shared" si="0"/>
        <v>0</v>
      </c>
      <c r="I28" s="683">
        <f t="shared" si="1"/>
        <v>0</v>
      </c>
      <c r="J28" s="683">
        <f t="shared" si="2"/>
        <v>0</v>
      </c>
      <c r="L28" s="683"/>
      <c r="M28" s="930"/>
      <c r="N28" s="930"/>
      <c r="O28" s="930"/>
    </row>
    <row r="29" spans="1:15" ht="12" customHeight="1" x14ac:dyDescent="0.2">
      <c r="A29" s="684" t="s">
        <v>1220</v>
      </c>
      <c r="B29" s="692"/>
      <c r="C29" s="1633" t="s">
        <v>4911</v>
      </c>
      <c r="D29" s="1633" t="s">
        <v>4911</v>
      </c>
      <c r="E29" s="1636"/>
      <c r="F29" s="1635" t="s">
        <v>4918</v>
      </c>
      <c r="G29" s="683"/>
      <c r="H29" s="683">
        <f t="shared" si="0"/>
        <v>5</v>
      </c>
      <c r="I29" s="683">
        <f t="shared" si="1"/>
        <v>5</v>
      </c>
      <c r="J29" s="683">
        <f t="shared" si="2"/>
        <v>0</v>
      </c>
      <c r="L29" s="683"/>
      <c r="M29" s="930"/>
      <c r="N29" s="930"/>
      <c r="O29" s="930"/>
    </row>
    <row r="30" spans="1:15" ht="12" customHeight="1" x14ac:dyDescent="0.2">
      <c r="A30" s="684" t="s">
        <v>1221</v>
      </c>
      <c r="B30" s="692"/>
      <c r="C30" s="693"/>
      <c r="D30" s="693"/>
      <c r="E30" s="696"/>
      <c r="F30" s="695"/>
      <c r="G30" s="683"/>
      <c r="H30" s="683">
        <f t="shared" si="0"/>
        <v>0</v>
      </c>
      <c r="I30" s="683">
        <f t="shared" si="1"/>
        <v>0</v>
      </c>
      <c r="J30" s="683">
        <f t="shared" si="2"/>
        <v>0</v>
      </c>
      <c r="L30" s="683"/>
      <c r="M30" s="930"/>
      <c r="N30" s="930"/>
      <c r="O30" s="930"/>
    </row>
    <row r="31" spans="1:15" ht="12" customHeight="1" x14ac:dyDescent="0.2">
      <c r="A31" s="684" t="s">
        <v>1222</v>
      </c>
      <c r="B31" s="692"/>
      <c r="C31" s="693"/>
      <c r="D31" s="693"/>
      <c r="E31" s="696"/>
      <c r="F31" s="695"/>
      <c r="G31" s="683"/>
      <c r="H31" s="683">
        <f t="shared" si="0"/>
        <v>0</v>
      </c>
      <c r="I31" s="683">
        <f t="shared" si="1"/>
        <v>0</v>
      </c>
      <c r="J31" s="683">
        <f t="shared" si="2"/>
        <v>0</v>
      </c>
      <c r="L31" s="683"/>
      <c r="M31" s="930"/>
      <c r="N31" s="930"/>
      <c r="O31" s="930"/>
    </row>
    <row r="32" spans="1:15" ht="12" customHeight="1" x14ac:dyDescent="0.2">
      <c r="A32" s="684" t="s">
        <v>1223</v>
      </c>
      <c r="B32" s="692"/>
      <c r="C32" s="693"/>
      <c r="D32" s="693"/>
      <c r="E32" s="696"/>
      <c r="F32" s="695"/>
      <c r="G32" s="683"/>
      <c r="H32" s="683">
        <f t="shared" si="0"/>
        <v>0</v>
      </c>
      <c r="I32" s="683">
        <f t="shared" si="1"/>
        <v>0</v>
      </c>
      <c r="J32" s="683">
        <f t="shared" si="2"/>
        <v>0</v>
      </c>
      <c r="L32" s="683"/>
      <c r="M32" s="930"/>
      <c r="N32" s="930"/>
      <c r="O32" s="930"/>
    </row>
    <row r="33" spans="1:15" ht="12" customHeight="1" x14ac:dyDescent="0.2">
      <c r="A33" s="684" t="s">
        <v>1224</v>
      </c>
      <c r="B33" s="692"/>
      <c r="C33" s="693"/>
      <c r="D33" s="693"/>
      <c r="E33" s="696"/>
      <c r="F33" s="695"/>
      <c r="G33" s="683"/>
      <c r="H33" s="683">
        <f t="shared" si="0"/>
        <v>0</v>
      </c>
      <c r="I33" s="683">
        <f t="shared" si="1"/>
        <v>0</v>
      </c>
      <c r="J33" s="683">
        <f t="shared" si="2"/>
        <v>0</v>
      </c>
      <c r="L33" s="683"/>
      <c r="M33" s="930"/>
      <c r="N33" s="930"/>
      <c r="O33" s="930"/>
    </row>
    <row r="34" spans="1:15" ht="12" customHeight="1" x14ac:dyDescent="0.25">
      <c r="A34" s="697"/>
      <c r="B34" s="697"/>
      <c r="C34" s="697"/>
      <c r="D34" s="697"/>
      <c r="E34" s="697"/>
      <c r="F34" s="697"/>
      <c r="G34" s="683"/>
      <c r="H34" s="683">
        <f>SUM(H11:H32)</f>
        <v>35</v>
      </c>
      <c r="I34" s="683">
        <f>SUM(I11:I32)</f>
        <v>35</v>
      </c>
      <c r="J34" s="683">
        <f>SUM(J11:J32)</f>
        <v>0</v>
      </c>
      <c r="K34" s="683">
        <f>SUM(H34:J34)</f>
        <v>70</v>
      </c>
      <c r="L34" s="683"/>
      <c r="M34" s="930"/>
      <c r="N34" s="930"/>
      <c r="O34" s="930"/>
    </row>
    <row r="35" spans="1:15" ht="12" customHeight="1" x14ac:dyDescent="0.2">
      <c r="A35" s="698" t="s">
        <v>1122</v>
      </c>
      <c r="B35" s="699"/>
      <c r="C35" s="2103"/>
      <c r="D35" s="2103"/>
      <c r="E35" s="2103"/>
      <c r="F35" s="2104"/>
    </row>
    <row r="36" spans="1:15" ht="12" customHeight="1" x14ac:dyDescent="0.2">
      <c r="A36" s="2086"/>
      <c r="B36" s="2087"/>
      <c r="C36" s="2087"/>
      <c r="D36" s="2087"/>
      <c r="E36" s="2087"/>
      <c r="F36" s="2088"/>
    </row>
    <row r="37" spans="1:15" ht="12" customHeight="1" x14ac:dyDescent="0.2">
      <c r="A37" s="2086"/>
      <c r="B37" s="2087"/>
      <c r="C37" s="2087"/>
      <c r="D37" s="2087"/>
      <c r="E37" s="2087"/>
      <c r="F37" s="2088"/>
    </row>
    <row r="38" spans="1:15" ht="12" customHeight="1" x14ac:dyDescent="0.2">
      <c r="A38" s="2089"/>
      <c r="B38" s="2090"/>
      <c r="C38" s="2090"/>
      <c r="D38" s="2090"/>
      <c r="E38" s="2090"/>
      <c r="F38" s="2091"/>
    </row>
    <row r="39" spans="1:15" ht="4.5" hidden="1" customHeight="1" x14ac:dyDescent="0.2">
      <c r="A39" s="700"/>
      <c r="B39" s="700"/>
      <c r="C39" s="700"/>
      <c r="D39" s="700"/>
      <c r="E39" s="700"/>
      <c r="F39" s="700"/>
    </row>
    <row r="40" spans="1:15" s="697" customFormat="1" ht="12" customHeight="1" x14ac:dyDescent="0.25">
      <c r="A40" s="701" t="s">
        <v>1121</v>
      </c>
      <c r="B40" s="702"/>
      <c r="C40" s="2092"/>
      <c r="D40" s="2092"/>
      <c r="E40" s="2092"/>
      <c r="F40" s="2093"/>
      <c r="H40" s="704"/>
      <c r="I40" s="704"/>
      <c r="J40" s="704"/>
      <c r="K40" s="704"/>
    </row>
    <row r="41" spans="1:15" s="697" customFormat="1" ht="12" customHeight="1" x14ac:dyDescent="0.25">
      <c r="A41" s="2094"/>
      <c r="B41" s="2095"/>
      <c r="C41" s="2095"/>
      <c r="D41" s="2095"/>
      <c r="E41" s="2095"/>
      <c r="F41" s="2096"/>
      <c r="H41" s="704"/>
      <c r="I41" s="704"/>
      <c r="J41" s="704"/>
      <c r="K41" s="704"/>
    </row>
    <row r="42" spans="1:15" s="697" customFormat="1" ht="12" customHeight="1" x14ac:dyDescent="0.25">
      <c r="A42" s="2094"/>
      <c r="B42" s="2095"/>
      <c r="C42" s="2095"/>
      <c r="D42" s="2095"/>
      <c r="E42" s="2095"/>
      <c r="F42" s="2096"/>
      <c r="H42" s="704"/>
      <c r="I42" s="704"/>
      <c r="J42" s="704"/>
      <c r="K42" s="704"/>
    </row>
    <row r="43" spans="1:15" s="697" customFormat="1" ht="15" x14ac:dyDescent="0.25">
      <c r="A43" s="2083"/>
      <c r="B43" s="2084"/>
      <c r="C43" s="2084"/>
      <c r="D43" s="2084"/>
      <c r="E43" s="2084"/>
      <c r="F43" s="2085"/>
      <c r="H43" s="704"/>
      <c r="I43" s="704"/>
      <c r="J43" s="704"/>
      <c r="K43" s="704"/>
    </row>
    <row r="44" spans="1:15" s="697" customFormat="1" ht="12" hidden="1" customHeight="1" x14ac:dyDescent="0.25">
      <c r="A44" s="2083"/>
      <c r="B44" s="2084"/>
      <c r="C44" s="2084"/>
      <c r="D44" s="2084"/>
      <c r="E44" s="2084"/>
      <c r="F44" s="2085"/>
      <c r="H44" s="704"/>
      <c r="I44" s="704"/>
      <c r="J44" s="704"/>
      <c r="K44" s="704"/>
    </row>
    <row r="45" spans="1:15" s="697" customFormat="1" ht="12" customHeight="1" x14ac:dyDescent="0.25">
      <c r="H45" s="704"/>
      <c r="I45" s="704"/>
      <c r="J45" s="704"/>
      <c r="K45" s="704"/>
    </row>
    <row r="46" spans="1:15" s="697" customFormat="1" ht="9.75" customHeight="1" x14ac:dyDescent="0.25">
      <c r="H46" s="704"/>
      <c r="I46" s="704"/>
      <c r="J46" s="704"/>
      <c r="K46" s="704"/>
    </row>
    <row r="47" spans="1:15" s="697" customFormat="1" ht="13.5" customHeight="1" x14ac:dyDescent="0.25">
      <c r="H47" s="704"/>
      <c r="I47" s="704"/>
      <c r="J47" s="704"/>
      <c r="K47" s="704"/>
    </row>
    <row r="48" spans="1:15" s="697" customFormat="1" ht="15" x14ac:dyDescent="0.25">
      <c r="H48" s="704"/>
      <c r="I48" s="704"/>
      <c r="J48" s="704"/>
      <c r="K48" s="704"/>
    </row>
    <row r="49" spans="1:11" s="697" customFormat="1" ht="15" hidden="1" x14ac:dyDescent="0.25">
      <c r="A49" s="697" t="b">
        <v>0</v>
      </c>
      <c r="H49" s="704"/>
      <c r="I49" s="704"/>
      <c r="J49" s="704"/>
      <c r="K49" s="704"/>
    </row>
    <row r="50" spans="1:11" s="697" customFormat="1" ht="15" x14ac:dyDescent="0.25">
      <c r="H50" s="704"/>
      <c r="I50" s="704"/>
      <c r="J50" s="704"/>
      <c r="K50" s="704"/>
    </row>
    <row r="51" spans="1:11" s="697" customFormat="1" ht="15" x14ac:dyDescent="0.25">
      <c r="H51" s="704"/>
      <c r="I51" s="704"/>
      <c r="J51" s="704"/>
      <c r="K51" s="704"/>
    </row>
    <row r="52" spans="1:11" s="697" customFormat="1" ht="15" x14ac:dyDescent="0.25">
      <c r="H52" s="704"/>
      <c r="I52" s="704"/>
      <c r="J52" s="704"/>
      <c r="K52" s="704"/>
    </row>
    <row r="53" spans="1:11" s="697" customFormat="1" ht="15" x14ac:dyDescent="0.25">
      <c r="H53" s="704"/>
      <c r="I53" s="704"/>
      <c r="J53" s="704"/>
      <c r="K53" s="704"/>
    </row>
    <row r="54" spans="1:11" s="697" customFormat="1" ht="15" x14ac:dyDescent="0.25">
      <c r="H54" s="704"/>
      <c r="I54" s="704"/>
      <c r="J54" s="704"/>
      <c r="K54" s="704"/>
    </row>
    <row r="55" spans="1:11" s="697" customFormat="1" ht="15" x14ac:dyDescent="0.25">
      <c r="H55" s="704"/>
      <c r="I55" s="704"/>
      <c r="J55" s="704"/>
      <c r="K55" s="704"/>
    </row>
    <row r="56" spans="1:11" s="697" customFormat="1" ht="15" x14ac:dyDescent="0.25">
      <c r="H56" s="704"/>
      <c r="I56" s="704"/>
      <c r="J56" s="704"/>
      <c r="K56" s="704"/>
    </row>
    <row r="57" spans="1:11" s="697" customFormat="1" ht="15" x14ac:dyDescent="0.25">
      <c r="H57" s="704"/>
      <c r="I57" s="704"/>
      <c r="J57" s="704"/>
      <c r="K57" s="704"/>
    </row>
    <row r="58" spans="1:11" s="697" customFormat="1" ht="15" x14ac:dyDescent="0.25">
      <c r="H58" s="704"/>
      <c r="I58" s="704"/>
      <c r="J58" s="704"/>
      <c r="K58" s="704"/>
    </row>
    <row r="59" spans="1:11" s="697" customFormat="1" ht="15" x14ac:dyDescent="0.25">
      <c r="H59" s="704"/>
      <c r="I59" s="704"/>
      <c r="J59" s="704"/>
      <c r="K59" s="704"/>
    </row>
    <row r="60" spans="1:11" s="697" customFormat="1" ht="15" x14ac:dyDescent="0.25">
      <c r="H60" s="704"/>
      <c r="I60" s="704"/>
      <c r="J60" s="704"/>
      <c r="K60" s="704"/>
    </row>
    <row r="61" spans="1:11" s="697" customFormat="1" ht="15" x14ac:dyDescent="0.25">
      <c r="H61" s="704"/>
      <c r="I61" s="704"/>
      <c r="J61" s="704"/>
      <c r="K61" s="704"/>
    </row>
    <row r="62" spans="1:11" s="697" customFormat="1" ht="15" x14ac:dyDescent="0.25">
      <c r="H62" s="704"/>
      <c r="I62" s="704"/>
      <c r="J62" s="704"/>
      <c r="K62" s="704"/>
    </row>
    <row r="63" spans="1:11" s="697" customFormat="1" ht="15" x14ac:dyDescent="0.25">
      <c r="H63" s="704"/>
      <c r="I63" s="704"/>
      <c r="J63" s="704"/>
      <c r="K63" s="704"/>
    </row>
    <row r="64" spans="1:11" s="697" customFormat="1" ht="15" x14ac:dyDescent="0.25">
      <c r="H64" s="704"/>
      <c r="I64" s="704"/>
      <c r="J64" s="704"/>
      <c r="K64" s="704"/>
    </row>
    <row r="65" spans="8:11" s="697" customFormat="1" ht="15" x14ac:dyDescent="0.25">
      <c r="H65" s="704"/>
      <c r="I65" s="704"/>
      <c r="J65" s="704"/>
      <c r="K65" s="704"/>
    </row>
    <row r="66" spans="8:11" s="697" customFormat="1" ht="15" x14ac:dyDescent="0.25">
      <c r="H66" s="704"/>
      <c r="I66" s="704"/>
      <c r="J66" s="704"/>
      <c r="K66" s="704"/>
    </row>
    <row r="67" spans="8:11" s="697" customFormat="1" ht="15" x14ac:dyDescent="0.25">
      <c r="H67" s="704"/>
      <c r="I67" s="704"/>
      <c r="J67" s="704"/>
      <c r="K67" s="704"/>
    </row>
    <row r="68" spans="8:11" s="697" customFormat="1" ht="15" x14ac:dyDescent="0.25">
      <c r="H68" s="704"/>
      <c r="I68" s="704"/>
      <c r="J68" s="704"/>
      <c r="K68" s="704"/>
    </row>
    <row r="69" spans="8:11" s="697" customFormat="1" ht="15" x14ac:dyDescent="0.25">
      <c r="H69" s="704"/>
      <c r="I69" s="704"/>
      <c r="J69" s="704"/>
      <c r="K69" s="704"/>
    </row>
    <row r="70" spans="8:11" s="697" customFormat="1" ht="15" x14ac:dyDescent="0.25">
      <c r="H70" s="704"/>
      <c r="I70" s="704"/>
      <c r="J70" s="704"/>
      <c r="K70" s="704"/>
    </row>
    <row r="71" spans="8:11" s="697" customFormat="1" ht="15" x14ac:dyDescent="0.25">
      <c r="H71" s="704"/>
      <c r="I71" s="704"/>
      <c r="J71" s="704"/>
      <c r="K71" s="704"/>
    </row>
    <row r="72" spans="8:11" s="697" customFormat="1" ht="15" x14ac:dyDescent="0.25">
      <c r="H72" s="704"/>
      <c r="I72" s="704"/>
      <c r="J72" s="704"/>
      <c r="K72" s="704"/>
    </row>
    <row r="73" spans="8:11" s="697" customFormat="1" ht="15" x14ac:dyDescent="0.25">
      <c r="H73" s="704"/>
      <c r="I73" s="704"/>
      <c r="J73" s="704"/>
      <c r="K73" s="704"/>
    </row>
    <row r="74" spans="8:11" s="697" customFormat="1" ht="15" x14ac:dyDescent="0.25">
      <c r="H74" s="704"/>
      <c r="I74" s="704"/>
      <c r="J74" s="704"/>
      <c r="K74" s="704"/>
    </row>
    <row r="75" spans="8:11" s="697" customFormat="1" ht="15" x14ac:dyDescent="0.25">
      <c r="H75" s="704"/>
      <c r="I75" s="704"/>
      <c r="J75" s="704"/>
      <c r="K75" s="704"/>
    </row>
    <row r="76" spans="8:11" s="697" customFormat="1" ht="15" x14ac:dyDescent="0.25">
      <c r="H76" s="704"/>
      <c r="I76" s="704"/>
      <c r="J76" s="704"/>
      <c r="K76" s="704"/>
    </row>
    <row r="77" spans="8:11" s="697" customFormat="1" ht="15" x14ac:dyDescent="0.25">
      <c r="H77" s="704"/>
      <c r="I77" s="704"/>
      <c r="J77" s="704"/>
      <c r="K77" s="704"/>
    </row>
    <row r="78" spans="8:11" s="697" customFormat="1" ht="15" x14ac:dyDescent="0.25">
      <c r="H78" s="704"/>
      <c r="I78" s="704"/>
      <c r="J78" s="704"/>
      <c r="K78" s="704"/>
    </row>
    <row r="79" spans="8:11" s="697" customFormat="1" ht="15" x14ac:dyDescent="0.25">
      <c r="H79" s="704"/>
      <c r="I79" s="704"/>
      <c r="J79" s="704"/>
      <c r="K79" s="704"/>
    </row>
    <row r="80" spans="8:11" s="697" customFormat="1" ht="15" x14ac:dyDescent="0.25">
      <c r="H80" s="704"/>
      <c r="I80" s="704"/>
      <c r="J80" s="704"/>
      <c r="K80" s="704"/>
    </row>
    <row r="81" spans="8:11" s="697" customFormat="1" ht="15" x14ac:dyDescent="0.25">
      <c r="H81" s="704"/>
      <c r="I81" s="704"/>
      <c r="J81" s="704"/>
      <c r="K81" s="704"/>
    </row>
    <row r="82" spans="8:11" s="697" customFormat="1" ht="15" x14ac:dyDescent="0.25">
      <c r="H82" s="704"/>
      <c r="I82" s="704"/>
      <c r="J82" s="704"/>
      <c r="K82" s="704"/>
    </row>
    <row r="83" spans="8:11" s="697" customFormat="1" ht="15" x14ac:dyDescent="0.25">
      <c r="H83" s="704"/>
      <c r="I83" s="704"/>
      <c r="J83" s="704"/>
      <c r="K83" s="704"/>
    </row>
    <row r="84" spans="8:11" s="697" customFormat="1" ht="15" x14ac:dyDescent="0.25">
      <c r="H84" s="704"/>
      <c r="I84" s="704"/>
      <c r="J84" s="704"/>
      <c r="K84" s="704"/>
    </row>
    <row r="85" spans="8:11" s="697" customFormat="1" ht="15" x14ac:dyDescent="0.25">
      <c r="H85" s="704"/>
      <c r="I85" s="704"/>
      <c r="J85" s="704"/>
      <c r="K85" s="704"/>
    </row>
    <row r="86" spans="8:11" s="697" customFormat="1" ht="15" x14ac:dyDescent="0.25">
      <c r="H86" s="704"/>
      <c r="I86" s="704"/>
      <c r="J86" s="704"/>
      <c r="K86" s="704"/>
    </row>
    <row r="87" spans="8:11" s="697" customFormat="1" ht="15" x14ac:dyDescent="0.25">
      <c r="H87" s="704"/>
      <c r="I87" s="704"/>
      <c r="J87" s="704"/>
      <c r="K87" s="704"/>
    </row>
    <row r="88" spans="8:11" s="697" customFormat="1" ht="15" x14ac:dyDescent="0.25">
      <c r="H88" s="704"/>
      <c r="I88" s="704"/>
      <c r="J88" s="704"/>
      <c r="K88" s="704"/>
    </row>
    <row r="89" spans="8:11" s="697" customFormat="1" ht="15" x14ac:dyDescent="0.25">
      <c r="H89" s="704"/>
      <c r="I89" s="704"/>
      <c r="J89" s="704"/>
      <c r="K89" s="704"/>
    </row>
    <row r="90" spans="8:11" s="697" customFormat="1" ht="15" x14ac:dyDescent="0.25">
      <c r="H90" s="704"/>
      <c r="I90" s="704"/>
      <c r="J90" s="704"/>
      <c r="K90" s="704"/>
    </row>
    <row r="91" spans="8:11" s="697" customFormat="1" ht="15" x14ac:dyDescent="0.25">
      <c r="H91" s="704"/>
      <c r="I91" s="704"/>
      <c r="J91" s="704"/>
      <c r="K91" s="704"/>
    </row>
    <row r="92" spans="8:11" s="697" customFormat="1" ht="15" x14ac:dyDescent="0.25">
      <c r="H92" s="704"/>
      <c r="I92" s="704"/>
      <c r="J92" s="704"/>
      <c r="K92" s="704"/>
    </row>
    <row r="93" spans="8:11" s="697" customFormat="1" ht="15" x14ac:dyDescent="0.25">
      <c r="H93" s="704"/>
      <c r="I93" s="704"/>
      <c r="J93" s="704"/>
      <c r="K93" s="704"/>
    </row>
    <row r="94" spans="8:11" s="697" customFormat="1" ht="15" x14ac:dyDescent="0.25">
      <c r="H94" s="704"/>
      <c r="I94" s="704"/>
      <c r="J94" s="704"/>
      <c r="K94" s="704"/>
    </row>
    <row r="95" spans="8:11" s="697" customFormat="1" ht="15" x14ac:dyDescent="0.25">
      <c r="H95" s="704"/>
      <c r="I95" s="704"/>
      <c r="J95" s="704"/>
      <c r="K95" s="704"/>
    </row>
    <row r="96" spans="8:11" s="697" customFormat="1" ht="15" x14ac:dyDescent="0.25">
      <c r="H96" s="704"/>
      <c r="I96" s="704"/>
      <c r="J96" s="704"/>
      <c r="K96" s="704"/>
    </row>
    <row r="97" spans="8:11" s="697" customFormat="1" ht="15" x14ac:dyDescent="0.25">
      <c r="H97" s="704"/>
      <c r="I97" s="704"/>
      <c r="J97" s="704"/>
      <c r="K97" s="704"/>
    </row>
  </sheetData>
  <sheetProtection algorithmName="SHA-512" hashValue="N6lsyOf09hEAlKn3kZ9r7ZgqluU9VkGw7TAJVYHv+pi2CcF8EfX0GApeXlUvjqhB4eQywdcEztI8o5B9zn4dWA==" saltValue="nFW7kWDzzLzcEnvOzdTF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rstPageNumber="42" orientation="landscape" useFirstPageNumber="1" r:id="rId1"/>
  <headerFooter>
    <oddHeader>&amp;RPage &amp;P</oddHeader>
    <oddFooter>&amp;C&amp;8Page 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F48"/>
  <sheetViews>
    <sheetView showGridLines="0" tabSelected="1" zoomScaleNormal="100" workbookViewId="0">
      <selection activeCell="M11" sqref="M11"/>
    </sheetView>
  </sheetViews>
  <sheetFormatPr defaultColWidth="8.7109375" defaultRowHeight="12.75" x14ac:dyDescent="0.2"/>
  <cols>
    <col min="1" max="1" width="11.7109375" style="18" customWidth="1"/>
    <col min="2" max="2" width="3" style="18" customWidth="1"/>
    <col min="3" max="4" width="9.7109375" style="18" customWidth="1"/>
    <col min="5" max="5" width="3" style="18" customWidth="1"/>
    <col min="6" max="6" width="7.5703125" style="18" customWidth="1"/>
    <col min="7" max="7" width="8.28515625" style="18" customWidth="1"/>
    <col min="8" max="8" width="8.85546875" style="18" customWidth="1"/>
    <col min="9" max="9" width="1.5703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8" customWidth="1"/>
    <col min="21" max="21" width="3.140625" style="18" customWidth="1"/>
    <col min="22" max="22" width="4.140625" style="18" customWidth="1"/>
    <col min="23" max="23" width="5.85546875" style="18" customWidth="1"/>
    <col min="24" max="24" width="4.28515625" style="18" customWidth="1"/>
    <col min="25" max="25" width="8.85546875" style="18" customWidth="1"/>
    <col min="26" max="26" width="7.28515625" style="18" customWidth="1"/>
    <col min="27" max="27" width="9.7109375" style="18" customWidth="1"/>
    <col min="28" max="28" width="3.85546875" style="18" customWidth="1"/>
    <col min="29" max="31" width="8.7109375" style="18"/>
    <col min="32" max="32" width="25" style="18" bestFit="1" customWidth="1"/>
    <col min="33" max="16384" width="8.7109375" style="18"/>
  </cols>
  <sheetData>
    <row r="1" spans="1:32" ht="12" customHeight="1" x14ac:dyDescent="0.2">
      <c r="A1" s="102" t="str">
        <f>"Due to ROE on "</f>
        <v xml:space="preserve">Due to ROE on </v>
      </c>
      <c r="B1" s="1641">
        <f>+'AFR22'!E4</f>
        <v>44848</v>
      </c>
      <c r="C1" s="1641"/>
      <c r="D1" s="1642"/>
      <c r="I1" s="1669" t="s">
        <v>350</v>
      </c>
      <c r="J1" s="1670"/>
      <c r="K1" s="1670"/>
      <c r="L1" s="1670"/>
      <c r="M1" s="1670"/>
      <c r="N1" s="1670"/>
      <c r="O1" s="1670"/>
      <c r="P1" s="1670"/>
      <c r="Q1" s="1670"/>
      <c r="R1" s="1670"/>
      <c r="S1" s="1670"/>
    </row>
    <row r="2" spans="1:32" ht="12" customHeight="1" x14ac:dyDescent="0.2">
      <c r="A2" s="57" t="str">
        <f>"Due to ISBE on "</f>
        <v xml:space="preserve">Due to ISBE on </v>
      </c>
      <c r="B2" s="1643">
        <f>+'AFR22'!F4</f>
        <v>44880</v>
      </c>
      <c r="C2" s="1643"/>
      <c r="D2" s="1644"/>
      <c r="I2" s="1671" t="s">
        <v>1438</v>
      </c>
      <c r="J2" s="1670"/>
      <c r="K2" s="1670"/>
      <c r="L2" s="1670"/>
      <c r="M2" s="1670"/>
      <c r="N2" s="1670"/>
      <c r="O2" s="1670"/>
      <c r="P2" s="1670"/>
      <c r="Q2" s="1670"/>
      <c r="R2" s="1670"/>
      <c r="S2" s="1670"/>
    </row>
    <row r="3" spans="1:32" ht="12" customHeight="1" x14ac:dyDescent="0.2">
      <c r="A3" s="922" t="str">
        <f>"SD/JA"&amp;MID('AFR22'!E2,3,2)</f>
        <v>SD/JA22</v>
      </c>
      <c r="B3" s="98"/>
      <c r="C3" s="98"/>
      <c r="D3" s="99"/>
      <c r="I3" s="1671" t="s">
        <v>51</v>
      </c>
      <c r="J3" s="1670"/>
      <c r="K3" s="1670"/>
      <c r="L3" s="1670"/>
      <c r="M3" s="1670"/>
      <c r="N3" s="1670"/>
      <c r="O3" s="1670"/>
      <c r="P3" s="1670"/>
      <c r="Q3" s="1670"/>
      <c r="R3" s="1670"/>
      <c r="S3" s="1670"/>
    </row>
    <row r="4" spans="1:32" ht="12" customHeight="1" x14ac:dyDescent="0.2">
      <c r="A4" s="26"/>
      <c r="I4" s="1671" t="s">
        <v>463</v>
      </c>
      <c r="J4" s="1670"/>
      <c r="K4" s="1670"/>
      <c r="L4" s="1670"/>
      <c r="M4" s="1670"/>
      <c r="N4" s="1670"/>
      <c r="O4" s="1670"/>
      <c r="P4" s="1670"/>
      <c r="Q4" s="1670"/>
      <c r="R4" s="1670"/>
      <c r="S4" s="1670"/>
    </row>
    <row r="5" spans="1:32" ht="14.1" customHeight="1" x14ac:dyDescent="0.2">
      <c r="B5" s="66"/>
      <c r="C5" s="18" t="s">
        <v>813</v>
      </c>
      <c r="D5" s="53"/>
      <c r="E5" s="53"/>
      <c r="H5" s="52"/>
      <c r="I5" s="1679" t="s">
        <v>607</v>
      </c>
      <c r="J5" s="1678"/>
      <c r="K5" s="1678"/>
      <c r="L5" s="1678"/>
      <c r="M5" s="1678"/>
      <c r="N5" s="1678"/>
      <c r="O5" s="1678"/>
      <c r="P5" s="1678"/>
      <c r="Q5" s="1678"/>
      <c r="R5" s="1678"/>
      <c r="S5" s="1678"/>
      <c r="AF5" s="919"/>
    </row>
    <row r="6" spans="1:32" ht="14.1" customHeight="1" x14ac:dyDescent="0.2">
      <c r="B6" s="66" t="s">
        <v>4902</v>
      </c>
      <c r="C6" s="18" t="s">
        <v>814</v>
      </c>
      <c r="D6" s="53"/>
      <c r="E6" s="53"/>
      <c r="I6" s="1677" t="s">
        <v>787</v>
      </c>
      <c r="J6" s="1678"/>
      <c r="K6" s="1678"/>
      <c r="L6" s="1678"/>
      <c r="M6" s="1678"/>
      <c r="N6" s="1678"/>
      <c r="O6" s="1678"/>
      <c r="P6" s="1678"/>
      <c r="Q6" s="1678"/>
      <c r="R6" s="1678"/>
      <c r="S6" s="1678"/>
    </row>
    <row r="7" spans="1:32" ht="12.2" customHeight="1" x14ac:dyDescent="0.2">
      <c r="B7" s="1010" t="str">
        <f>IF(AND(B5="",B6=""),"Check School District or Joint Agreement","")</f>
        <v/>
      </c>
      <c r="I7" s="1672" t="str">
        <f>"June 30, "&amp;'AFR22'!E2</f>
        <v>June 30, 2022</v>
      </c>
      <c r="J7" s="1673"/>
      <c r="K7" s="1673"/>
      <c r="L7" s="1673"/>
      <c r="M7" s="1673"/>
      <c r="N7" s="1673"/>
      <c r="O7" s="1673"/>
      <c r="P7" s="1673"/>
      <c r="Q7" s="1673"/>
      <c r="R7" s="1673"/>
      <c r="S7" s="1673"/>
    </row>
    <row r="8" spans="1:32" ht="12" customHeight="1" x14ac:dyDescent="0.2">
      <c r="A8" s="65"/>
      <c r="B8" s="22"/>
      <c r="C8" s="22"/>
      <c r="D8" s="27"/>
      <c r="E8" s="27"/>
      <c r="F8" s="27"/>
      <c r="G8" s="27"/>
      <c r="H8" s="22"/>
      <c r="I8" s="22"/>
      <c r="J8" s="22"/>
      <c r="K8" s="22"/>
      <c r="L8" s="22"/>
      <c r="M8" s="22"/>
      <c r="N8" s="22"/>
      <c r="O8" s="22"/>
      <c r="P8" s="22"/>
      <c r="Q8" s="22"/>
      <c r="R8" s="22"/>
      <c r="S8" s="22"/>
      <c r="T8" s="22"/>
      <c r="U8" s="22"/>
      <c r="V8" s="22"/>
      <c r="W8" s="22"/>
      <c r="X8" s="22"/>
      <c r="Y8" s="22"/>
      <c r="Z8" s="22"/>
      <c r="AA8" s="22"/>
      <c r="AB8" s="22"/>
    </row>
    <row r="9" spans="1:32" ht="14.1" customHeight="1" x14ac:dyDescent="0.2">
      <c r="A9" s="45"/>
      <c r="B9" s="29"/>
      <c r="C9" s="29"/>
      <c r="D9" s="29"/>
      <c r="E9" s="29"/>
      <c r="F9" s="29"/>
      <c r="G9" s="29"/>
      <c r="H9" s="30"/>
      <c r="I9" s="1674" t="s">
        <v>602</v>
      </c>
      <c r="J9" s="1675"/>
      <c r="K9" s="1675"/>
      <c r="L9" s="1675"/>
      <c r="M9" s="1675"/>
      <c r="N9" s="1675"/>
      <c r="O9" s="1675"/>
      <c r="P9" s="1675"/>
      <c r="Q9" s="1675"/>
      <c r="R9" s="1675"/>
      <c r="S9" s="1676"/>
      <c r="T9" s="1708" t="s">
        <v>472</v>
      </c>
      <c r="U9" s="1709"/>
      <c r="V9" s="1709"/>
      <c r="W9" s="1709"/>
      <c r="X9" s="1709"/>
      <c r="Y9" s="1709"/>
      <c r="Z9" s="1709"/>
      <c r="AA9" s="1710"/>
    </row>
    <row r="10" spans="1:32" ht="13.5" customHeight="1" x14ac:dyDescent="0.2">
      <c r="A10" s="1716" t="s">
        <v>603</v>
      </c>
      <c r="B10" s="1717"/>
      <c r="C10" s="1717"/>
      <c r="D10" s="1717"/>
      <c r="E10" s="1717"/>
      <c r="F10" s="1717"/>
      <c r="G10" s="1717"/>
      <c r="H10" s="1718"/>
      <c r="I10" s="21"/>
      <c r="K10" s="20"/>
      <c r="T10" s="1711"/>
      <c r="U10" s="1678"/>
      <c r="V10" s="1678"/>
      <c r="W10" s="1678"/>
      <c r="X10" s="1678"/>
      <c r="Y10" s="1678"/>
      <c r="Z10" s="1678"/>
      <c r="AA10" s="1712"/>
    </row>
    <row r="11" spans="1:32" ht="14.25" customHeight="1" x14ac:dyDescent="0.2">
      <c r="A11" s="1719" t="s">
        <v>857</v>
      </c>
      <c r="B11" s="1720"/>
      <c r="C11" s="1720"/>
      <c r="D11" s="1720"/>
      <c r="E11" s="1720"/>
      <c r="F11" s="1720"/>
      <c r="G11" s="1720"/>
      <c r="H11" s="1721"/>
      <c r="I11" s="19"/>
      <c r="J11" s="48"/>
      <c r="K11" s="19"/>
      <c r="O11" s="92"/>
      <c r="P11" s="64" t="s">
        <v>164</v>
      </c>
      <c r="R11" s="20"/>
      <c r="S11" s="19"/>
      <c r="T11" s="1713"/>
      <c r="U11" s="1714"/>
      <c r="V11" s="1714"/>
      <c r="W11" s="1714"/>
      <c r="X11" s="1714"/>
      <c r="Y11" s="1714"/>
      <c r="Z11" s="1714"/>
      <c r="AA11" s="1715"/>
    </row>
    <row r="12" spans="1:32" ht="13.5" customHeight="1" x14ac:dyDescent="0.2">
      <c r="A12" s="1504" t="s">
        <v>827</v>
      </c>
      <c r="B12" s="1505"/>
      <c r="C12" s="1505"/>
      <c r="D12" s="1505"/>
      <c r="E12" s="1505"/>
      <c r="F12" s="1505"/>
      <c r="G12" s="1505"/>
      <c r="H12" s="1506"/>
      <c r="I12" s="21"/>
      <c r="K12" s="20"/>
      <c r="O12" s="92" t="s">
        <v>4902</v>
      </c>
      <c r="P12" s="64" t="s">
        <v>165</v>
      </c>
      <c r="Q12" s="48"/>
      <c r="T12" s="102" t="s">
        <v>221</v>
      </c>
      <c r="U12" s="29"/>
      <c r="V12" s="29"/>
      <c r="W12" s="29"/>
      <c r="X12" s="29"/>
      <c r="Y12" s="29"/>
      <c r="Z12" s="29"/>
      <c r="AA12" s="30"/>
    </row>
    <row r="13" spans="1:32" ht="13.5" customHeight="1" x14ac:dyDescent="0.2">
      <c r="A13" s="1725" t="str">
        <f>IFERROR(VLOOKUP(A17,'SDJA Listing for cover page'!$B$2:$C$993,2,"false"),"Please select district from drop-down list on line 17.")</f>
        <v>19022015061</v>
      </c>
      <c r="B13" s="1726"/>
      <c r="C13" s="1726"/>
      <c r="D13" s="1726"/>
      <c r="E13" s="1726"/>
      <c r="F13" s="1726"/>
      <c r="G13" s="1726"/>
      <c r="H13" s="1727"/>
      <c r="I13" s="22"/>
      <c r="K13" s="20"/>
      <c r="T13" s="1686" t="s">
        <v>4896</v>
      </c>
      <c r="U13" s="1687"/>
      <c r="V13" s="1687"/>
      <c r="W13" s="1687"/>
      <c r="X13" s="1687"/>
      <c r="Y13" s="1688"/>
      <c r="Z13" s="1688"/>
      <c r="AA13" s="1689"/>
    </row>
    <row r="14" spans="1:32" ht="14.1" customHeight="1" x14ac:dyDescent="0.2">
      <c r="A14" s="102" t="s">
        <v>635</v>
      </c>
      <c r="B14" s="49"/>
      <c r="C14" s="49"/>
      <c r="D14" s="49"/>
      <c r="E14" s="49"/>
      <c r="F14" s="49"/>
      <c r="G14" s="49"/>
      <c r="H14" s="35"/>
      <c r="I14" s="36"/>
      <c r="S14" s="31"/>
      <c r="T14" s="102" t="s">
        <v>1067</v>
      </c>
      <c r="U14" s="29"/>
      <c r="V14" s="29"/>
      <c r="W14" s="29"/>
      <c r="X14" s="29"/>
      <c r="Y14" s="29"/>
      <c r="Z14" s="29"/>
      <c r="AA14" s="30"/>
    </row>
    <row r="15" spans="1:32" ht="13.5" customHeight="1" x14ac:dyDescent="0.2">
      <c r="A15" s="1722" t="s">
        <v>4931</v>
      </c>
      <c r="B15" s="1728"/>
      <c r="C15" s="1728"/>
      <c r="D15" s="1728"/>
      <c r="E15" s="1728"/>
      <c r="F15" s="1728"/>
      <c r="G15" s="1728"/>
      <c r="H15" s="1729"/>
      <c r="T15" s="1668" t="s">
        <v>4904</v>
      </c>
      <c r="U15" s="1650"/>
      <c r="V15" s="1650"/>
      <c r="W15" s="1650"/>
      <c r="X15" s="1650"/>
      <c r="Y15" s="1690"/>
      <c r="Z15" s="1690"/>
      <c r="AA15" s="1691"/>
    </row>
    <row r="16" spans="1:32" ht="13.5" customHeight="1" x14ac:dyDescent="0.2">
      <c r="A16" s="102" t="s">
        <v>4819</v>
      </c>
      <c r="B16" s="49"/>
      <c r="C16" s="49"/>
      <c r="D16" s="47"/>
      <c r="E16" s="47"/>
      <c r="F16" s="47"/>
      <c r="G16" s="47"/>
      <c r="H16" s="37"/>
      <c r="I16" s="45"/>
      <c r="J16" s="29"/>
      <c r="K16" s="29"/>
      <c r="L16" s="29"/>
      <c r="M16" s="1706" t="s">
        <v>4853</v>
      </c>
      <c r="N16" s="1706"/>
      <c r="O16" s="1706"/>
      <c r="P16" s="1706"/>
      <c r="Q16" s="1706" t="s">
        <v>4865</v>
      </c>
      <c r="R16" s="1706"/>
      <c r="S16" s="1707"/>
      <c r="T16" s="102" t="s">
        <v>469</v>
      </c>
      <c r="U16" s="29"/>
      <c r="V16" s="29"/>
      <c r="W16" s="29"/>
      <c r="X16" s="29"/>
      <c r="Y16" s="29"/>
      <c r="Z16" s="33"/>
      <c r="AA16" s="30"/>
    </row>
    <row r="17" spans="1:27" ht="13.5" customHeight="1" x14ac:dyDescent="0.2">
      <c r="A17" s="1730" t="s">
        <v>3652</v>
      </c>
      <c r="B17" s="1731"/>
      <c r="C17" s="1731"/>
      <c r="D17" s="1731"/>
      <c r="E17" s="1731"/>
      <c r="F17" s="1731"/>
      <c r="G17" s="1731"/>
      <c r="H17" s="1732"/>
      <c r="T17" s="1696" t="s">
        <v>4897</v>
      </c>
      <c r="U17" s="1697"/>
      <c r="V17" s="1697"/>
      <c r="W17" s="1697"/>
      <c r="X17" s="1697"/>
      <c r="Y17" s="1697"/>
      <c r="Z17" s="1697"/>
      <c r="AA17" s="1698"/>
    </row>
    <row r="18" spans="1:27" ht="13.5" customHeight="1" x14ac:dyDescent="0.2">
      <c r="A18" s="102" t="s">
        <v>469</v>
      </c>
      <c r="B18" s="49"/>
      <c r="C18" s="47"/>
      <c r="D18" s="49"/>
      <c r="E18" s="49"/>
      <c r="F18" s="49"/>
      <c r="G18" s="49"/>
      <c r="H18" s="37"/>
      <c r="I18" s="1683" t="s">
        <v>604</v>
      </c>
      <c r="J18" s="1684"/>
      <c r="K18" s="1684"/>
      <c r="L18" s="1684"/>
      <c r="M18" s="1684"/>
      <c r="N18" s="1684"/>
      <c r="O18" s="1684"/>
      <c r="P18" s="1684"/>
      <c r="Q18" s="1684"/>
      <c r="R18" s="1684"/>
      <c r="S18" s="1685"/>
      <c r="T18" s="102" t="s">
        <v>634</v>
      </c>
      <c r="U18" s="29"/>
      <c r="V18" s="47"/>
      <c r="W18" s="33"/>
      <c r="X18" s="102" t="s">
        <v>222</v>
      </c>
      <c r="Y18" s="47"/>
      <c r="Z18" s="101" t="s">
        <v>605</v>
      </c>
      <c r="AA18" s="30"/>
    </row>
    <row r="19" spans="1:27" ht="13.5" customHeight="1" x14ac:dyDescent="0.2">
      <c r="A19" s="1722" t="s">
        <v>4932</v>
      </c>
      <c r="B19" s="1723"/>
      <c r="C19" s="1723"/>
      <c r="D19" s="1723"/>
      <c r="E19" s="1723"/>
      <c r="F19" s="1723"/>
      <c r="G19" s="1723"/>
      <c r="H19" s="1724"/>
      <c r="I19" s="1703" t="s">
        <v>4842</v>
      </c>
      <c r="J19" s="1704"/>
      <c r="K19" s="1704"/>
      <c r="L19" s="1704"/>
      <c r="M19" s="1704"/>
      <c r="N19" s="1704"/>
      <c r="O19" s="1704"/>
      <c r="P19" s="1704"/>
      <c r="Q19" s="1704"/>
      <c r="R19" s="1704"/>
      <c r="S19" s="1705"/>
      <c r="T19" s="1722" t="s">
        <v>4898</v>
      </c>
      <c r="U19" s="1723"/>
      <c r="V19" s="1723"/>
      <c r="W19" s="1724"/>
      <c r="X19" s="1694" t="s">
        <v>4899</v>
      </c>
      <c r="Y19" s="1695"/>
      <c r="Z19" s="1692">
        <v>60523</v>
      </c>
      <c r="AA19" s="1693"/>
    </row>
    <row r="20" spans="1:27" ht="13.5" customHeight="1" x14ac:dyDescent="0.2">
      <c r="A20" s="54" t="s">
        <v>634</v>
      </c>
      <c r="B20" s="29"/>
      <c r="C20" s="29"/>
      <c r="D20" s="29"/>
      <c r="E20" s="29"/>
      <c r="F20" s="29"/>
      <c r="G20" s="29"/>
      <c r="H20" s="41"/>
      <c r="I20" s="1703"/>
      <c r="J20" s="1704"/>
      <c r="K20" s="1704"/>
      <c r="L20" s="1704"/>
      <c r="M20" s="1704"/>
      <c r="N20" s="1704"/>
      <c r="O20" s="1704"/>
      <c r="P20" s="1704"/>
      <c r="Q20" s="1704"/>
      <c r="R20" s="1704"/>
      <c r="S20" s="1705"/>
      <c r="T20" s="102" t="s">
        <v>223</v>
      </c>
      <c r="U20" s="29"/>
      <c r="V20" s="47"/>
      <c r="W20" s="29"/>
      <c r="X20" s="102" t="s">
        <v>829</v>
      </c>
      <c r="Z20" s="29"/>
      <c r="AA20" s="30"/>
    </row>
    <row r="21" spans="1:27" ht="13.5" customHeight="1" x14ac:dyDescent="0.2">
      <c r="A21" s="1722" t="s">
        <v>4933</v>
      </c>
      <c r="B21" s="1723"/>
      <c r="C21" s="1723"/>
      <c r="D21" s="1723"/>
      <c r="E21" s="1723"/>
      <c r="F21" s="1723"/>
      <c r="G21" s="1723"/>
      <c r="H21" s="1724"/>
      <c r="I21" s="1680" t="s">
        <v>4841</v>
      </c>
      <c r="J21" s="1681"/>
      <c r="K21" s="1681"/>
      <c r="L21" s="1681"/>
      <c r="M21" s="1681"/>
      <c r="N21" s="1681"/>
      <c r="O21" s="1681"/>
      <c r="P21" s="1681"/>
      <c r="Q21" s="1681"/>
      <c r="R21" s="1681"/>
      <c r="S21" s="1682"/>
      <c r="T21" s="1699" t="s">
        <v>4900</v>
      </c>
      <c r="U21" s="1700"/>
      <c r="V21" s="1700"/>
      <c r="W21" s="1700"/>
      <c r="X21" s="1664" t="s">
        <v>4901</v>
      </c>
      <c r="Y21" s="1701"/>
      <c r="Z21" s="1701"/>
      <c r="AA21" s="1702"/>
    </row>
    <row r="22" spans="1:27" ht="13.5" customHeight="1" x14ac:dyDescent="0.2">
      <c r="A22" s="55" t="s">
        <v>470</v>
      </c>
      <c r="B22" s="38"/>
      <c r="C22" s="38"/>
      <c r="D22" s="38"/>
      <c r="E22" s="38"/>
      <c r="F22" s="38"/>
      <c r="G22" s="38"/>
      <c r="H22" s="39"/>
      <c r="I22" s="1680"/>
      <c r="J22" s="1681"/>
      <c r="K22" s="1681"/>
      <c r="L22" s="1681"/>
      <c r="M22" s="1681"/>
      <c r="N22" s="1681"/>
      <c r="O22" s="1681"/>
      <c r="P22" s="1681"/>
      <c r="Q22" s="1681"/>
      <c r="R22" s="1681"/>
      <c r="S22" s="1682"/>
      <c r="T22" s="1001" t="s">
        <v>1209</v>
      </c>
      <c r="U22" s="29"/>
      <c r="V22" s="47"/>
      <c r="W22" s="29"/>
      <c r="X22" s="102" t="s">
        <v>1056</v>
      </c>
      <c r="Z22" s="29"/>
      <c r="AA22" s="30"/>
    </row>
    <row r="23" spans="1:27" ht="13.5" customHeight="1" x14ac:dyDescent="0.2">
      <c r="A23" s="1762"/>
      <c r="B23" s="1763"/>
      <c r="C23" s="1763"/>
      <c r="D23" s="1763"/>
      <c r="E23" s="1763"/>
      <c r="F23" s="1763"/>
      <c r="G23" s="1763"/>
      <c r="H23" s="1764"/>
      <c r="J23" s="1765" t="str">
        <f>IF(B5="x",IF(AUDITCHECK!D32="AFR form Incomplete.","",IF(AUDITCHECK!D32="Deficit reduction plan is required.","School District must complete a deficit reduction plan in the 2022-2023 Budget",)),"")</f>
        <v/>
      </c>
      <c r="K23" s="1765"/>
      <c r="L23" s="1765"/>
      <c r="M23" s="1765"/>
      <c r="N23" s="1765"/>
      <c r="O23" s="1765"/>
      <c r="P23" s="1765"/>
      <c r="Q23" s="1765"/>
      <c r="R23" s="1765"/>
      <c r="S23" s="1544"/>
      <c r="T23" s="1730" t="s">
        <v>4905</v>
      </c>
      <c r="U23" s="1731"/>
      <c r="V23" s="1731"/>
      <c r="W23" s="1731"/>
      <c r="X23" s="1733">
        <v>45565</v>
      </c>
      <c r="Y23" s="1734"/>
      <c r="Z23" s="1734"/>
      <c r="AA23" s="1735"/>
    </row>
    <row r="24" spans="1:27" ht="14.1" customHeight="1" x14ac:dyDescent="0.2">
      <c r="A24" s="56" t="s">
        <v>605</v>
      </c>
      <c r="B24" s="32"/>
      <c r="C24" s="32"/>
      <c r="D24" s="32"/>
      <c r="E24" s="32"/>
      <c r="F24" s="32"/>
      <c r="G24" s="32"/>
      <c r="H24" s="40"/>
      <c r="J24" s="1765"/>
      <c r="K24" s="1765"/>
      <c r="L24" s="1765"/>
      <c r="M24" s="1765"/>
      <c r="N24" s="1765"/>
      <c r="O24" s="1765"/>
      <c r="P24" s="1765"/>
      <c r="Q24" s="1765"/>
      <c r="R24" s="1765"/>
      <c r="S24" s="1544"/>
      <c r="T24" s="67" t="s">
        <v>470</v>
      </c>
      <c r="U24" s="68"/>
      <c r="V24" s="68"/>
      <c r="W24" s="68"/>
      <c r="X24" s="69"/>
      <c r="Y24" s="69"/>
      <c r="Z24" s="69"/>
      <c r="AA24" s="70"/>
    </row>
    <row r="25" spans="1:27" ht="14.1" customHeight="1" x14ac:dyDescent="0.2">
      <c r="A25" s="1722">
        <v>60137</v>
      </c>
      <c r="B25" s="1723"/>
      <c r="C25" s="1723"/>
      <c r="D25" s="1723"/>
      <c r="E25" s="1723"/>
      <c r="F25" s="1723"/>
      <c r="G25" s="1723"/>
      <c r="H25" s="1724"/>
      <c r="I25" s="36"/>
      <c r="J25" s="1766"/>
      <c r="K25" s="1766"/>
      <c r="L25" s="1766"/>
      <c r="M25" s="1766"/>
      <c r="N25" s="1766"/>
      <c r="O25" s="1766"/>
      <c r="P25" s="1766"/>
      <c r="Q25" s="1766"/>
      <c r="R25" s="1766"/>
      <c r="S25" s="1545"/>
      <c r="T25" s="1736" t="s">
        <v>4906</v>
      </c>
      <c r="U25" s="1737"/>
      <c r="V25" s="1737"/>
      <c r="W25" s="1737"/>
      <c r="X25" s="1737"/>
      <c r="Y25" s="1737"/>
      <c r="Z25" s="1737"/>
      <c r="AA25" s="1738"/>
    </row>
    <row r="26" spans="1:27" ht="6" customHeight="1" x14ac:dyDescent="0.2">
      <c r="A26" s="71"/>
      <c r="B26" s="72"/>
      <c r="C26" s="72"/>
      <c r="D26" s="72"/>
      <c r="E26" s="72"/>
      <c r="F26" s="72"/>
      <c r="G26" s="72"/>
      <c r="H26" s="72"/>
      <c r="I26" s="1744" t="s">
        <v>1527</v>
      </c>
      <c r="J26" s="1745"/>
      <c r="K26" s="1745"/>
      <c r="L26" s="1745"/>
      <c r="M26" s="1745"/>
      <c r="N26" s="1745"/>
      <c r="O26" s="1745"/>
      <c r="P26" s="1745"/>
      <c r="Q26" s="1745"/>
      <c r="R26" s="1745"/>
      <c r="S26" s="1746"/>
      <c r="T26" s="29"/>
      <c r="AA26" s="30"/>
    </row>
    <row r="27" spans="1:27" ht="14.1" customHeight="1" x14ac:dyDescent="0.2">
      <c r="A27" s="94"/>
      <c r="B27" s="75"/>
      <c r="C27" s="76" t="s">
        <v>1036</v>
      </c>
      <c r="D27" s="75"/>
      <c r="E27" s="75"/>
      <c r="I27" s="1747"/>
      <c r="J27" s="1748"/>
      <c r="K27" s="1748"/>
      <c r="L27" s="1748"/>
      <c r="M27" s="1748"/>
      <c r="N27" s="1748"/>
      <c r="O27" s="1748"/>
      <c r="P27" s="1748"/>
      <c r="Q27" s="1748"/>
      <c r="R27" s="1748"/>
      <c r="S27" s="1749"/>
      <c r="T27" s="78"/>
      <c r="U27" s="79"/>
      <c r="V27" s="79"/>
      <c r="W27" s="79"/>
      <c r="X27" s="79"/>
      <c r="Y27" s="79"/>
      <c r="Z27" s="79"/>
      <c r="AA27" s="80"/>
    </row>
    <row r="28" spans="1:27" ht="14.1" customHeight="1" x14ac:dyDescent="0.2">
      <c r="A28" s="95"/>
      <c r="B28" s="73"/>
      <c r="C28" s="74" t="s">
        <v>1037</v>
      </c>
      <c r="D28" s="73"/>
      <c r="E28" s="73"/>
      <c r="F28" s="73"/>
      <c r="G28" s="73"/>
      <c r="I28" s="1750"/>
      <c r="J28" s="1751"/>
      <c r="K28" s="1751"/>
      <c r="L28" s="1751"/>
      <c r="M28" s="1751"/>
      <c r="N28" s="1751"/>
      <c r="O28" s="1751"/>
      <c r="P28" s="1751"/>
      <c r="Q28" s="1751"/>
      <c r="R28" s="1751"/>
      <c r="S28" s="1752"/>
      <c r="T28" s="78"/>
      <c r="U28" s="79"/>
      <c r="V28" s="79"/>
      <c r="W28" s="81" t="s">
        <v>929</v>
      </c>
      <c r="X28" s="79"/>
      <c r="Y28" s="79"/>
      <c r="Z28" s="79"/>
      <c r="AA28" s="80"/>
    </row>
    <row r="29" spans="1:27" ht="14.1" customHeight="1" x14ac:dyDescent="0.2">
      <c r="A29" s="95"/>
      <c r="B29" s="83"/>
      <c r="C29" s="1508" t="s">
        <v>732</v>
      </c>
      <c r="D29" s="73"/>
      <c r="E29" s="83" t="s">
        <v>4902</v>
      </c>
      <c r="F29" s="87" t="s">
        <v>1054</v>
      </c>
      <c r="G29" s="73"/>
      <c r="I29" s="1753" t="s">
        <v>1526</v>
      </c>
      <c r="J29" s="1754"/>
      <c r="K29" s="1754"/>
      <c r="L29" s="1754"/>
      <c r="M29" s="1754"/>
      <c r="N29" s="1754"/>
      <c r="O29" s="1754"/>
      <c r="P29" s="1754"/>
      <c r="Q29" s="1754"/>
      <c r="R29" s="1754"/>
      <c r="S29" s="1755"/>
      <c r="T29"/>
      <c r="U29"/>
      <c r="V29"/>
      <c r="W29"/>
      <c r="X29"/>
      <c r="Y29"/>
      <c r="Z29"/>
      <c r="AA29" s="80"/>
    </row>
    <row r="30" spans="1:27" ht="13.5" customHeight="1" x14ac:dyDescent="0.2">
      <c r="A30" s="96"/>
      <c r="B30" s="83"/>
      <c r="C30" s="1508" t="s">
        <v>1038</v>
      </c>
      <c r="D30" s="20"/>
      <c r="E30" s="20"/>
      <c r="F30" s="86"/>
      <c r="G30" s="73"/>
      <c r="H30" s="73"/>
      <c r="I30" s="1756"/>
      <c r="J30" s="1757"/>
      <c r="K30" s="1757"/>
      <c r="L30" s="1757"/>
      <c r="M30" s="1757"/>
      <c r="N30" s="1757"/>
      <c r="O30" s="1757"/>
      <c r="P30" s="1757"/>
      <c r="Q30" s="1757"/>
      <c r="R30" s="1757"/>
      <c r="S30" s="1758"/>
      <c r="T30"/>
      <c r="U30"/>
      <c r="V30"/>
      <c r="W30"/>
      <c r="X30"/>
      <c r="Y30"/>
      <c r="Z30"/>
      <c r="AA30" s="31"/>
    </row>
    <row r="31" spans="1:27" ht="13.5" customHeight="1" x14ac:dyDescent="0.2">
      <c r="A31" s="96"/>
      <c r="B31" s="83"/>
      <c r="C31" s="1508" t="s">
        <v>1039</v>
      </c>
      <c r="D31" s="20"/>
      <c r="E31" s="20"/>
      <c r="F31" s="20"/>
      <c r="G31" s="20"/>
      <c r="H31" s="20"/>
      <c r="I31" s="1756"/>
      <c r="J31" s="1757"/>
      <c r="K31" s="1757"/>
      <c r="L31" s="1757"/>
      <c r="M31" s="1757"/>
      <c r="N31" s="1757"/>
      <c r="O31" s="1757"/>
      <c r="P31" s="1757"/>
      <c r="Q31" s="1757"/>
      <c r="R31" s="1757"/>
      <c r="S31" s="1758"/>
      <c r="T31"/>
      <c r="U31"/>
      <c r="V31"/>
      <c r="W31"/>
      <c r="X31"/>
      <c r="Y31"/>
      <c r="Z31"/>
      <c r="AA31" s="31"/>
    </row>
    <row r="32" spans="1:27" ht="6" customHeight="1" x14ac:dyDescent="0.2">
      <c r="A32" s="96"/>
      <c r="B32" s="20"/>
      <c r="C32" s="20"/>
      <c r="D32" s="20"/>
      <c r="E32" s="20"/>
      <c r="F32" s="20"/>
      <c r="G32" s="20"/>
      <c r="H32" s="1541"/>
      <c r="I32" s="1756"/>
      <c r="J32" s="1757"/>
      <c r="K32" s="1757"/>
      <c r="L32" s="1757"/>
      <c r="M32" s="1757"/>
      <c r="N32" s="1757"/>
      <c r="O32" s="1757"/>
      <c r="P32" s="1757"/>
      <c r="Q32" s="1757"/>
      <c r="R32" s="1757"/>
      <c r="S32" s="1758"/>
      <c r="T32" s="971"/>
      <c r="U32" s="82"/>
      <c r="V32" s="82"/>
      <c r="W32" s="82"/>
      <c r="X32" s="82"/>
      <c r="Y32" s="82"/>
      <c r="Z32" s="82"/>
      <c r="AA32" s="31"/>
    </row>
    <row r="33" spans="1:27" ht="6" customHeight="1" x14ac:dyDescent="0.2">
      <c r="A33" s="42"/>
      <c r="B33" s="29"/>
      <c r="C33" s="29"/>
      <c r="D33" s="29"/>
      <c r="E33" s="29"/>
      <c r="F33" s="29"/>
      <c r="G33" s="29"/>
      <c r="H33" s="29"/>
      <c r="I33" s="1759"/>
      <c r="J33" s="1760"/>
      <c r="K33" s="1760"/>
      <c r="L33" s="1760"/>
      <c r="M33" s="1760"/>
      <c r="N33" s="1760"/>
      <c r="O33" s="1760"/>
      <c r="P33" s="1760"/>
      <c r="Q33" s="1760"/>
      <c r="R33" s="1760"/>
      <c r="S33" s="1761"/>
      <c r="T33" s="29"/>
      <c r="U33" s="29"/>
      <c r="V33" s="29"/>
      <c r="W33" s="29"/>
      <c r="X33" s="29"/>
      <c r="Y33" s="29"/>
      <c r="Z33" s="29"/>
      <c r="AA33" s="30"/>
    </row>
    <row r="34" spans="1:27" ht="12" customHeight="1" x14ac:dyDescent="0.2">
      <c r="A34" s="43"/>
      <c r="B34" s="92"/>
      <c r="C34" s="23" t="s">
        <v>481</v>
      </c>
      <c r="D34" s="22"/>
      <c r="E34" s="22"/>
      <c r="F34" s="22"/>
      <c r="G34" s="22"/>
      <c r="H34" s="22"/>
      <c r="I34" s="36"/>
      <c r="J34" s="52"/>
      <c r="L34" s="1542"/>
      <c r="M34" s="59" t="s">
        <v>630</v>
      </c>
      <c r="S34" s="31"/>
      <c r="U34" s="92"/>
      <c r="V34" s="23" t="s">
        <v>361</v>
      </c>
      <c r="AA34" s="31"/>
    </row>
    <row r="35" spans="1:27" ht="13.5" customHeight="1" x14ac:dyDescent="0.2">
      <c r="A35" s="36"/>
      <c r="D35" s="25"/>
      <c r="E35" s="25"/>
      <c r="F35" s="25"/>
      <c r="G35" s="25"/>
      <c r="H35" s="25"/>
      <c r="I35" s="36"/>
      <c r="J35" s="24"/>
      <c r="L35" s="23" t="s">
        <v>631</v>
      </c>
      <c r="N35" s="24"/>
      <c r="O35" s="24"/>
      <c r="P35" s="1723"/>
      <c r="Q35" s="1723"/>
      <c r="R35" s="1723"/>
      <c r="S35" s="1509"/>
      <c r="W35" s="22"/>
      <c r="X35" s="22"/>
      <c r="Y35" s="22"/>
      <c r="AA35" s="31"/>
    </row>
    <row r="36" spans="1:27" ht="6" customHeight="1" x14ac:dyDescent="0.2">
      <c r="A36" s="97"/>
      <c r="B36" s="28"/>
      <c r="C36" s="24"/>
      <c r="I36" s="60"/>
      <c r="J36" s="61"/>
      <c r="K36" s="62"/>
      <c r="L36" s="34"/>
      <c r="M36" s="34"/>
      <c r="N36" s="34"/>
      <c r="O36" s="34"/>
      <c r="P36" s="34"/>
      <c r="Q36" s="34"/>
      <c r="R36" s="34"/>
      <c r="S36" s="63"/>
      <c r="AA36" s="31"/>
    </row>
    <row r="37" spans="1:27" ht="13.5" customHeight="1" x14ac:dyDescent="0.2">
      <c r="A37" s="102" t="s">
        <v>626</v>
      </c>
      <c r="B37" s="49"/>
      <c r="C37" s="49"/>
      <c r="D37" s="49"/>
      <c r="E37" s="49"/>
      <c r="F37" s="51"/>
      <c r="G37" s="49"/>
      <c r="H37" s="37"/>
      <c r="I37" s="102" t="s">
        <v>419</v>
      </c>
      <c r="J37" s="1510"/>
      <c r="K37" s="1510"/>
      <c r="L37" s="1510"/>
      <c r="M37" s="1510"/>
      <c r="N37" s="1510"/>
      <c r="O37" s="1510"/>
      <c r="P37" s="1511"/>
      <c r="Q37" s="1512"/>
      <c r="R37" s="1513"/>
      <c r="S37" s="37"/>
      <c r="T37" s="58" t="s">
        <v>360</v>
      </c>
      <c r="U37" s="1514"/>
      <c r="V37" s="1514"/>
      <c r="W37" s="1514"/>
      <c r="X37" s="51"/>
      <c r="Y37" s="50"/>
      <c r="Z37" s="29"/>
      <c r="AA37" s="30"/>
    </row>
    <row r="38" spans="1:27" ht="13.5" customHeight="1" x14ac:dyDescent="0.2">
      <c r="A38" s="1730" t="s">
        <v>4907</v>
      </c>
      <c r="B38" s="1731"/>
      <c r="C38" s="1731"/>
      <c r="D38" s="1731"/>
      <c r="E38" s="1731"/>
      <c r="F38" s="1695"/>
      <c r="G38" s="1695"/>
      <c r="H38" s="1693"/>
      <c r="I38" s="1649"/>
      <c r="J38" s="1650"/>
      <c r="K38" s="1650"/>
      <c r="L38" s="1650"/>
      <c r="M38" s="1650"/>
      <c r="N38" s="1650"/>
      <c r="O38" s="1650"/>
      <c r="P38" s="1650"/>
      <c r="Q38" s="1650"/>
      <c r="R38" s="1650"/>
      <c r="S38" s="1651"/>
      <c r="T38" s="1668"/>
      <c r="U38" s="1650"/>
      <c r="V38" s="1650"/>
      <c r="W38" s="1650"/>
      <c r="X38" s="1650"/>
      <c r="Y38" s="1650"/>
      <c r="Z38" s="1650"/>
      <c r="AA38" s="1651"/>
    </row>
    <row r="39" spans="1:27" ht="12" customHeight="1" x14ac:dyDescent="0.2">
      <c r="A39" s="1662" t="s">
        <v>470</v>
      </c>
      <c r="B39" s="1663"/>
      <c r="C39" s="47"/>
      <c r="D39" s="1515"/>
      <c r="E39" s="1515"/>
      <c r="F39" s="1512"/>
      <c r="G39" s="1515"/>
      <c r="H39" s="37"/>
      <c r="I39" s="1662" t="s">
        <v>470</v>
      </c>
      <c r="J39" s="1663"/>
      <c r="K39" s="1663"/>
      <c r="L39" s="1663"/>
      <c r="M39" s="1663"/>
      <c r="N39" s="1513"/>
      <c r="O39" s="47"/>
      <c r="P39" s="47"/>
      <c r="Q39" s="51"/>
      <c r="R39" s="47"/>
      <c r="S39" s="37"/>
      <c r="T39" s="47" t="s">
        <v>470</v>
      </c>
      <c r="U39" s="29"/>
      <c r="V39" s="47"/>
      <c r="W39" s="33"/>
      <c r="X39" s="51"/>
      <c r="Y39" s="29"/>
      <c r="Z39" s="29"/>
      <c r="AA39" s="30"/>
    </row>
    <row r="40" spans="1:27" ht="13.5" customHeight="1" x14ac:dyDescent="0.2">
      <c r="A40" s="1739" t="s">
        <v>4908</v>
      </c>
      <c r="B40" s="1740"/>
      <c r="C40" s="1741"/>
      <c r="D40" s="1741"/>
      <c r="E40" s="1741"/>
      <c r="F40" s="1742"/>
      <c r="G40" s="1742"/>
      <c r="H40" s="1743"/>
      <c r="I40" s="1658"/>
      <c r="J40" s="1659"/>
      <c r="K40" s="1659"/>
      <c r="L40" s="1659"/>
      <c r="M40" s="1659"/>
      <c r="N40" s="1659"/>
      <c r="O40" s="1659"/>
      <c r="P40" s="1659"/>
      <c r="Q40" s="1659"/>
      <c r="R40" s="1659"/>
      <c r="S40" s="1660"/>
      <c r="T40" s="1658"/>
      <c r="U40" s="1767"/>
      <c r="V40" s="1659"/>
      <c r="W40" s="1659"/>
      <c r="X40" s="1659"/>
      <c r="Y40" s="1659"/>
      <c r="Z40" s="1659"/>
      <c r="AA40" s="1660"/>
    </row>
    <row r="41" spans="1:27" ht="11.45" customHeight="1" x14ac:dyDescent="0.2">
      <c r="A41" s="54" t="s">
        <v>828</v>
      </c>
      <c r="B41" s="49"/>
      <c r="C41" s="49"/>
      <c r="D41" s="102" t="s">
        <v>829</v>
      </c>
      <c r="E41" s="47"/>
      <c r="F41" s="51"/>
      <c r="G41" s="49"/>
      <c r="H41" s="41"/>
      <c r="I41" s="57" t="s">
        <v>828</v>
      </c>
      <c r="J41" s="23"/>
      <c r="K41" s="22"/>
      <c r="L41" s="22"/>
      <c r="M41" s="22"/>
      <c r="N41" s="22"/>
      <c r="O41" s="22"/>
      <c r="P41" s="102" t="s">
        <v>829</v>
      </c>
      <c r="Q41" s="23"/>
      <c r="R41" s="22"/>
      <c r="S41" s="46"/>
      <c r="T41" s="47" t="s">
        <v>828</v>
      </c>
      <c r="U41" s="49"/>
      <c r="V41" s="49"/>
      <c r="W41" s="49"/>
      <c r="X41" s="102" t="s">
        <v>829</v>
      </c>
      <c r="Y41" s="49"/>
      <c r="Z41" s="47"/>
      <c r="AA41" s="35"/>
    </row>
    <row r="42" spans="1:27" ht="13.5" customHeight="1" x14ac:dyDescent="0.2">
      <c r="A42" s="1664" t="s">
        <v>4909</v>
      </c>
      <c r="B42" s="1665"/>
      <c r="C42" s="1666"/>
      <c r="D42" s="1667" t="s">
        <v>4910</v>
      </c>
      <c r="E42" s="1665"/>
      <c r="F42" s="1665"/>
      <c r="G42" s="1665"/>
      <c r="H42" s="1666"/>
      <c r="I42" s="1661"/>
      <c r="J42" s="1656"/>
      <c r="K42" s="1656"/>
      <c r="L42" s="1656"/>
      <c r="M42" s="1656"/>
      <c r="N42" s="1656"/>
      <c r="O42" s="1657"/>
      <c r="P42" s="1655"/>
      <c r="Q42" s="1656"/>
      <c r="R42" s="1656"/>
      <c r="S42" s="1657"/>
      <c r="T42" s="1661"/>
      <c r="U42" s="1656"/>
      <c r="V42" s="1656"/>
      <c r="W42" s="1657"/>
      <c r="X42" s="1655"/>
      <c r="Y42" s="1656"/>
      <c r="Z42" s="1656"/>
      <c r="AA42" s="1657"/>
    </row>
    <row r="43" spans="1:27" x14ac:dyDescent="0.2">
      <c r="A43" s="102" t="s">
        <v>830</v>
      </c>
      <c r="B43" s="49"/>
      <c r="C43" s="49"/>
      <c r="D43" s="49"/>
      <c r="E43" s="49"/>
      <c r="F43" s="49"/>
      <c r="G43" s="49"/>
      <c r="H43" s="35"/>
      <c r="I43" s="47" t="s">
        <v>830</v>
      </c>
      <c r="J43" s="49"/>
      <c r="K43" s="49"/>
      <c r="L43" s="49"/>
      <c r="M43" s="49"/>
      <c r="N43" s="49"/>
      <c r="O43" s="49"/>
      <c r="P43" s="49"/>
      <c r="Q43" s="49"/>
      <c r="R43" s="49"/>
      <c r="S43" s="35"/>
      <c r="T43" s="33" t="s">
        <v>830</v>
      </c>
      <c r="U43" s="29"/>
      <c r="V43" s="29"/>
      <c r="W43" s="29"/>
      <c r="X43" s="29"/>
      <c r="Y43" s="29"/>
      <c r="Z43" s="29"/>
      <c r="AA43" s="30"/>
    </row>
    <row r="44" spans="1:27" ht="13.5" customHeight="1" x14ac:dyDescent="0.2">
      <c r="A44" s="1652"/>
      <c r="B44" s="1653"/>
      <c r="C44" s="1653"/>
      <c r="D44" s="1653"/>
      <c r="E44" s="1653"/>
      <c r="F44" s="1653"/>
      <c r="G44" s="1653"/>
      <c r="H44" s="1654"/>
      <c r="I44" s="1645"/>
      <c r="J44" s="1647"/>
      <c r="K44" s="1647"/>
      <c r="L44" s="1647"/>
      <c r="M44" s="1647"/>
      <c r="N44" s="1647"/>
      <c r="O44" s="1647"/>
      <c r="P44" s="1647"/>
      <c r="Q44" s="1647"/>
      <c r="R44" s="1647"/>
      <c r="S44" s="1648"/>
      <c r="T44" s="1645"/>
      <c r="U44" s="1646"/>
      <c r="V44" s="1646"/>
      <c r="W44" s="1646"/>
      <c r="X44" s="1646"/>
      <c r="Y44" s="1646"/>
      <c r="Z44" s="1647"/>
      <c r="AA44" s="1648"/>
    </row>
    <row r="45" spans="1:27" ht="13.5" customHeight="1" x14ac:dyDescent="0.2">
      <c r="A45" s="21" t="s">
        <v>150</v>
      </c>
      <c r="Q45" s="21" t="s">
        <v>1147</v>
      </c>
      <c r="R45" s="21"/>
      <c r="S45" s="21"/>
      <c r="T45" s="1516"/>
      <c r="U45" s="21"/>
      <c r="V45" s="21"/>
      <c r="W45" s="21"/>
      <c r="X45" s="21"/>
      <c r="Y45" s="21"/>
      <c r="Z45" s="21"/>
      <c r="AA45" s="21"/>
    </row>
    <row r="46" spans="1:27" ht="10.5" customHeight="1" x14ac:dyDescent="0.2">
      <c r="A46" s="923" t="str">
        <f>"ISBE Form SD50-35/JA50-60 (05/"&amp;MID('AFR22'!E2,3,2)&amp;"-version"&amp;'AFR22'!F2&amp;")"</f>
        <v>ISBE Form SD50-35/JA50-60 (05/22-version1)</v>
      </c>
      <c r="D46" s="21"/>
      <c r="E46" s="21"/>
      <c r="F46" s="21"/>
      <c r="G46" s="21"/>
      <c r="Q46" s="21" t="s">
        <v>1148</v>
      </c>
      <c r="R46" s="21"/>
      <c r="S46" s="21"/>
      <c r="T46" s="21"/>
      <c r="U46" s="21"/>
      <c r="V46" s="21"/>
      <c r="W46" s="21"/>
      <c r="X46" s="21"/>
      <c r="Y46" s="21"/>
      <c r="Z46" s="21"/>
      <c r="AA46" s="21"/>
    </row>
    <row r="47" spans="1:27" x14ac:dyDescent="0.2">
      <c r="A47" s="84"/>
      <c r="Q47" s="21" t="s">
        <v>1390</v>
      </c>
      <c r="R47" s="21"/>
      <c r="S47" s="21"/>
      <c r="T47" s="21"/>
      <c r="U47" s="21"/>
      <c r="V47" s="21"/>
      <c r="W47" s="21"/>
      <c r="X47" s="21"/>
      <c r="Y47" s="21"/>
      <c r="Z47" s="21"/>
      <c r="AA47" s="21"/>
    </row>
    <row r="48" spans="1:27" x14ac:dyDescent="0.2">
      <c r="A48" s="18" t="str">
        <f>VLOOKUP(A17,'SDJA Listing for cover page'!$B$2:$D$993,3,FALSE)</f>
        <v>19-022-0150-61_AFR22 Coop Assoc for Spec Educ</v>
      </c>
      <c r="Q48" s="21" t="s">
        <v>1391</v>
      </c>
      <c r="R48" s="21"/>
      <c r="S48" s="21"/>
      <c r="T48" s="21"/>
      <c r="U48" s="21"/>
      <c r="V48" s="21"/>
      <c r="W48" s="21"/>
      <c r="X48" s="21"/>
      <c r="Y48" s="21"/>
      <c r="Z48" s="21"/>
      <c r="AA48" s="21"/>
    </row>
  </sheetData>
  <sheetProtection algorithmName="SHA-512" hashValue="bWwdp6yBDebO4yScOMkeKiVJukUSl+O7i5iPlYQlQ4YmkRv9NOQLmTBhTjWDS9RgbRWXmTG+wptq790v6xGGQQ==" saltValue="DgEan6UvR46CJi1/lgo/4w==" spinCount="100000" sheet="1" objects="1" scenarios="1"/>
  <mergeCells count="58">
    <mergeCell ref="T23:W23"/>
    <mergeCell ref="X23:AA23"/>
    <mergeCell ref="T25:AA25"/>
    <mergeCell ref="A38:H38"/>
    <mergeCell ref="A40:H40"/>
    <mergeCell ref="P35:R35"/>
    <mergeCell ref="I26:S28"/>
    <mergeCell ref="I29:S33"/>
    <mergeCell ref="A23:H23"/>
    <mergeCell ref="J23:R25"/>
    <mergeCell ref="A25:H25"/>
    <mergeCell ref="T40:AA40"/>
    <mergeCell ref="T9:AA11"/>
    <mergeCell ref="A10:H10"/>
    <mergeCell ref="A11:H11"/>
    <mergeCell ref="A21:H21"/>
    <mergeCell ref="A19:H19"/>
    <mergeCell ref="A13:H13"/>
    <mergeCell ref="A15:H15"/>
    <mergeCell ref="T19:W19"/>
    <mergeCell ref="I21:S21"/>
    <mergeCell ref="A17:H17"/>
    <mergeCell ref="I22:S22"/>
    <mergeCell ref="I18:S18"/>
    <mergeCell ref="T13:AA13"/>
    <mergeCell ref="T15:AA15"/>
    <mergeCell ref="Z19:AA19"/>
    <mergeCell ref="X19:Y19"/>
    <mergeCell ref="T17:AA17"/>
    <mergeCell ref="T21:W21"/>
    <mergeCell ref="X21:AA21"/>
    <mergeCell ref="I19:S20"/>
    <mergeCell ref="M16:P16"/>
    <mergeCell ref="Q16:S16"/>
    <mergeCell ref="I1:S1"/>
    <mergeCell ref="I2:S2"/>
    <mergeCell ref="I7:S7"/>
    <mergeCell ref="I9:S9"/>
    <mergeCell ref="I6:S6"/>
    <mergeCell ref="I3:S3"/>
    <mergeCell ref="I4:S4"/>
    <mergeCell ref="I5:S5"/>
    <mergeCell ref="B1:D1"/>
    <mergeCell ref="B2:D2"/>
    <mergeCell ref="T44:AA44"/>
    <mergeCell ref="I38:S38"/>
    <mergeCell ref="A44:H44"/>
    <mergeCell ref="P42:S42"/>
    <mergeCell ref="I40:S40"/>
    <mergeCell ref="I44:S44"/>
    <mergeCell ref="I42:O42"/>
    <mergeCell ref="I39:M39"/>
    <mergeCell ref="A39:B39"/>
    <mergeCell ref="A42:C42"/>
    <mergeCell ref="D42:H42"/>
    <mergeCell ref="X42:AA42"/>
    <mergeCell ref="T42:W42"/>
    <mergeCell ref="T38:AA38"/>
  </mergeCells>
  <phoneticPr fontId="24" type="noConversion"/>
  <hyperlinks>
    <hyperlink ref="T22" r:id="rId1" xr:uid="{00000000-0004-0000-0100-000000000000}"/>
    <hyperlink ref="I19" r:id="rId2" display="Submit electronic AFR directly to ISBE via IWAS -School District Financial Reports" xr:uid="{00000000-0004-0000-0100-000001000000}"/>
    <hyperlink ref="I21:S21" r:id="rId3" display="Annual Financial Report (AFR) Instructions" xr:uid="{00000000-0004-0000-0100-000002000000}"/>
    <hyperlink ref="I19:S20" r:id="rId4" display="Submit electronic AFR directly to ISBE via IWAS -School District Financial Reports system (for auditor use only)" xr:uid="{00000000-0004-0000-0100-000003000000}"/>
    <hyperlink ref="M16" r:id="rId5" xr:uid="{00000000-0004-0000-0100-000004000000}"/>
    <hyperlink ref="Q16:S16" r:id="rId6" display="School District Directory" xr:uid="{00000000-0004-0000-0100-000005000000}"/>
  </hyperlinks>
  <pageMargins left="0.4" right="0.2" top="0.75" bottom="0.52" header="0.19" footer="0.17"/>
  <pageSetup scale="75" orientation="landscape" r:id="rId7"/>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'SDJA Listing for cover page'!$B$2:$B$993</xm:f>
          </x14:formula1>
          <xm:sqref>A17:H17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42"/>
  <sheetViews>
    <sheetView showGridLines="0" zoomScaleNormal="100" workbookViewId="0">
      <selection activeCell="J17" sqref="J17"/>
    </sheetView>
  </sheetViews>
  <sheetFormatPr defaultColWidth="9.140625" defaultRowHeight="12.75" x14ac:dyDescent="0.2"/>
  <cols>
    <col min="1" max="1" width="2.85546875" style="1556" customWidth="1"/>
    <col min="2" max="2" width="3" style="1556" customWidth="1"/>
    <col min="3" max="3" width="48.5703125" style="1556" customWidth="1"/>
    <col min="4" max="4" width="7.42578125" style="1556" customWidth="1"/>
    <col min="5" max="5" width="11.28515625" style="1556" customWidth="1"/>
    <col min="6" max="6" width="10.85546875" style="1556" customWidth="1"/>
    <col min="7" max="8" width="9.140625" style="1556"/>
    <col min="9" max="9" width="11.140625" style="1556" customWidth="1"/>
    <col min="10" max="10" width="10.85546875" style="1556" customWidth="1"/>
    <col min="11" max="11" width="9.140625" style="1556"/>
    <col min="12" max="12" width="14.140625" style="1556" customWidth="1"/>
    <col min="13" max="13" width="9.140625" style="1556"/>
    <col min="14" max="14" width="18.7109375" style="1556" customWidth="1"/>
    <col min="15" max="16384" width="9.140625" style="1556"/>
  </cols>
  <sheetData>
    <row r="1" spans="1:14" x14ac:dyDescent="0.2">
      <c r="A1" s="205"/>
      <c r="B1" s="205"/>
      <c r="C1" s="205"/>
      <c r="D1" s="205"/>
      <c r="E1" s="205"/>
      <c r="F1" s="205"/>
      <c r="G1" s="1554" t="s">
        <v>350</v>
      </c>
      <c r="H1" s="1555"/>
      <c r="I1" s="205"/>
      <c r="J1" s="205"/>
      <c r="K1" s="205"/>
      <c r="L1" s="205"/>
      <c r="M1" s="205"/>
      <c r="N1" s="205"/>
    </row>
    <row r="2" spans="1:14" x14ac:dyDescent="0.2">
      <c r="A2" s="1557"/>
      <c r="B2" s="205"/>
      <c r="C2" s="205"/>
      <c r="D2" s="205"/>
      <c r="E2" s="205"/>
      <c r="F2" s="205"/>
      <c r="G2" s="206" t="s">
        <v>1437</v>
      </c>
      <c r="H2" s="1555"/>
      <c r="I2" s="205"/>
      <c r="J2" s="205"/>
      <c r="K2" s="205"/>
      <c r="L2" s="205"/>
      <c r="M2" s="205"/>
      <c r="N2" s="205"/>
    </row>
    <row r="3" spans="1:14" x14ac:dyDescent="0.2">
      <c r="A3" s="1557"/>
      <c r="B3" s="205"/>
      <c r="C3" s="205"/>
      <c r="D3" s="205"/>
      <c r="E3" s="205"/>
      <c r="F3" s="205"/>
      <c r="G3" s="206" t="s">
        <v>351</v>
      </c>
      <c r="H3" s="205"/>
      <c r="I3" s="205"/>
      <c r="J3" s="205"/>
      <c r="K3" s="205"/>
      <c r="L3" s="205"/>
      <c r="M3" s="205"/>
      <c r="N3" s="205"/>
    </row>
    <row r="4" spans="1:14" x14ac:dyDescent="0.2">
      <c r="A4" s="1557"/>
      <c r="B4" s="205"/>
      <c r="C4" s="205"/>
      <c r="D4" s="205"/>
      <c r="E4" s="205"/>
      <c r="F4" s="205"/>
      <c r="G4" s="206" t="s">
        <v>773</v>
      </c>
      <c r="H4" s="205"/>
      <c r="I4" s="205"/>
      <c r="J4" s="205"/>
      <c r="K4" s="205"/>
      <c r="L4" s="205"/>
      <c r="M4" s="205"/>
      <c r="N4" s="205"/>
    </row>
    <row r="5" spans="1:14" x14ac:dyDescent="0.2">
      <c r="A5" s="1557"/>
      <c r="B5" s="205"/>
      <c r="C5" s="205"/>
      <c r="D5" s="205"/>
      <c r="E5" s="205"/>
      <c r="F5" s="206"/>
      <c r="G5" s="206"/>
      <c r="H5" s="205"/>
      <c r="I5" s="205"/>
      <c r="J5" s="205"/>
      <c r="K5" s="205"/>
      <c r="L5" s="205"/>
      <c r="M5" s="205"/>
      <c r="N5" s="205"/>
    </row>
    <row r="6" spans="1:14" x14ac:dyDescent="0.2">
      <c r="A6" s="1558" t="s">
        <v>600</v>
      </c>
      <c r="B6" s="1559"/>
      <c r="C6" s="1559"/>
      <c r="D6" s="1559"/>
      <c r="E6" s="1560"/>
      <c r="F6" s="1561"/>
      <c r="G6" s="206"/>
      <c r="H6" s="205"/>
      <c r="I6" s="1562" t="s">
        <v>916</v>
      </c>
      <c r="J6" s="2109" t="str">
        <f>COVER!A17</f>
        <v>Coop Assoc for Spec Educ</v>
      </c>
      <c r="K6" s="2109"/>
      <c r="L6" s="2110"/>
      <c r="M6" s="205"/>
      <c r="N6" s="205"/>
    </row>
    <row r="7" spans="1:14" x14ac:dyDescent="0.2">
      <c r="A7" s="2111" t="s">
        <v>774</v>
      </c>
      <c r="B7" s="2112"/>
      <c r="C7" s="2112"/>
      <c r="D7" s="2112"/>
      <c r="E7" s="2113"/>
      <c r="F7" s="1563"/>
      <c r="G7" s="205"/>
      <c r="H7" s="205"/>
      <c r="I7" s="1562" t="s">
        <v>317</v>
      </c>
      <c r="J7" s="2114" t="str">
        <f>COVER!A13</f>
        <v>19022015061</v>
      </c>
      <c r="K7" s="2114"/>
      <c r="L7" s="2114"/>
      <c r="M7" s="205"/>
      <c r="N7" s="205"/>
    </row>
    <row r="8" spans="1:14" x14ac:dyDescent="0.2">
      <c r="A8" s="1564"/>
      <c r="B8" s="1565"/>
      <c r="C8" s="1565"/>
      <c r="D8" s="1565"/>
      <c r="E8" s="1566"/>
      <c r="F8" s="1567"/>
      <c r="G8" s="1568"/>
      <c r="H8" s="1568"/>
      <c r="I8" s="1568"/>
      <c r="J8" s="1568"/>
      <c r="K8" s="1568"/>
      <c r="L8" s="1568"/>
      <c r="M8" s="205"/>
      <c r="N8" s="205"/>
    </row>
    <row r="9" spans="1:14" x14ac:dyDescent="0.2">
      <c r="A9" s="1569"/>
      <c r="B9" s="1570"/>
      <c r="C9" s="1570"/>
      <c r="D9" s="1571"/>
      <c r="E9" s="1572" t="str">
        <f>"Actual Expenditures, Fiscal Year "&amp;'AFR22'!E2&amp;""</f>
        <v>Actual Expenditures, Fiscal Year 2022</v>
      </c>
      <c r="F9" s="1573"/>
      <c r="G9" s="1573"/>
      <c r="H9" s="1573"/>
      <c r="I9" s="1574" t="str">
        <f>"Budgeted Expenditures, Fiscal Year "&amp;'AFR22'!E2+1&amp;""</f>
        <v>Budgeted Expenditures, Fiscal Year 2023</v>
      </c>
      <c r="J9" s="1573"/>
      <c r="K9" s="1573"/>
      <c r="L9" s="1575"/>
      <c r="M9" s="205"/>
      <c r="N9" s="205"/>
    </row>
    <row r="10" spans="1:14" x14ac:dyDescent="0.2">
      <c r="A10" s="1557"/>
      <c r="B10" s="205"/>
      <c r="C10" s="206"/>
      <c r="D10" s="1576"/>
      <c r="E10" s="1577" t="s">
        <v>370</v>
      </c>
      <c r="F10" s="1578" t="s">
        <v>371</v>
      </c>
      <c r="G10" s="1579" t="s">
        <v>377</v>
      </c>
      <c r="H10" s="1580"/>
      <c r="I10" s="1578" t="s">
        <v>370</v>
      </c>
      <c r="J10" s="1578" t="s">
        <v>371</v>
      </c>
      <c r="K10" s="1579" t="s">
        <v>377</v>
      </c>
      <c r="L10" s="1578"/>
      <c r="M10" s="205"/>
      <c r="N10" s="205"/>
    </row>
    <row r="11" spans="1:14" ht="51" x14ac:dyDescent="0.2">
      <c r="A11" s="2115" t="s">
        <v>422</v>
      </c>
      <c r="B11" s="2116"/>
      <c r="C11" s="2117"/>
      <c r="D11" s="1581" t="s">
        <v>776</v>
      </c>
      <c r="E11" s="1581" t="s">
        <v>63</v>
      </c>
      <c r="F11" s="1581" t="s">
        <v>6</v>
      </c>
      <c r="G11" s="1582" t="s">
        <v>1443</v>
      </c>
      <c r="H11" s="1583" t="s">
        <v>138</v>
      </c>
      <c r="I11" s="1581" t="s">
        <v>63</v>
      </c>
      <c r="J11" s="1581" t="s">
        <v>6</v>
      </c>
      <c r="K11" s="1582" t="s">
        <v>1436</v>
      </c>
      <c r="L11" s="1583" t="s">
        <v>138</v>
      </c>
      <c r="M11" s="205"/>
      <c r="N11" s="205"/>
    </row>
    <row r="12" spans="1:14" x14ac:dyDescent="0.2">
      <c r="A12" s="1584">
        <v>1</v>
      </c>
      <c r="B12" s="1585" t="s">
        <v>731</v>
      </c>
      <c r="C12" s="1586"/>
      <c r="D12" s="1587">
        <v>2320</v>
      </c>
      <c r="E12" s="964">
        <f>'Expenditures 16-24'!K52</f>
        <v>1052243</v>
      </c>
      <c r="F12" s="1588"/>
      <c r="G12" s="964">
        <f>'Expenditures 16-24'!K361</f>
        <v>0</v>
      </c>
      <c r="H12" s="964">
        <f t="shared" ref="H12:H18" si="0">SUM(E12:G12)</f>
        <v>1052243</v>
      </c>
      <c r="I12" s="963">
        <v>1141431</v>
      </c>
      <c r="J12" s="1588"/>
      <c r="K12" s="963">
        <v>0</v>
      </c>
      <c r="L12" s="964">
        <f t="shared" ref="L12:L18" si="1">SUM(I12:K12)</f>
        <v>1141431</v>
      </c>
      <c r="M12" s="205"/>
      <c r="N12" s="205"/>
    </row>
    <row r="13" spans="1:14" x14ac:dyDescent="0.2">
      <c r="A13" s="1584">
        <v>2</v>
      </c>
      <c r="B13" s="1585" t="s">
        <v>42</v>
      </c>
      <c r="C13" s="1586"/>
      <c r="D13" s="1587">
        <v>2330</v>
      </c>
      <c r="E13" s="964">
        <f>'Expenditures 16-24'!K53</f>
        <v>256767</v>
      </c>
      <c r="F13" s="1588"/>
      <c r="G13" s="964">
        <f>'Expenditures 16-24'!K362</f>
        <v>0</v>
      </c>
      <c r="H13" s="964">
        <f t="shared" si="0"/>
        <v>256767</v>
      </c>
      <c r="I13" s="963">
        <v>90747</v>
      </c>
      <c r="J13" s="1588"/>
      <c r="K13" s="963">
        <v>0</v>
      </c>
      <c r="L13" s="964">
        <f t="shared" si="1"/>
        <v>90747</v>
      </c>
      <c r="M13" s="205"/>
      <c r="N13" s="205"/>
    </row>
    <row r="14" spans="1:14" x14ac:dyDescent="0.2">
      <c r="A14" s="1584">
        <v>3</v>
      </c>
      <c r="B14" s="1585" t="s">
        <v>43</v>
      </c>
      <c r="C14" s="1586"/>
      <c r="D14" s="1589">
        <v>2490</v>
      </c>
      <c r="E14" s="964">
        <f>'Expenditures 16-24'!K58</f>
        <v>0</v>
      </c>
      <c r="F14" s="1588"/>
      <c r="G14" s="964">
        <f>'Expenditures 16-24'!K368</f>
        <v>0</v>
      </c>
      <c r="H14" s="964">
        <f t="shared" si="0"/>
        <v>0</v>
      </c>
      <c r="I14" s="963">
        <v>0</v>
      </c>
      <c r="J14" s="1588"/>
      <c r="K14" s="963">
        <v>0</v>
      </c>
      <c r="L14" s="964">
        <f t="shared" si="1"/>
        <v>0</v>
      </c>
      <c r="M14" s="205"/>
      <c r="N14" s="205"/>
    </row>
    <row r="15" spans="1:14" x14ac:dyDescent="0.2">
      <c r="A15" s="1584">
        <v>4</v>
      </c>
      <c r="B15" s="1585" t="s">
        <v>948</v>
      </c>
      <c r="C15" s="1586"/>
      <c r="D15" s="1587">
        <v>2510</v>
      </c>
      <c r="E15" s="964">
        <f>'Expenditures 16-24'!K61</f>
        <v>470395</v>
      </c>
      <c r="F15" s="964">
        <f>'Expenditures 16-24'!K126</f>
        <v>0</v>
      </c>
      <c r="G15" s="964">
        <f>'Expenditures 16-24'!K371</f>
        <v>0</v>
      </c>
      <c r="H15" s="964">
        <f t="shared" si="0"/>
        <v>470395</v>
      </c>
      <c r="I15" s="963">
        <v>149369</v>
      </c>
      <c r="J15" s="963">
        <v>0</v>
      </c>
      <c r="K15" s="963">
        <v>0</v>
      </c>
      <c r="L15" s="964">
        <f t="shared" si="1"/>
        <v>149369</v>
      </c>
      <c r="M15" s="205"/>
      <c r="N15" s="205"/>
    </row>
    <row r="16" spans="1:14" x14ac:dyDescent="0.2">
      <c r="A16" s="1584">
        <v>5</v>
      </c>
      <c r="B16" s="1585" t="s">
        <v>99</v>
      </c>
      <c r="C16" s="1586"/>
      <c r="D16" s="1587">
        <v>2570</v>
      </c>
      <c r="E16" s="964">
        <f>'Expenditures 16-24'!K66</f>
        <v>0</v>
      </c>
      <c r="F16" s="1588"/>
      <c r="G16" s="964">
        <f>'Expenditures 16-24'!K377</f>
        <v>0</v>
      </c>
      <c r="H16" s="964">
        <f t="shared" si="0"/>
        <v>0</v>
      </c>
      <c r="I16" s="963">
        <v>0</v>
      </c>
      <c r="J16" s="1588"/>
      <c r="K16" s="963">
        <v>0</v>
      </c>
      <c r="L16" s="964">
        <f t="shared" si="1"/>
        <v>0</v>
      </c>
      <c r="M16" s="205"/>
      <c r="N16" s="205"/>
    </row>
    <row r="17" spans="1:14" x14ac:dyDescent="0.2">
      <c r="A17" s="1584">
        <v>6</v>
      </c>
      <c r="B17" s="1585" t="s">
        <v>940</v>
      </c>
      <c r="C17" s="1586"/>
      <c r="D17" s="1587">
        <v>2610</v>
      </c>
      <c r="E17" s="964">
        <f>'Expenditures 16-24'!K69</f>
        <v>158546</v>
      </c>
      <c r="F17" s="1588"/>
      <c r="G17" s="964">
        <f>'Expenditures 16-24'!K380</f>
        <v>0</v>
      </c>
      <c r="H17" s="964">
        <f t="shared" si="0"/>
        <v>158546</v>
      </c>
      <c r="I17" s="963">
        <v>0</v>
      </c>
      <c r="J17" s="1588"/>
      <c r="K17" s="963">
        <v>0</v>
      </c>
      <c r="L17" s="964">
        <f t="shared" si="1"/>
        <v>0</v>
      </c>
      <c r="M17" s="205"/>
      <c r="N17" s="205"/>
    </row>
    <row r="18" spans="1:14" ht="26.25" customHeight="1" x14ac:dyDescent="0.2">
      <c r="A18" s="1590">
        <v>7</v>
      </c>
      <c r="B18" s="2118" t="s">
        <v>7</v>
      </c>
      <c r="C18" s="2118"/>
      <c r="D18" s="2119"/>
      <c r="E18" s="963"/>
      <c r="F18" s="963"/>
      <c r="G18" s="963"/>
      <c r="H18" s="964">
        <f t="shared" si="0"/>
        <v>0</v>
      </c>
      <c r="I18" s="963"/>
      <c r="J18" s="963"/>
      <c r="K18" s="963"/>
      <c r="L18" s="964">
        <f t="shared" si="1"/>
        <v>0</v>
      </c>
      <c r="M18" s="205"/>
      <c r="N18" s="205"/>
    </row>
    <row r="19" spans="1:14" ht="13.5" thickBot="1" x14ac:dyDescent="0.25">
      <c r="A19" s="1584">
        <v>8</v>
      </c>
      <c r="B19" s="1591" t="s">
        <v>1035</v>
      </c>
      <c r="C19" s="205"/>
      <c r="D19" s="1592"/>
      <c r="E19" s="1593">
        <f t="shared" ref="E19:L19" si="2">SUM(E12:E17)-E18</f>
        <v>1937951</v>
      </c>
      <c r="F19" s="1593">
        <f t="shared" si="2"/>
        <v>0</v>
      </c>
      <c r="G19" s="1593">
        <f t="shared" ref="G19" si="3">SUM(G12:G17)-G18</f>
        <v>0</v>
      </c>
      <c r="H19" s="1593">
        <f t="shared" si="2"/>
        <v>1937951</v>
      </c>
      <c r="I19" s="1593">
        <f t="shared" si="2"/>
        <v>1381547</v>
      </c>
      <c r="J19" s="1593">
        <f t="shared" si="2"/>
        <v>0</v>
      </c>
      <c r="K19" s="1593">
        <f t="shared" si="2"/>
        <v>0</v>
      </c>
      <c r="L19" s="1593">
        <f t="shared" si="2"/>
        <v>1381547</v>
      </c>
      <c r="M19" s="205"/>
      <c r="N19" s="205"/>
    </row>
    <row r="20" spans="1:14" ht="13.5" thickTop="1" x14ac:dyDescent="0.2">
      <c r="A20" s="1584">
        <v>9</v>
      </c>
      <c r="B20" s="2120" t="str">
        <f>"Percent Increase (Decrease) for FY"&amp;'AFR22'!E2+1&amp;" (Budgeted) over FY"&amp;'AFR22'!E2&amp;" (Actual)"</f>
        <v>Percent Increase (Decrease) for FY2023 (Budgeted) over FY2022 (Actual)</v>
      </c>
      <c r="C20" s="2120"/>
      <c r="D20" s="2121"/>
      <c r="E20" s="1594"/>
      <c r="F20" s="1594"/>
      <c r="G20" s="1594"/>
      <c r="H20" s="1594"/>
      <c r="I20" s="1594"/>
      <c r="J20" s="1594"/>
      <c r="K20" s="1594"/>
      <c r="L20" s="1595">
        <f>IF(AND(H19&gt;0,L19&gt;0),(((L19-H19)/H19)),"Enter Budget Data")</f>
        <v>-0.28710942639932591</v>
      </c>
      <c r="M20" s="205"/>
      <c r="N20" s="205"/>
    </row>
    <row r="21" spans="1:14" x14ac:dyDescent="0.2">
      <c r="A21" s="1596"/>
      <c r="B21" s="210"/>
      <c r="C21" s="205"/>
      <c r="D21" s="1597"/>
      <c r="E21" s="1598"/>
      <c r="F21" s="1599"/>
      <c r="G21" s="1599"/>
      <c r="H21" s="1599"/>
      <c r="I21" s="1599"/>
      <c r="J21" s="1599"/>
      <c r="K21" s="1599"/>
      <c r="L21" s="1600"/>
      <c r="M21" s="205"/>
      <c r="N21" s="205"/>
    </row>
    <row r="22" spans="1:14" x14ac:dyDescent="0.2">
      <c r="A22" s="1557"/>
      <c r="B22" s="203"/>
      <c r="C22" s="205"/>
      <c r="D22" s="205"/>
      <c r="E22" s="205"/>
      <c r="F22" s="205"/>
      <c r="G22" s="205"/>
      <c r="H22" s="205"/>
      <c r="I22" s="1553"/>
      <c r="J22" s="205"/>
      <c r="K22" s="205"/>
      <c r="L22" s="205"/>
      <c r="M22" s="205"/>
      <c r="N22" s="205"/>
    </row>
    <row r="23" spans="1:14" x14ac:dyDescent="0.2">
      <c r="A23" s="1601" t="s">
        <v>116</v>
      </c>
      <c r="B23" s="203"/>
      <c r="C23" s="205"/>
      <c r="D23" s="205"/>
      <c r="E23" s="205"/>
      <c r="F23" s="205"/>
      <c r="G23" s="205"/>
      <c r="H23" s="205"/>
      <c r="I23" s="205"/>
      <c r="J23" s="205"/>
      <c r="K23" s="205"/>
      <c r="L23" s="205"/>
      <c r="M23" s="205"/>
      <c r="N23" s="205"/>
    </row>
    <row r="24" spans="1:14" x14ac:dyDescent="0.2">
      <c r="A24" s="1557" t="str">
        <f>"I certify that the amounts shown above as Actual Expenditures, Fiscal Year "&amp;'AFR22'!E2&amp;", agree with the amounts on the district's Annual Financial Report for Fiscal Year "&amp;'AFR22'!E2&amp;"."</f>
        <v>I certify that the amounts shown above as Actual Expenditures, Fiscal Year 2022, agree with the amounts on the district's Annual Financial Report for Fiscal Year 2022.</v>
      </c>
      <c r="B24" s="203"/>
      <c r="C24" s="205"/>
      <c r="D24" s="205"/>
      <c r="E24" s="205"/>
      <c r="F24" s="205"/>
      <c r="G24" s="205"/>
      <c r="H24" s="205"/>
      <c r="I24" s="205"/>
      <c r="J24" s="205"/>
      <c r="K24" s="205"/>
      <c r="L24" s="205"/>
      <c r="M24" s="205"/>
      <c r="N24" s="205"/>
    </row>
    <row r="25" spans="1:14" x14ac:dyDescent="0.2">
      <c r="A25" s="1557" t="str">
        <f>"I also certify that the amounts shown above as Budgeted Expenditures, Fiscal Year "&amp;'AFR22'!E2+1&amp;", agree with the amounts on the budget adopted by the Board of Education."</f>
        <v>I also certify that the amounts shown above as Budgeted Expenditures, Fiscal Year 2023, agree with the amounts on the budget adopted by the Board of Education.</v>
      </c>
      <c r="B25" s="203"/>
      <c r="C25" s="205"/>
      <c r="D25" s="205"/>
      <c r="E25" s="205"/>
      <c r="F25" s="205"/>
      <c r="G25" s="205"/>
      <c r="H25" s="205"/>
      <c r="I25" s="205"/>
      <c r="J25" s="205"/>
      <c r="K25" s="205"/>
      <c r="L25" s="205"/>
      <c r="M25" s="205"/>
      <c r="N25" s="205"/>
    </row>
    <row r="26" spans="1:14" x14ac:dyDescent="0.2">
      <c r="A26" s="1602"/>
      <c r="B26" s="203"/>
      <c r="C26" s="205"/>
      <c r="D26" s="205"/>
      <c r="E26" s="205"/>
      <c r="F26" s="205"/>
      <c r="G26" s="205"/>
      <c r="H26" s="205"/>
      <c r="I26" s="205"/>
      <c r="J26" s="205"/>
      <c r="K26" s="205"/>
      <c r="L26" s="205"/>
      <c r="M26" s="205"/>
      <c r="N26" s="205"/>
    </row>
    <row r="27" spans="1:14" x14ac:dyDescent="0.2">
      <c r="A27" s="1557"/>
      <c r="B27" s="203"/>
      <c r="C27" s="2122"/>
      <c r="D27" s="2122"/>
      <c r="E27" s="496"/>
      <c r="F27" s="2123"/>
      <c r="G27" s="2123"/>
      <c r="H27" s="2123"/>
      <c r="I27" s="205"/>
      <c r="J27" s="205"/>
      <c r="K27" s="205"/>
      <c r="L27" s="205"/>
      <c r="M27" s="205"/>
      <c r="N27" s="205"/>
    </row>
    <row r="28" spans="1:14" x14ac:dyDescent="0.2">
      <c r="A28" s="1557"/>
      <c r="B28" s="203"/>
      <c r="C28" s="1603" t="s">
        <v>919</v>
      </c>
      <c r="D28" s="1604"/>
      <c r="E28" s="1605"/>
      <c r="F28" s="2124" t="s">
        <v>1207</v>
      </c>
      <c r="G28" s="2124"/>
      <c r="H28" s="2124"/>
      <c r="I28" s="205"/>
      <c r="J28" s="205"/>
      <c r="K28" s="205"/>
      <c r="L28" s="205"/>
      <c r="M28" s="205"/>
      <c r="N28" s="205"/>
    </row>
    <row r="29" spans="1:14" x14ac:dyDescent="0.2">
      <c r="A29" s="1557"/>
      <c r="B29" s="203"/>
      <c r="C29" s="2125"/>
      <c r="D29" s="2125"/>
      <c r="E29" s="502"/>
      <c r="F29" s="2125"/>
      <c r="G29" s="2125"/>
      <c r="H29" s="2125"/>
      <c r="I29" s="205"/>
      <c r="J29" s="205"/>
      <c r="K29" s="205"/>
      <c r="L29" s="205"/>
      <c r="M29" s="205"/>
      <c r="N29" s="205"/>
    </row>
    <row r="30" spans="1:14" x14ac:dyDescent="0.2">
      <c r="A30" s="1557"/>
      <c r="B30" s="203"/>
      <c r="C30" s="1606" t="s">
        <v>1235</v>
      </c>
      <c r="D30" s="205"/>
      <c r="E30" s="1607"/>
      <c r="F30" s="2108" t="s">
        <v>1208</v>
      </c>
      <c r="G30" s="2108"/>
      <c r="H30" s="2108"/>
      <c r="I30" s="205"/>
      <c r="J30" s="205"/>
      <c r="K30" s="205"/>
      <c r="L30" s="205"/>
      <c r="M30" s="205"/>
      <c r="N30" s="205"/>
    </row>
    <row r="31" spans="1:14" x14ac:dyDescent="0.2">
      <c r="A31" s="1557"/>
      <c r="B31" s="203"/>
      <c r="C31" s="1608"/>
      <c r="D31" s="205"/>
      <c r="E31" s="1597"/>
      <c r="F31" s="1598"/>
      <c r="G31" s="1598"/>
      <c r="H31" s="1598"/>
      <c r="I31" s="205"/>
      <c r="J31" s="205"/>
      <c r="K31" s="205"/>
      <c r="L31" s="205"/>
      <c r="M31" s="205"/>
      <c r="N31" s="205"/>
    </row>
    <row r="32" spans="1:14" x14ac:dyDescent="0.2">
      <c r="A32" s="1557"/>
      <c r="B32" s="1609" t="s">
        <v>920</v>
      </c>
      <c r="C32" s="205"/>
      <c r="D32" s="205"/>
      <c r="E32" s="205"/>
      <c r="F32" s="205"/>
      <c r="G32" s="205"/>
      <c r="H32" s="205"/>
      <c r="I32" s="205"/>
      <c r="J32" s="205"/>
      <c r="K32" s="205"/>
      <c r="L32" s="205"/>
      <c r="M32" s="205"/>
      <c r="N32" s="205"/>
    </row>
    <row r="33" spans="1:14" x14ac:dyDescent="0.2">
      <c r="A33" s="1557"/>
      <c r="B33" s="1610"/>
      <c r="C33" s="205"/>
      <c r="D33" s="205"/>
      <c r="E33" s="205"/>
      <c r="F33" s="205"/>
      <c r="G33" s="205"/>
      <c r="H33" s="205"/>
      <c r="I33" s="205"/>
      <c r="J33" s="205"/>
      <c r="K33" s="205"/>
      <c r="L33" s="205"/>
      <c r="M33" s="205"/>
      <c r="N33" s="205"/>
    </row>
    <row r="34" spans="1:14" x14ac:dyDescent="0.2">
      <c r="A34" s="1557"/>
      <c r="B34" s="497"/>
      <c r="C34" s="2105" t="s">
        <v>1800</v>
      </c>
      <c r="D34" s="2105"/>
      <c r="E34" s="2105"/>
      <c r="F34" s="2105"/>
      <c r="G34" s="2105"/>
      <c r="H34" s="2105"/>
      <c r="I34" s="2105"/>
      <c r="J34" s="2105"/>
      <c r="K34" s="1611"/>
      <c r="L34" s="205"/>
      <c r="M34" s="205"/>
      <c r="N34" s="205"/>
    </row>
    <row r="35" spans="1:14" x14ac:dyDescent="0.2">
      <c r="A35" s="1557"/>
      <c r="B35" s="205"/>
      <c r="C35" s="2105"/>
      <c r="D35" s="2105"/>
      <c r="E35" s="2105"/>
      <c r="F35" s="2105"/>
      <c r="G35" s="2105"/>
      <c r="H35" s="2105"/>
      <c r="I35" s="2105"/>
      <c r="J35" s="2105"/>
      <c r="K35" s="1611"/>
      <c r="L35" s="205"/>
      <c r="M35" s="205"/>
      <c r="N35" s="205"/>
    </row>
    <row r="36" spans="1:14" x14ac:dyDescent="0.2">
      <c r="A36" s="1557"/>
      <c r="B36" s="205"/>
      <c r="C36" s="1612"/>
      <c r="D36" s="205"/>
      <c r="E36" s="205"/>
      <c r="F36" s="205"/>
      <c r="G36" s="205"/>
      <c r="H36" s="205"/>
      <c r="I36" s="205"/>
      <c r="J36" s="205"/>
      <c r="K36" s="205"/>
      <c r="L36" s="205"/>
      <c r="M36" s="205"/>
      <c r="N36" s="205"/>
    </row>
    <row r="37" spans="1:14" x14ac:dyDescent="0.2">
      <c r="A37" s="1557"/>
      <c r="B37" s="497"/>
      <c r="C37" s="2105" t="str">
        <f>"The district is unable to waive the limitation by board action and will be requesting a waiver from the General Assembly pursuant to the procedures in Chapter 105 ILCS 5/2-3.25g.  Waiver applications must be postmarked by August 15, "&amp;'AFR22'!E2&amp;", to ensure inclusion in the fall "&amp;'AFR22'!E2&amp;" report or postmarked by January 15, "&amp;'AFR22'!E2+1&amp;", to ensure inclusion in the spring "&amp;'AFR22'!E2+1&amp;"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2022, to ensure inclusion in the fall 2022 report or postmarked by January 15, 2023, to ensure inclusion in the spring 2023 report.  Information on the waiver process can be found at  the waiver's webpage below.</v>
      </c>
      <c r="D37" s="2105"/>
      <c r="E37" s="2105"/>
      <c r="F37" s="2105"/>
      <c r="G37" s="2105"/>
      <c r="H37" s="2105"/>
      <c r="I37" s="2105"/>
      <c r="J37" s="2105"/>
      <c r="K37" s="1611"/>
      <c r="L37" s="1613"/>
      <c r="M37" s="205"/>
      <c r="N37" s="205"/>
    </row>
    <row r="38" spans="1:14" ht="42.75" customHeight="1" x14ac:dyDescent="0.2">
      <c r="A38" s="1557"/>
      <c r="B38" s="205"/>
      <c r="C38" s="2105"/>
      <c r="D38" s="2105"/>
      <c r="E38" s="2105"/>
      <c r="F38" s="2105"/>
      <c r="G38" s="2105"/>
      <c r="H38" s="2105"/>
      <c r="I38" s="2105"/>
      <c r="J38" s="2105"/>
      <c r="K38" s="1611"/>
      <c r="L38" s="1613"/>
      <c r="M38" s="205"/>
      <c r="N38" s="205"/>
    </row>
    <row r="39" spans="1:14" x14ac:dyDescent="0.2">
      <c r="A39" s="1557"/>
      <c r="B39" s="205"/>
      <c r="C39" s="1617" t="s">
        <v>4854</v>
      </c>
      <c r="D39" s="205"/>
      <c r="E39" s="1614"/>
      <c r="F39" s="965"/>
      <c r="G39" s="965"/>
      <c r="H39" s="1614"/>
      <c r="I39" s="205"/>
      <c r="J39" s="205"/>
      <c r="K39" s="205"/>
      <c r="L39" s="205"/>
      <c r="M39" s="205"/>
      <c r="N39" s="205"/>
    </row>
    <row r="40" spans="1:14" x14ac:dyDescent="0.2">
      <c r="A40" s="1557"/>
      <c r="B40" s="497"/>
      <c r="C40" s="2106" t="s">
        <v>1444</v>
      </c>
      <c r="D40" s="2107"/>
      <c r="E40" s="2107"/>
      <c r="F40" s="2107"/>
      <c r="G40" s="2107"/>
      <c r="H40" s="2107"/>
      <c r="I40" s="2107"/>
      <c r="J40" s="2107"/>
      <c r="K40" s="1615"/>
      <c r="L40" s="205"/>
      <c r="M40" s="205"/>
      <c r="N40" s="205"/>
    </row>
    <row r="41" spans="1:14" x14ac:dyDescent="0.2">
      <c r="A41" s="1557"/>
      <c r="B41" s="205"/>
      <c r="C41" s="1616"/>
      <c r="D41" s="1616"/>
      <c r="E41" s="1616"/>
      <c r="F41" s="1616"/>
      <c r="G41" s="1616"/>
      <c r="H41" s="1616"/>
      <c r="I41" s="1616"/>
      <c r="J41" s="1616"/>
      <c r="K41" s="1616"/>
      <c r="L41" s="205"/>
      <c r="M41" s="205"/>
      <c r="N41" s="205"/>
    </row>
    <row r="42" spans="1:14" x14ac:dyDescent="0.2">
      <c r="A42" s="205"/>
      <c r="B42" s="205"/>
      <c r="C42" s="205"/>
      <c r="D42" s="205"/>
      <c r="E42" s="205"/>
      <c r="F42" s="205"/>
      <c r="G42" s="205"/>
      <c r="H42" s="205"/>
      <c r="I42" s="205"/>
      <c r="J42" s="205"/>
      <c r="K42" s="205"/>
      <c r="L42" s="205"/>
      <c r="M42" s="205"/>
      <c r="N42" s="205"/>
    </row>
  </sheetData>
  <sheetProtection algorithmName="SHA-512" hashValue="RmNo7QrdXJv8zDrYna04cUYKJCl9oifjt5mDTcu/n7AI5mySIaYLHGLzFPdmQs3hipyJoFSh8wcuycUf14RzIA==" saltValue="CeePUcdOEb/OzJsq9nKiL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00000000-0004-0000-1300-000000000000}"/>
  </hyperlinks>
  <pageMargins left="0.5" right="0.5" top="0.5" bottom="0.5" header="0.3" footer="0.3"/>
  <pageSetup scale="88" firstPageNumber="43" fitToHeight="0" orientation="landscape" useFirstPageNumber="1" r:id="rId2"/>
  <headerFooter>
    <oddHeader>&amp;RPage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2:C44"/>
  <sheetViews>
    <sheetView showGridLines="0" view="pageBreakPreview" zoomScaleNormal="110" zoomScaleSheetLayoutView="100" workbookViewId="0">
      <selection activeCell="B4" sqref="B4"/>
    </sheetView>
  </sheetViews>
  <sheetFormatPr defaultColWidth="9.140625" defaultRowHeight="12.75" x14ac:dyDescent="0.2"/>
  <cols>
    <col min="1" max="1" width="3" style="122" customWidth="1"/>
    <col min="2" max="2" width="57.85546875" style="122" bestFit="1" customWidth="1"/>
    <col min="3" max="3" width="50.5703125" style="122" customWidth="1"/>
    <col min="4" max="16384" width="9.140625" style="122"/>
  </cols>
  <sheetData>
    <row r="2" spans="1:3" x14ac:dyDescent="0.2">
      <c r="A2" s="269" t="s">
        <v>216</v>
      </c>
    </row>
    <row r="3" spans="1:3" x14ac:dyDescent="0.2">
      <c r="A3" s="122" t="s">
        <v>217</v>
      </c>
    </row>
    <row r="5" spans="1:3" ht="37.5" customHeight="1" x14ac:dyDescent="0.2">
      <c r="A5" s="1640">
        <v>1</v>
      </c>
      <c r="B5" s="418" t="s">
        <v>4919</v>
      </c>
      <c r="C5" s="1639" t="s">
        <v>4921</v>
      </c>
    </row>
    <row r="6" spans="1:3" ht="35.25" customHeight="1" x14ac:dyDescent="0.2">
      <c r="A6" s="1640">
        <v>2</v>
      </c>
      <c r="B6" s="418" t="s">
        <v>4920</v>
      </c>
      <c r="C6" s="1639" t="s">
        <v>4922</v>
      </c>
    </row>
    <row r="7" spans="1:3" ht="38.25" x14ac:dyDescent="0.2">
      <c r="A7" s="1640">
        <v>3</v>
      </c>
      <c r="B7" s="418" t="s">
        <v>4927</v>
      </c>
      <c r="C7" s="1639" t="s">
        <v>4928</v>
      </c>
    </row>
    <row r="8" spans="1:3" ht="63.75" x14ac:dyDescent="0.2">
      <c r="A8" s="1640">
        <v>4</v>
      </c>
      <c r="B8" s="418" t="s">
        <v>4929</v>
      </c>
      <c r="C8" s="1639" t="s">
        <v>4930</v>
      </c>
    </row>
    <row r="9" spans="1:3" x14ac:dyDescent="0.2">
      <c r="A9" s="498"/>
    </row>
    <row r="10" spans="1:3" x14ac:dyDescent="0.2">
      <c r="A10" s="498"/>
    </row>
    <row r="11" spans="1:3" x14ac:dyDescent="0.2">
      <c r="A11" s="498"/>
    </row>
    <row r="12" spans="1:3" x14ac:dyDescent="0.2">
      <c r="A12" s="498"/>
    </row>
    <row r="13" spans="1:3" x14ac:dyDescent="0.2">
      <c r="A13" s="498"/>
    </row>
    <row r="14" spans="1:3" x14ac:dyDescent="0.2">
      <c r="A14" s="498"/>
    </row>
    <row r="15" spans="1:3" x14ac:dyDescent="0.2">
      <c r="A15" s="498"/>
    </row>
    <row r="16" spans="1:3" x14ac:dyDescent="0.2">
      <c r="A16" s="498"/>
    </row>
    <row r="17" spans="1:1" x14ac:dyDescent="0.2">
      <c r="A17" s="498"/>
    </row>
    <row r="18" spans="1:1" x14ac:dyDescent="0.2">
      <c r="A18" s="498"/>
    </row>
    <row r="19" spans="1:1" x14ac:dyDescent="0.2">
      <c r="A19" s="498"/>
    </row>
    <row r="20" spans="1:1" x14ac:dyDescent="0.2">
      <c r="A20" s="498"/>
    </row>
    <row r="21" spans="1:1" x14ac:dyDescent="0.2">
      <c r="A21" s="498"/>
    </row>
    <row r="22" spans="1:1" x14ac:dyDescent="0.2">
      <c r="A22" s="498"/>
    </row>
    <row r="23" spans="1:1" x14ac:dyDescent="0.2">
      <c r="A23" s="498"/>
    </row>
    <row r="24" spans="1:1" x14ac:dyDescent="0.2">
      <c r="A24" s="498"/>
    </row>
    <row r="25" spans="1:1" x14ac:dyDescent="0.2">
      <c r="A25" s="498"/>
    </row>
    <row r="26" spans="1:1" x14ac:dyDescent="0.2">
      <c r="A26" s="498"/>
    </row>
    <row r="27" spans="1:1" x14ac:dyDescent="0.2">
      <c r="A27" s="498"/>
    </row>
    <row r="28" spans="1:1" x14ac:dyDescent="0.2">
      <c r="A28" s="498"/>
    </row>
    <row r="29" spans="1:1" x14ac:dyDescent="0.2">
      <c r="A29" s="498"/>
    </row>
    <row r="30" spans="1:1" x14ac:dyDescent="0.2">
      <c r="A30" s="498"/>
    </row>
    <row r="31" spans="1:1" x14ac:dyDescent="0.2">
      <c r="A31" s="498"/>
    </row>
    <row r="32" spans="1:1" x14ac:dyDescent="0.2">
      <c r="A32" s="498"/>
    </row>
    <row r="33" spans="1:2" x14ac:dyDescent="0.2">
      <c r="A33" s="498"/>
    </row>
    <row r="34" spans="1:2" x14ac:dyDescent="0.2">
      <c r="A34" s="498"/>
    </row>
    <row r="35" spans="1:2" x14ac:dyDescent="0.2">
      <c r="A35" s="498"/>
    </row>
    <row r="36" spans="1:2" x14ac:dyDescent="0.2">
      <c r="A36" s="498"/>
    </row>
    <row r="37" spans="1:2" x14ac:dyDescent="0.2">
      <c r="A37" s="498"/>
    </row>
    <row r="38" spans="1:2" x14ac:dyDescent="0.2">
      <c r="A38" s="498"/>
    </row>
    <row r="39" spans="1:2" x14ac:dyDescent="0.2">
      <c r="A39" s="498"/>
    </row>
    <row r="40" spans="1:2" x14ac:dyDescent="0.2">
      <c r="A40" s="498"/>
    </row>
    <row r="41" spans="1:2" x14ac:dyDescent="0.2">
      <c r="A41" s="498"/>
    </row>
    <row r="42" spans="1:2" x14ac:dyDescent="0.2">
      <c r="A42" s="498"/>
    </row>
    <row r="43" spans="1:2" x14ac:dyDescent="0.2">
      <c r="A43" s="498"/>
      <c r="B43" s="177" t="str">
        <f>COVER!A17</f>
        <v>Coop Assoc for Spec Educ</v>
      </c>
    </row>
    <row r="44" spans="1:2" x14ac:dyDescent="0.2">
      <c r="B44" s="499" t="str">
        <f>COVER!A13</f>
        <v>19022015061</v>
      </c>
    </row>
  </sheetData>
  <phoneticPr fontId="24"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D18"/>
  <sheetViews>
    <sheetView showGridLines="0" defaultGridColor="0" colorId="8" zoomScale="110" zoomScaleNormal="110" workbookViewId="0"/>
  </sheetViews>
  <sheetFormatPr defaultRowHeight="14.25" x14ac:dyDescent="0.2"/>
  <cols>
    <col min="1" max="1" width="1.140625" customWidth="1"/>
    <col min="2" max="2" width="2.7109375" style="10" customWidth="1"/>
    <col min="3" max="3" width="107.42578125" style="2" customWidth="1"/>
    <col min="4" max="4" width="1.28515625" customWidth="1"/>
  </cols>
  <sheetData>
    <row r="1" spans="1:4" ht="13.5" x14ac:dyDescent="0.2">
      <c r="A1" s="13" t="s">
        <v>465</v>
      </c>
      <c r="B1" s="14"/>
      <c r="C1" s="13"/>
    </row>
    <row r="3" spans="1:4" x14ac:dyDescent="0.2">
      <c r="B3" s="11">
        <v>1</v>
      </c>
      <c r="C3" s="12" t="s">
        <v>820</v>
      </c>
    </row>
    <row r="4" spans="1:4" ht="22.5" x14ac:dyDescent="0.2">
      <c r="B4" s="11" t="s">
        <v>22</v>
      </c>
      <c r="C4" s="9" t="s">
        <v>231</v>
      </c>
    </row>
    <row r="5" spans="1:4" ht="13.5" customHeight="1" x14ac:dyDescent="0.2">
      <c r="B5" s="11" t="s">
        <v>843</v>
      </c>
      <c r="C5" s="9" t="s">
        <v>797</v>
      </c>
    </row>
    <row r="6" spans="1:4" ht="13.5" customHeight="1" x14ac:dyDescent="0.2">
      <c r="A6" s="15"/>
      <c r="B6" s="17" t="s">
        <v>844</v>
      </c>
      <c r="C6" s="44" t="s">
        <v>1142</v>
      </c>
      <c r="D6" s="16"/>
    </row>
    <row r="7" spans="1:4" ht="13.5" customHeight="1" x14ac:dyDescent="0.2">
      <c r="A7" s="15"/>
      <c r="B7" s="17"/>
      <c r="C7" s="44" t="s">
        <v>1143</v>
      </c>
      <c r="D7" s="16"/>
    </row>
    <row r="8" spans="1:4" ht="13.5" customHeight="1" x14ac:dyDescent="0.2">
      <c r="A8" s="15"/>
      <c r="B8" s="91" t="s">
        <v>845</v>
      </c>
      <c r="C8" s="44" t="s">
        <v>1129</v>
      </c>
      <c r="D8" s="16"/>
    </row>
    <row r="9" spans="1:4" ht="13.5" customHeight="1" x14ac:dyDescent="0.2">
      <c r="A9" s="7"/>
      <c r="B9" s="90" t="s">
        <v>846</v>
      </c>
      <c r="C9" s="88" t="s">
        <v>1057</v>
      </c>
    </row>
    <row r="10" spans="1:4" ht="13.5" customHeight="1" x14ac:dyDescent="0.2">
      <c r="B10" s="11" t="s">
        <v>847</v>
      </c>
      <c r="C10" s="8" t="s">
        <v>812</v>
      </c>
    </row>
    <row r="11" spans="1:4" ht="12.75" customHeight="1" x14ac:dyDescent="0.2">
      <c r="B11" s="11" t="s">
        <v>848</v>
      </c>
      <c r="C11" s="9" t="s">
        <v>765</v>
      </c>
    </row>
    <row r="12" spans="1:4" ht="21.75" customHeight="1" x14ac:dyDescent="0.2">
      <c r="B12" s="11" t="s">
        <v>849</v>
      </c>
      <c r="C12" s="88" t="s">
        <v>1128</v>
      </c>
    </row>
    <row r="13" spans="1:4" ht="12.75" customHeight="1" x14ac:dyDescent="0.2">
      <c r="B13" s="11" t="s">
        <v>818</v>
      </c>
      <c r="C13" s="9" t="s">
        <v>1005</v>
      </c>
    </row>
    <row r="14" spans="1:4" ht="21.75" customHeight="1" x14ac:dyDescent="0.2">
      <c r="B14" s="11" t="s">
        <v>819</v>
      </c>
      <c r="C14" s="9" t="s">
        <v>754</v>
      </c>
    </row>
    <row r="15" spans="1:4" ht="12.75" customHeight="1" x14ac:dyDescent="0.2">
      <c r="B15" s="89" t="s">
        <v>1063</v>
      </c>
      <c r="C15" s="88" t="s">
        <v>1064</v>
      </c>
    </row>
    <row r="16" spans="1:4" ht="12.75" customHeight="1" x14ac:dyDescent="0.2">
      <c r="C16" s="88" t="s">
        <v>1065</v>
      </c>
    </row>
    <row r="17" spans="2:3" ht="12.75" customHeight="1" x14ac:dyDescent="0.2">
      <c r="C17" s="4" t="s">
        <v>1066</v>
      </c>
    </row>
    <row r="18" spans="2:3" x14ac:dyDescent="0.2">
      <c r="B18" s="89" t="s">
        <v>4831</v>
      </c>
      <c r="C18" s="4" t="s">
        <v>4832</v>
      </c>
    </row>
  </sheetData>
  <sheetProtection algorithmName="SHA-512" hashValue="oNE3qpoA1dVPe8wb7d9qFRwzbCkvk+nrrdhvPKKKhdUGT2/gFJmWNFfrqvoZkRUEzYEp9OKysX7G8A2QzENnKA==" saltValue="MTQhgeIrXZkXJVF07pg4Fg==" spinCount="100000" sheet="1" objects="1" scenarios="1"/>
  <phoneticPr fontId="24"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F18"/>
  <sheetViews>
    <sheetView showGridLines="0" zoomScale="110" zoomScaleNormal="110" workbookViewId="0">
      <selection activeCell="C15" sqref="C15"/>
    </sheetView>
  </sheetViews>
  <sheetFormatPr defaultColWidth="9.140625" defaultRowHeight="12.75" x14ac:dyDescent="0.2"/>
  <cols>
    <col min="1" max="1" width="1.85546875" style="122" customWidth="1"/>
    <col min="2" max="2" width="59.7109375" style="122" customWidth="1"/>
    <col min="3" max="16384" width="9.140625" style="122"/>
  </cols>
  <sheetData>
    <row r="1" spans="1:6" ht="13.5" customHeight="1" x14ac:dyDescent="0.2">
      <c r="C1" s="2127"/>
      <c r="D1" s="2127"/>
      <c r="E1" s="2127"/>
      <c r="F1" s="2127"/>
    </row>
    <row r="7" spans="1:6" x14ac:dyDescent="0.2">
      <c r="B7" s="2128" t="s">
        <v>1801</v>
      </c>
      <c r="C7" s="2128"/>
      <c r="D7" s="2128"/>
      <c r="E7" s="2128"/>
    </row>
    <row r="8" spans="1:6" ht="12" customHeight="1" x14ac:dyDescent="0.2"/>
    <row r="11" spans="1:6" x14ac:dyDescent="0.2">
      <c r="B11" s="418"/>
      <c r="C11" s="418"/>
      <c r="D11" s="418"/>
      <c r="E11" s="418"/>
      <c r="F11" s="418"/>
    </row>
    <row r="13" spans="1:6" x14ac:dyDescent="0.2">
      <c r="A13" s="500" t="s">
        <v>1193</v>
      </c>
    </row>
    <row r="15" spans="1:6" x14ac:dyDescent="0.2">
      <c r="A15" s="269" t="s">
        <v>763</v>
      </c>
    </row>
    <row r="16" spans="1:6" s="418" customFormat="1" ht="45" customHeight="1" x14ac:dyDescent="0.2">
      <c r="A16" s="501"/>
      <c r="B16" s="501" t="s">
        <v>1420</v>
      </c>
    </row>
    <row r="17" spans="1:2" ht="6" customHeight="1" x14ac:dyDescent="0.2"/>
    <row r="18" spans="1:2" ht="24.75" customHeight="1" x14ac:dyDescent="0.2">
      <c r="A18" s="2126" t="s">
        <v>1304</v>
      </c>
      <c r="B18" s="2126"/>
    </row>
  </sheetData>
  <sheetProtection selectLockedCells="1"/>
  <mergeCells count="3">
    <mergeCell ref="A18:B18"/>
    <mergeCell ref="C1:F1"/>
    <mergeCell ref="B7:E7"/>
  </mergeCells>
  <phoneticPr fontId="24" type="noConversion"/>
  <pageMargins left="0.75" right="0.75" top="1" bottom="1" header="0.5" footer="0.5"/>
  <pageSetup firstPageNumber="46" orientation="portrait" useFirstPageNumber="1" r:id="rId1"/>
  <headerFooter alignWithMargins="0">
    <oddHeader>&amp;RPage 46</oddHeader>
  </headerFooter>
  <drawing r:id="rId2"/>
  <legacyDrawing r:id="rId3"/>
  <oleObjects>
    <mc:AlternateContent xmlns:mc="http://schemas.openxmlformats.org/markup-compatibility/2006">
      <mc:Choice Requires="x14">
        <oleObject progId="Acrobat Document" dvAspect="DVASPECT_ICON" shapeId="38914" r:id="rId4">
          <objectPr defaultSize="0" r:id="rId5">
            <anchor moveWithCells="1">
              <from>
                <xdr:col>1</xdr:col>
                <xdr:colOff>1047750</xdr:colOff>
                <xdr:row>0</xdr:row>
                <xdr:rowOff>0</xdr:rowOff>
              </from>
              <to>
                <xdr:col>1</xdr:col>
                <xdr:colOff>1962150</xdr:colOff>
                <xdr:row>4</xdr:row>
                <xdr:rowOff>28575</xdr:rowOff>
              </to>
            </anchor>
          </objectPr>
        </oleObject>
      </mc:Choice>
      <mc:Fallback>
        <oleObject progId="Acrobat Document" dvAspect="DVASPECT_ICON" shapeId="38914" r:id="rId4"/>
      </mc:Fallback>
    </mc:AlternateContent>
    <mc:AlternateContent xmlns:mc="http://schemas.openxmlformats.org/markup-compatibility/2006">
      <mc:Choice Requires="x14">
        <oleObject progId="Acrobat Document" dvAspect="DVASPECT_ICON" shapeId="38915" r:id="rId6">
          <objectPr defaultSize="0" r:id="rId7">
            <anchor moveWithCells="1">
              <from>
                <xdr:col>1</xdr:col>
                <xdr:colOff>2171700</xdr:colOff>
                <xdr:row>0</xdr:row>
                <xdr:rowOff>0</xdr:rowOff>
              </from>
              <to>
                <xdr:col>1</xdr:col>
                <xdr:colOff>3086100</xdr:colOff>
                <xdr:row>4</xdr:row>
                <xdr:rowOff>28575</xdr:rowOff>
              </to>
            </anchor>
          </objectPr>
        </oleObject>
      </mc:Choice>
      <mc:Fallback>
        <oleObject progId="Acrobat Document" dvAspect="DVASPECT_ICON" shapeId="38915" r:id="rId6"/>
      </mc:Fallback>
    </mc:AlternateContent>
    <mc:AlternateContent xmlns:mc="http://schemas.openxmlformats.org/markup-compatibility/2006">
      <mc:Choice Requires="x14">
        <oleObject progId="Acrobat Document" dvAspect="DVASPECT_ICON" shapeId="38916" r:id="rId8">
          <objectPr defaultSize="0" r:id="rId9">
            <anchor moveWithCells="1">
              <from>
                <xdr:col>1</xdr:col>
                <xdr:colOff>3371850</xdr:colOff>
                <xdr:row>0</xdr:row>
                <xdr:rowOff>0</xdr:rowOff>
              </from>
              <to>
                <xdr:col>2</xdr:col>
                <xdr:colOff>304800</xdr:colOff>
                <xdr:row>4</xdr:row>
                <xdr:rowOff>28575</xdr:rowOff>
              </to>
            </anchor>
          </objectPr>
        </oleObject>
      </mc:Choice>
      <mc:Fallback>
        <oleObject progId="Acrobat Document" dvAspect="DVASPECT_ICON" shapeId="38916" r:id="rId8"/>
      </mc:Fallback>
    </mc:AlternateContent>
    <mc:AlternateContent xmlns:mc="http://schemas.openxmlformats.org/markup-compatibility/2006">
      <mc:Choice Requires="x14">
        <oleObject progId="Acrobat Document" dvAspect="DVASPECT_ICON" shapeId="38917" r:id="rId10">
          <objectPr defaultSize="0" r:id="rId11">
            <anchor moveWithCells="1">
              <from>
                <xdr:col>0</xdr:col>
                <xdr:colOff>104775</xdr:colOff>
                <xdr:row>7</xdr:row>
                <xdr:rowOff>28575</xdr:rowOff>
              </from>
              <to>
                <xdr:col>1</xdr:col>
                <xdr:colOff>895350</xdr:colOff>
                <xdr:row>11</xdr:row>
                <xdr:rowOff>76200</xdr:rowOff>
              </to>
            </anchor>
          </objectPr>
        </oleObject>
      </mc:Choice>
      <mc:Fallback>
        <oleObject progId="Acrobat Document" dvAspect="DVASPECT_ICON" shapeId="38917" r:id="rId10"/>
      </mc:Fallback>
    </mc:AlternateContent>
    <mc:AlternateContent xmlns:mc="http://schemas.openxmlformats.org/markup-compatibility/2006">
      <mc:Choice Requires="x14">
        <oleObject progId="Acrobat Document" dvAspect="DVASPECT_ICON" shapeId="38918" r:id="rId12">
          <objectPr defaultSize="0" r:id="rId13">
            <anchor moveWithCells="1">
              <from>
                <xdr:col>0</xdr:col>
                <xdr:colOff>104775</xdr:colOff>
                <xdr:row>0</xdr:row>
                <xdr:rowOff>66675</xdr:rowOff>
              </from>
              <to>
                <xdr:col>1</xdr:col>
                <xdr:colOff>895350</xdr:colOff>
                <xdr:row>5</xdr:row>
                <xdr:rowOff>19050</xdr:rowOff>
              </to>
            </anchor>
          </objectPr>
        </oleObject>
      </mc:Choice>
      <mc:Fallback>
        <oleObject progId="Acrobat Document" dvAspect="DVASPECT_ICON" shapeId="38918" r:id="rId12"/>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fitToPage="1"/>
  </sheetPr>
  <dimension ref="A1:H48"/>
  <sheetViews>
    <sheetView showGridLines="0" showZeros="0" zoomScale="110" zoomScaleNormal="110" workbookViewId="0">
      <selection activeCell="K27" sqref="K27"/>
    </sheetView>
  </sheetViews>
  <sheetFormatPr defaultColWidth="9.140625" defaultRowHeight="12.75" x14ac:dyDescent="0.2"/>
  <cols>
    <col min="1" max="1" width="33.85546875" style="210" customWidth="1"/>
    <col min="2" max="6" width="16.7109375" style="210" customWidth="1"/>
    <col min="7" max="16384" width="9.140625" style="210"/>
  </cols>
  <sheetData>
    <row r="1" spans="1:8" ht="48.75" customHeight="1" x14ac:dyDescent="0.2">
      <c r="A1" s="2129" t="s">
        <v>1307</v>
      </c>
      <c r="B1" s="2130"/>
      <c r="C1" s="2130"/>
      <c r="D1" s="2130"/>
      <c r="E1" s="2130"/>
      <c r="F1" s="2131"/>
    </row>
    <row r="2" spans="1:8" ht="45" customHeight="1" x14ac:dyDescent="0.2">
      <c r="A2" s="213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FY"&amp;'AFR22'!E2+1&amp;"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FY2023 annual budget to be amended to include a Deficit Reduction Plan and narrative.  </v>
      </c>
      <c r="B2" s="2140"/>
      <c r="C2" s="2140"/>
      <c r="D2" s="2140"/>
      <c r="E2" s="2140"/>
      <c r="F2" s="2141"/>
      <c r="G2" s="502"/>
      <c r="H2" s="502"/>
    </row>
    <row r="3" spans="1:8" ht="57" customHeight="1" x14ac:dyDescent="0.2">
      <c r="A3" s="2142" t="s">
        <v>1750</v>
      </c>
      <c r="B3" s="2143"/>
      <c r="C3" s="2143"/>
      <c r="D3" s="2143"/>
      <c r="E3" s="2143"/>
      <c r="F3" s="2144"/>
      <c r="G3" s="502"/>
      <c r="H3" s="502"/>
    </row>
    <row r="4" spans="1:8" ht="14.25" customHeight="1" x14ac:dyDescent="0.2">
      <c r="A4" s="2148" t="str">
        <f>" -  If the FY"&amp;'AFR22'!E2+1&amp;" school district budget already requires a Deficit Reduction Plan, and one was submitted, an updated (amended) budget is not required."</f>
        <v xml:space="preserve"> -  If the FY2023 school district budget already requires a Deficit Reduction Plan, and one was submitted, an updated (amended) budget is not required.</v>
      </c>
      <c r="B4" s="2149"/>
      <c r="C4" s="2149"/>
      <c r="D4" s="2149"/>
      <c r="E4" s="2149"/>
      <c r="F4" s="2150"/>
      <c r="G4" s="502"/>
      <c r="H4" s="502"/>
    </row>
    <row r="5" spans="1:8" ht="14.25" customHeight="1" x14ac:dyDescent="0.2">
      <c r="A5" s="2151" t="str">
        <f>" -  If the Annual Financial Report requires a deficit reducton plan even though the FY"&amp;'AFR22'!E2+1&amp;" budget does not, a completed deficit reduction plan is still required."</f>
        <v xml:space="preserve"> -  If the Annual Financial Report requires a deficit reducton plan even though the FY2023 budget does not, a completed deficit reduction plan is still required.</v>
      </c>
      <c r="B5" s="2152"/>
      <c r="C5" s="2152"/>
      <c r="D5" s="2152"/>
      <c r="E5" s="2152"/>
      <c r="F5" s="2153"/>
      <c r="G5" s="502"/>
      <c r="H5" s="502"/>
    </row>
    <row r="6" spans="1:8" s="205" customFormat="1" ht="41.25" customHeight="1" x14ac:dyDescent="0.2">
      <c r="A6" s="2145" t="s">
        <v>1308</v>
      </c>
      <c r="B6" s="2146"/>
      <c r="C6" s="2146"/>
      <c r="D6" s="2146"/>
      <c r="E6" s="2146"/>
      <c r="F6" s="2147"/>
    </row>
    <row r="7" spans="1:8" ht="42" customHeight="1" x14ac:dyDescent="0.2">
      <c r="A7" s="503" t="s">
        <v>422</v>
      </c>
      <c r="B7" s="504" t="s">
        <v>1196</v>
      </c>
      <c r="C7" s="504" t="s">
        <v>1197</v>
      </c>
      <c r="D7" s="504" t="s">
        <v>1195</v>
      </c>
      <c r="E7" s="504" t="s">
        <v>1198</v>
      </c>
      <c r="F7" s="504" t="s">
        <v>1099</v>
      </c>
    </row>
    <row r="8" spans="1:8" s="506" customFormat="1" ht="14.25" customHeight="1" x14ac:dyDescent="0.2">
      <c r="A8" s="505" t="s">
        <v>1100</v>
      </c>
      <c r="B8" s="913">
        <f>'Acct Summary 7-9'!C8</f>
        <v>22747786</v>
      </c>
      <c r="C8" s="913">
        <f>'Acct Summary 7-9'!D8</f>
        <v>0</v>
      </c>
      <c r="D8" s="913">
        <f>'Acct Summary 7-9'!F8</f>
        <v>0</v>
      </c>
      <c r="E8" s="913">
        <f>'Acct Summary 7-9'!I8</f>
        <v>0</v>
      </c>
      <c r="F8" s="913">
        <f>SUM(B8:E8)</f>
        <v>22747786</v>
      </c>
    </row>
    <row r="9" spans="1:8" s="506" customFormat="1" ht="14.25" customHeight="1" thickBot="1" x14ac:dyDescent="0.25">
      <c r="A9" s="505" t="s">
        <v>1101</v>
      </c>
      <c r="B9" s="914">
        <f>'Acct Summary 7-9'!C17</f>
        <v>23190423</v>
      </c>
      <c r="C9" s="914">
        <f>'Acct Summary 7-9'!D17</f>
        <v>0</v>
      </c>
      <c r="D9" s="914">
        <f>'Acct Summary 7-9'!F17</f>
        <v>0</v>
      </c>
      <c r="E9" s="913"/>
      <c r="F9" s="913">
        <f>SUM(B9:E9)</f>
        <v>23190423</v>
      </c>
    </row>
    <row r="10" spans="1:8" s="506" customFormat="1" ht="14.25" thickTop="1" thickBot="1" x14ac:dyDescent="0.25">
      <c r="A10" s="507" t="s">
        <v>1102</v>
      </c>
      <c r="B10" s="915">
        <f>(B8-B9)</f>
        <v>-442637</v>
      </c>
      <c r="C10" s="915">
        <f>(C8-C9)</f>
        <v>0</v>
      </c>
      <c r="D10" s="915">
        <f>(D8-D9)</f>
        <v>0</v>
      </c>
      <c r="E10" s="914">
        <f>(E8-E9)</f>
        <v>0</v>
      </c>
      <c r="F10" s="916">
        <f>SUM(F8-F9)</f>
        <v>-442637</v>
      </c>
    </row>
    <row r="11" spans="1:8" s="506" customFormat="1" ht="14.25" thickTop="1" thickBot="1" x14ac:dyDescent="0.25">
      <c r="A11" s="508" t="str">
        <f>"Fund Balance - June 30, "&amp;'AFR22'!E2&amp;""</f>
        <v>Fund Balance - June 30, 2022</v>
      </c>
      <c r="B11" s="917">
        <f>'Acct Summary 7-9'!C81</f>
        <v>1465650</v>
      </c>
      <c r="C11" s="917">
        <f>'Acct Summary 7-9'!D81</f>
        <v>0</v>
      </c>
      <c r="D11" s="917">
        <f>'Acct Summary 7-9'!F81</f>
        <v>0</v>
      </c>
      <c r="E11" s="917">
        <f>'Acct Summary 7-9'!I81</f>
        <v>0</v>
      </c>
      <c r="F11" s="918">
        <f>SUM(B11:E11)</f>
        <v>1465650</v>
      </c>
    </row>
    <row r="12" spans="1:8" ht="16.5" customHeight="1" thickTop="1" x14ac:dyDescent="0.2">
      <c r="A12" s="509"/>
      <c r="B12" s="510"/>
      <c r="C12" s="2133" t="str">
        <f>IF(AND(F10&lt;0,F11&gt;=0,ABS(F10*3)&gt;ABS(F11)),A16,IF(AND(F10&lt;0,F11&gt;0,ABS(F10*3)&lt;=ABS(F11)),A17,IF(AND(F10&lt;0,F11&lt;0),A16,IF(F11=0,A19,A18))))</f>
        <v>Unbalanced -  however, a deficit reduction plan is not required at this time.</v>
      </c>
      <c r="D12" s="2134"/>
      <c r="E12" s="2134"/>
      <c r="F12" s="2135"/>
    </row>
    <row r="13" spans="1:8" ht="19.5" customHeight="1" x14ac:dyDescent="0.2">
      <c r="A13" s="511"/>
      <c r="B13" s="512"/>
      <c r="C13" s="2133"/>
      <c r="D13" s="2134"/>
      <c r="E13" s="2134"/>
      <c r="F13" s="2135"/>
      <c r="H13" s="502"/>
    </row>
    <row r="14" spans="1:8" ht="19.5" customHeight="1" x14ac:dyDescent="0.2">
      <c r="A14" s="511"/>
      <c r="B14" s="512"/>
      <c r="C14" s="2133"/>
      <c r="D14" s="2134"/>
      <c r="E14" s="2134"/>
      <c r="F14" s="2135"/>
      <c r="H14" s="502"/>
    </row>
    <row r="15" spans="1:8" ht="17.25" customHeight="1" x14ac:dyDescent="0.2">
      <c r="A15" s="511"/>
      <c r="B15" s="512"/>
      <c r="C15" s="2136"/>
      <c r="D15" s="2137"/>
      <c r="E15" s="2137"/>
      <c r="F15" s="2138"/>
      <c r="H15" s="502"/>
    </row>
    <row r="16" spans="1:8" ht="51.75" hidden="1" customHeight="1" x14ac:dyDescent="0.2">
      <c r="A16" s="2132" t="s">
        <v>1751</v>
      </c>
      <c r="B16" s="2132"/>
      <c r="C16" s="2132"/>
      <c r="D16" s="2132"/>
      <c r="E16" s="2132"/>
      <c r="F16" s="210" t="s">
        <v>1103</v>
      </c>
    </row>
    <row r="17" spans="1:6" hidden="1" x14ac:dyDescent="0.2">
      <c r="A17" s="210" t="s">
        <v>1305</v>
      </c>
      <c r="F17" s="513" t="s">
        <v>1104</v>
      </c>
    </row>
    <row r="18" spans="1:6" hidden="1" x14ac:dyDescent="0.2">
      <c r="A18" s="210" t="s">
        <v>1306</v>
      </c>
      <c r="F18" s="210" t="s">
        <v>1139</v>
      </c>
    </row>
    <row r="19" spans="1:6" hidden="1" x14ac:dyDescent="0.2">
      <c r="A19" s="210" t="s">
        <v>1138</v>
      </c>
      <c r="F19" s="210" t="s">
        <v>1106</v>
      </c>
    </row>
    <row r="20" spans="1:6" ht="14.25" customHeight="1" x14ac:dyDescent="0.2"/>
    <row r="48" spans="3:3" x14ac:dyDescent="0.2">
      <c r="C48" s="513"/>
    </row>
  </sheetData>
  <sheetProtection algorithmName="SHA-512" hashValue="jT+z6sNmKr2S9n7U9KLNhAxPvmbMWARBBpmmvIsiB4ko0HeHvEu11DwTJkLe+bh51gu54xh8EyIugVtBoxUJMA==" saltValue="am64HSkcfGIZ0QrxuVTwwQ=="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tabColor rgb="FF0000FF"/>
    <pageSetUpPr fitToPage="1"/>
  </sheetPr>
  <dimension ref="A1:L93"/>
  <sheetViews>
    <sheetView showGridLines="0" defaultGridColor="0" topLeftCell="A44" colorId="8" zoomScaleNormal="100" workbookViewId="0">
      <selection activeCell="D87" sqref="D87"/>
    </sheetView>
  </sheetViews>
  <sheetFormatPr defaultColWidth="9.140625" defaultRowHeight="12" x14ac:dyDescent="0.2"/>
  <cols>
    <col min="1" max="1" width="2.7109375" style="174" customWidth="1"/>
    <col min="2" max="2" width="3.140625" style="174" customWidth="1"/>
    <col min="3" max="3" width="96.140625" style="501" customWidth="1"/>
    <col min="4" max="4" width="42.140625" style="167" customWidth="1"/>
    <col min="5" max="5" width="3.85546875" style="228" customWidth="1"/>
    <col min="6" max="6" width="1" style="104" customWidth="1"/>
    <col min="7" max="16384" width="9.140625" style="104"/>
  </cols>
  <sheetData>
    <row r="1" spans="1:5" ht="4.5" customHeight="1" thickBot="1" x14ac:dyDescent="0.25">
      <c r="A1" s="514"/>
      <c r="B1" s="515"/>
      <c r="C1" s="516"/>
      <c r="D1" s="517"/>
    </row>
    <row r="2" spans="1:5" ht="16.5" customHeight="1" thickTop="1" x14ac:dyDescent="0.2">
      <c r="A2" s="2163" t="str">
        <f>"FY "&amp;'AFR22'!E2&amp;" Audit Checklist"</f>
        <v>FY 2022 Audit Checklist</v>
      </c>
      <c r="B2" s="2164"/>
      <c r="C2" s="2164"/>
      <c r="D2" s="1470" t="str">
        <f>"RCDT: "&amp;COVER!A13&amp;""</f>
        <v>RCDT: 19022015061</v>
      </c>
      <c r="E2" s="1473"/>
    </row>
    <row r="3" spans="1:5" ht="21.75" customHeight="1" x14ac:dyDescent="0.2">
      <c r="A3" s="2165"/>
      <c r="B3" s="2166"/>
      <c r="C3" s="2166"/>
      <c r="D3" s="1471" t="str">
        <f>"School District/Joint Agreement Name: "&amp;COVER!A17&amp;""</f>
        <v>School District/Joint Agreement Name: Coop Assoc for Spec Educ</v>
      </c>
      <c r="E3" s="1473"/>
    </row>
    <row r="4" spans="1:5" ht="15" customHeight="1" x14ac:dyDescent="0.2">
      <c r="A4" s="2165"/>
      <c r="B4" s="2166"/>
      <c r="C4" s="2166"/>
      <c r="D4" s="1472" t="str">
        <f>"Auditor Name:  "&amp;COVER!T15&amp;""</f>
        <v>Auditor Name:  Nick Cavaliere CPA CFE</v>
      </c>
      <c r="E4" s="1473"/>
    </row>
    <row r="5" spans="1:5" ht="21.75" customHeight="1" x14ac:dyDescent="0.2">
      <c r="A5" s="2165"/>
      <c r="B5" s="2166"/>
      <c r="C5" s="2166"/>
      <c r="D5" s="1472" t="str">
        <f>"License #: "&amp;COVER!T23&amp;" License Expiration Date (below):"</f>
        <v>License #: 065-040118 License Expiration Date (below):</v>
      </c>
      <c r="E5" s="104"/>
    </row>
    <row r="6" spans="1:5" ht="10.5" customHeight="1" x14ac:dyDescent="0.2">
      <c r="A6" s="2165"/>
      <c r="B6" s="2166"/>
      <c r="C6" s="2166"/>
      <c r="D6" s="1622">
        <f>COVER!X23</f>
        <v>45565</v>
      </c>
      <c r="E6" s="1473"/>
    </row>
    <row r="7" spans="1:5" ht="14.25" customHeight="1" x14ac:dyDescent="0.2">
      <c r="A7" s="2165"/>
      <c r="B7" s="2166"/>
      <c r="C7" s="2166"/>
      <c r="D7" s="1623" t="str">
        <f>COVER!A48</f>
        <v>19-022-0150-61_AFR22 Coop Assoc for Spec Educ</v>
      </c>
      <c r="E7" s="1473"/>
    </row>
    <row r="8" spans="1:5" ht="17.25" customHeight="1" x14ac:dyDescent="0.2">
      <c r="A8" s="1466"/>
      <c r="B8" s="1466"/>
      <c r="C8" s="1466"/>
      <c r="D8" s="1466"/>
      <c r="E8" s="1473"/>
    </row>
    <row r="9" spans="1:5" x14ac:dyDescent="0.2">
      <c r="A9" s="2167" t="s">
        <v>1309</v>
      </c>
      <c r="B9" s="2168"/>
      <c r="C9" s="2168"/>
      <c r="D9" s="2169"/>
      <c r="E9" s="1468"/>
    </row>
    <row r="10" spans="1:5" x14ac:dyDescent="0.2">
      <c r="A10" s="972"/>
      <c r="B10" s="977">
        <v>1</v>
      </c>
      <c r="C10" s="104" t="s">
        <v>1454</v>
      </c>
      <c r="D10" s="120"/>
      <c r="E10" s="1463"/>
    </row>
    <row r="11" spans="1:5" ht="14.25" customHeight="1" x14ac:dyDescent="0.2">
      <c r="A11" s="972"/>
      <c r="B11" s="975">
        <f t="shared" ref="B11:B12" si="0">B10+1</f>
        <v>2</v>
      </c>
      <c r="C11" s="979" t="s">
        <v>1522</v>
      </c>
      <c r="D11" s="974"/>
      <c r="E11" s="1467"/>
    </row>
    <row r="12" spans="1:5" ht="12.75" x14ac:dyDescent="0.2">
      <c r="A12" s="972"/>
      <c r="B12" s="978">
        <f t="shared" si="0"/>
        <v>3</v>
      </c>
      <c r="C12" s="2156" t="s">
        <v>1453</v>
      </c>
      <c r="D12" s="1914"/>
      <c r="E12" s="1463"/>
    </row>
    <row r="13" spans="1:5" ht="12.75" x14ac:dyDescent="0.2">
      <c r="A13" s="972"/>
      <c r="B13" s="975"/>
      <c r="C13" s="976" t="s">
        <v>1203</v>
      </c>
      <c r="D13" s="973"/>
      <c r="E13" s="1467"/>
    </row>
    <row r="14" spans="1:5" ht="14.25" customHeight="1" x14ac:dyDescent="0.2">
      <c r="A14" s="972"/>
      <c r="B14" s="975">
        <f>B12+1</f>
        <v>4</v>
      </c>
      <c r="C14" s="979" t="s">
        <v>1455</v>
      </c>
      <c r="D14" s="974"/>
      <c r="E14" s="1467"/>
    </row>
    <row r="15" spans="1:5" ht="14.25" customHeight="1" x14ac:dyDescent="0.2">
      <c r="A15" s="972"/>
      <c r="B15" s="975">
        <v>5</v>
      </c>
      <c r="C15" s="979" t="s">
        <v>696</v>
      </c>
      <c r="D15" s="974"/>
      <c r="E15" s="1467"/>
    </row>
    <row r="16" spans="1:5" ht="14.25" customHeight="1" x14ac:dyDescent="0.2">
      <c r="A16" s="972"/>
      <c r="B16" s="975">
        <v>6</v>
      </c>
      <c r="C16" s="979" t="s">
        <v>942</v>
      </c>
      <c r="D16" s="974"/>
      <c r="E16" s="1467"/>
    </row>
    <row r="17" spans="1:5" ht="14.25" customHeight="1" x14ac:dyDescent="0.2">
      <c r="A17" s="972"/>
      <c r="B17" s="975">
        <v>7</v>
      </c>
      <c r="C17" s="980" t="s">
        <v>4861</v>
      </c>
      <c r="D17" s="974"/>
      <c r="E17" s="1467"/>
    </row>
    <row r="18" spans="1:5" ht="14.25" customHeight="1" x14ac:dyDescent="0.2">
      <c r="A18" s="972"/>
      <c r="B18" s="981">
        <v>8</v>
      </c>
      <c r="C18" s="982" t="s">
        <v>1204</v>
      </c>
      <c r="D18" s="974"/>
      <c r="E18" s="1467"/>
    </row>
    <row r="19" spans="1:5" ht="18" customHeight="1" x14ac:dyDescent="0.2">
      <c r="A19" s="2170" t="s">
        <v>907</v>
      </c>
      <c r="B19" s="2171"/>
      <c r="C19" s="2171"/>
      <c r="D19" s="2172"/>
      <c r="E19" s="1468"/>
    </row>
    <row r="20" spans="1:5" ht="13.5" customHeight="1" x14ac:dyDescent="0.2">
      <c r="A20" s="2173" t="s">
        <v>592</v>
      </c>
      <c r="B20" s="2174"/>
      <c r="C20" s="2174"/>
      <c r="D20" s="2175"/>
      <c r="E20" s="1468"/>
    </row>
    <row r="21" spans="1:5" ht="12.75" customHeight="1" x14ac:dyDescent="0.2">
      <c r="A21" s="558" t="s">
        <v>1310</v>
      </c>
      <c r="B21" s="559"/>
      <c r="C21" s="560"/>
      <c r="D21" s="561"/>
      <c r="E21" s="1468"/>
    </row>
    <row r="22" spans="1:5" ht="12.75" customHeight="1" x14ac:dyDescent="0.2">
      <c r="A22" s="562" t="s">
        <v>1421</v>
      </c>
      <c r="B22" s="273"/>
      <c r="C22" s="143"/>
      <c r="D22" s="563"/>
      <c r="E22" s="1468"/>
    </row>
    <row r="23" spans="1:5" ht="6.75" customHeight="1" thickBot="1" x14ac:dyDescent="0.25">
      <c r="A23" s="564"/>
      <c r="B23" s="565"/>
      <c r="C23" s="566"/>
      <c r="D23" s="567"/>
      <c r="E23" s="1468"/>
    </row>
    <row r="24" spans="1:5" s="110" customFormat="1" ht="12.75" thickTop="1" x14ac:dyDescent="0.2">
      <c r="A24" s="568"/>
      <c r="B24" s="569" t="s">
        <v>1311</v>
      </c>
      <c r="C24" s="570"/>
      <c r="D24" s="571" t="s">
        <v>633</v>
      </c>
      <c r="E24" s="1468"/>
    </row>
    <row r="25" spans="1:5" x14ac:dyDescent="0.2">
      <c r="A25" s="518"/>
      <c r="B25" s="519">
        <v>1</v>
      </c>
      <c r="C25" s="2159" t="s">
        <v>261</v>
      </c>
      <c r="D25" s="2160"/>
      <c r="E25" s="1468"/>
    </row>
    <row r="26" spans="1:5" ht="12.75" x14ac:dyDescent="0.2">
      <c r="A26" s="550"/>
      <c r="B26" s="551">
        <v>2</v>
      </c>
      <c r="C26" s="2157" t="s">
        <v>1456</v>
      </c>
      <c r="D26" s="2158"/>
      <c r="E26" s="1468"/>
    </row>
    <row r="27" spans="1:5" ht="12.2" customHeight="1" x14ac:dyDescent="0.2">
      <c r="A27" s="550"/>
      <c r="B27" s="551"/>
      <c r="C27" s="552" t="s">
        <v>856</v>
      </c>
      <c r="D27" s="553" t="str">
        <f>IF(COVER!O11="X","CASH",IF(COVER!O12="X","ACCRUAL ","PLEASE CHECK AN ACCOUNTING BASIS."))</f>
        <v xml:space="preserve">ACCRUAL </v>
      </c>
      <c r="E27" s="1467"/>
    </row>
    <row r="28" spans="1:5" ht="12.2" customHeight="1" x14ac:dyDescent="0.2">
      <c r="A28" s="550"/>
      <c r="B28" s="551"/>
      <c r="C28" s="552" t="s">
        <v>1457</v>
      </c>
      <c r="D28" s="553" t="str">
        <f>IF(COVER!B5="X","SCHOOL DISTRICT",IF(COVER!B6="X","JOINT AGREEMENT","PLEASE CHECK SCHOOL DISTRICT OR JOINT AGREEMENT."))</f>
        <v>JOINT AGREEMENT</v>
      </c>
      <c r="E28" s="1467"/>
    </row>
    <row r="29" spans="1:5" ht="12.2" customHeight="1" x14ac:dyDescent="0.2">
      <c r="A29" s="550"/>
      <c r="B29" s="551"/>
      <c r="C29" s="552" t="s">
        <v>1070</v>
      </c>
      <c r="D29" s="553" t="str">
        <f>IF(COVER!O11="X","OK",IF(AND('Aud Quest 2'!J88=0,'Aud Quest 2'!I75&lt;DATE(2017,12,31)),"ENTER ACCOUNTING INFO",IF(AND('Aud Quest 2'!J88&gt;0,'Aud Quest 2'!I75&lt;DATE(2017,12,31)),"OK")))</f>
        <v>ENTER ACCOUNTING INFO</v>
      </c>
      <c r="E29" s="1467"/>
    </row>
    <row r="30" spans="1:5" ht="12" hidden="1" customHeight="1" x14ac:dyDescent="0.2">
      <c r="A30" s="525"/>
      <c r="B30" s="554"/>
      <c r="C30" s="521" t="s">
        <v>875</v>
      </c>
      <c r="D30" s="524" t="str">
        <f>IF(AND(COVER!J29="X",COVER!J31="X",COVER!L29&lt;&gt;"X"),"OK",IF(AND(COVER!J29="X",COVER!J31&lt;&gt;"X",COVER!L31="X"),"NO FINDINGS WERE ISSUED",IF(AND(COVER!L29="X",COVER!J31&lt;&gt;"X"),"OK","PLEASE CHECK YES or NO.")))</f>
        <v>PLEASE CHECK YES or NO.</v>
      </c>
      <c r="E30" s="1467"/>
    </row>
    <row r="31" spans="1:5" ht="24" hidden="1" customHeight="1" x14ac:dyDescent="0.2">
      <c r="A31" s="525"/>
      <c r="B31" s="554"/>
      <c r="C31" s="521" t="s">
        <v>753</v>
      </c>
      <c r="D31" s="526" t="b">
        <f>IF('Aud Quest 2'!B51="X",IF('Aud Quest 2'!F51&gt;"00/00/00 ","Enter Effective Date","ok"))</f>
        <v>0</v>
      </c>
      <c r="E31" s="1467"/>
    </row>
    <row r="32" spans="1:5" x14ac:dyDescent="0.2">
      <c r="A32" s="520"/>
      <c r="B32" s="554"/>
      <c r="C32" s="523" t="s">
        <v>1105</v>
      </c>
      <c r="D32" s="524"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Deficit reduction plan is not required.</v>
      </c>
      <c r="E32" s="1467"/>
    </row>
    <row r="33" spans="1:12" ht="12.6" customHeight="1" x14ac:dyDescent="0.2">
      <c r="A33" s="518"/>
      <c r="B33" s="551">
        <f>B26+1</f>
        <v>3</v>
      </c>
      <c r="C33" s="527" t="s">
        <v>737</v>
      </c>
      <c r="D33" s="528"/>
      <c r="E33" s="1468"/>
    </row>
    <row r="34" spans="1:12" x14ac:dyDescent="0.2">
      <c r="A34" s="520"/>
      <c r="B34" s="529"/>
      <c r="C34" s="523" t="s">
        <v>211</v>
      </c>
      <c r="D34" s="530" t="str">
        <f>IF(SUM('FP Info 3'!J10:L10)&lt;=0.0999999,"OK","CORRECT THE TAX RATES BY MOVING THE DECIMAL TWO PLACES TO THE LEFT.")</f>
        <v>OK</v>
      </c>
      <c r="E34" s="1469"/>
      <c r="F34" s="245"/>
      <c r="G34" s="245"/>
      <c r="H34" s="245"/>
      <c r="I34" s="245"/>
      <c r="J34" s="245"/>
    </row>
    <row r="35" spans="1:12" x14ac:dyDescent="0.2">
      <c r="A35" s="520"/>
      <c r="B35" s="555"/>
      <c r="C35" s="523" t="s">
        <v>1459</v>
      </c>
      <c r="D35" s="530" t="str">
        <f>IF(OR('FP Info 3'!D10="",'FP Info 3'!F10="",'FP Info 3'!H10="",'FP Info 3'!L10=""),"ENTRY IS REQUIRED!  IF NO TAX RATE, ENTER 0 IN CELL.","OK")</f>
        <v>OK</v>
      </c>
      <c r="E35" s="1467"/>
      <c r="F35" s="245"/>
      <c r="G35" s="245"/>
      <c r="H35" s="245"/>
      <c r="I35" s="245"/>
      <c r="J35" s="245"/>
    </row>
    <row r="36" spans="1:12" x14ac:dyDescent="0.2">
      <c r="A36" s="520"/>
      <c r="B36" s="555"/>
      <c r="C36" s="523" t="s">
        <v>878</v>
      </c>
      <c r="D36" s="522" t="str">
        <f>IF(OR(COVER!B6="x",'FP Info 3'!B32="X",'FP Info 3'!B33="X"),"OK","ENTRY IS REQUIRED!")</f>
        <v>OK</v>
      </c>
      <c r="E36" s="1467"/>
    </row>
    <row r="37" spans="1:12" x14ac:dyDescent="0.2">
      <c r="A37" s="525"/>
      <c r="B37" s="555"/>
      <c r="C37" s="523" t="s">
        <v>1458</v>
      </c>
      <c r="D37" s="533" t="str">
        <f>IF(AND('FP Info 3'!B45="",'FP Info 3'!B46="",'FP Info 3'!B47="",'FP Info 3'!B48="",'FP Info 3'!B49="",'FP Info 3'!B50="",'FP Info 3'!B51="",'FP Info 3'!B52=""),"NO","YES")</f>
        <v>NO</v>
      </c>
      <c r="E37" s="1467"/>
    </row>
    <row r="38" spans="1:12" s="534" customFormat="1" ht="12.75" customHeight="1" x14ac:dyDescent="0.2">
      <c r="A38" s="531"/>
      <c r="B38" s="551">
        <f>B33+1</f>
        <v>4</v>
      </c>
      <c r="C38" s="532" t="s">
        <v>697</v>
      </c>
      <c r="D38" s="533"/>
      <c r="E38" s="1467"/>
    </row>
    <row r="39" spans="1:12" s="534" customFormat="1" x14ac:dyDescent="0.2">
      <c r="A39" s="535"/>
      <c r="B39" s="551"/>
      <c r="C39" s="536" t="s">
        <v>738</v>
      </c>
      <c r="D39" s="522" t="str">
        <f>IF('Assets-Liab 5-6'!C4&lt;-0.49, "ERROR!","OK")</f>
        <v>OK</v>
      </c>
      <c r="E39" s="1467"/>
    </row>
    <row r="40" spans="1:12" x14ac:dyDescent="0.2">
      <c r="A40" s="535"/>
      <c r="B40" s="551"/>
      <c r="C40" s="536" t="s">
        <v>253</v>
      </c>
      <c r="D40" s="522" t="str">
        <f>IF('Assets-Liab 5-6'!D4&lt;-0.49, "ERROR!","OK")</f>
        <v>OK</v>
      </c>
      <c r="E40" s="1467"/>
      <c r="L40" s="109"/>
    </row>
    <row r="41" spans="1:12" x14ac:dyDescent="0.2">
      <c r="A41" s="535"/>
      <c r="B41" s="551"/>
      <c r="C41" s="536" t="s">
        <v>698</v>
      </c>
      <c r="D41" s="522" t="str">
        <f>IF('Assets-Liab 5-6'!E4&lt;-0.49, "ERROR!","OK")</f>
        <v>OK</v>
      </c>
      <c r="E41" s="1467"/>
    </row>
    <row r="42" spans="1:12" x14ac:dyDescent="0.2">
      <c r="A42" s="535"/>
      <c r="B42" s="551"/>
      <c r="C42" s="536" t="s">
        <v>254</v>
      </c>
      <c r="D42" s="522" t="str">
        <f>IF('Assets-Liab 5-6'!F4&lt;-0.49, "ERROR!","OK")</f>
        <v>OK</v>
      </c>
      <c r="E42" s="1467"/>
    </row>
    <row r="43" spans="1:12" x14ac:dyDescent="0.2">
      <c r="A43" s="535"/>
      <c r="B43" s="551"/>
      <c r="C43" s="536" t="s">
        <v>255</v>
      </c>
      <c r="D43" s="522" t="str">
        <f>IF('Assets-Liab 5-6'!G4&lt;-0.49, "ERROR!","OK")</f>
        <v>OK</v>
      </c>
      <c r="E43" s="1467"/>
    </row>
    <row r="44" spans="1:12" x14ac:dyDescent="0.2">
      <c r="A44" s="535"/>
      <c r="B44" s="551"/>
      <c r="C44" s="536" t="s">
        <v>699</v>
      </c>
      <c r="D44" s="522" t="str">
        <f>IF('Assets-Liab 5-6'!H4&lt;-0.49, "ERROR!","OK")</f>
        <v>OK</v>
      </c>
      <c r="E44" s="1467"/>
    </row>
    <row r="45" spans="1:12" x14ac:dyDescent="0.2">
      <c r="A45" s="535"/>
      <c r="B45" s="551"/>
      <c r="C45" s="536" t="s">
        <v>256</v>
      </c>
      <c r="D45" s="522" t="str">
        <f>IF('Assets-Liab 5-6'!I4&lt;-0.49, "ERROR!","OK")</f>
        <v>OK</v>
      </c>
      <c r="E45" s="1467"/>
    </row>
    <row r="46" spans="1:12" x14ac:dyDescent="0.2">
      <c r="A46" s="535"/>
      <c r="B46" s="551"/>
      <c r="C46" s="536" t="s">
        <v>700</v>
      </c>
      <c r="D46" s="522" t="str">
        <f>IF('Assets-Liab 5-6'!J4&lt;-0.49, "ERROR!","OK")</f>
        <v>OK</v>
      </c>
      <c r="E46" s="1467"/>
    </row>
    <row r="47" spans="1:12" x14ac:dyDescent="0.2">
      <c r="A47" s="535"/>
      <c r="B47" s="551"/>
      <c r="C47" s="536" t="s">
        <v>257</v>
      </c>
      <c r="D47" s="522" t="str">
        <f>IF('Assets-Liab 5-6'!K4&lt;-0.49, "ERROR!","OK")</f>
        <v>OK</v>
      </c>
      <c r="E47" s="1467"/>
    </row>
    <row r="48" spans="1:12" x14ac:dyDescent="0.2">
      <c r="A48" s="537"/>
      <c r="B48" s="538">
        <f>B38+1</f>
        <v>5</v>
      </c>
      <c r="C48" s="2161" t="s">
        <v>475</v>
      </c>
      <c r="D48" s="2162"/>
      <c r="E48" s="1468"/>
    </row>
    <row r="49" spans="1:5" x14ac:dyDescent="0.2">
      <c r="A49" s="537"/>
      <c r="B49" s="539"/>
      <c r="C49" s="540" t="s">
        <v>1073</v>
      </c>
      <c r="D49" s="541" t="str">
        <f>IF(SUM('Assets-Liab 5-6'!C13)&lt;&gt;SUM('Assets-Liab 5-6'!C41),"ERROR!","OK")</f>
        <v>OK</v>
      </c>
      <c r="E49" s="1467"/>
    </row>
    <row r="50" spans="1:5" x14ac:dyDescent="0.2">
      <c r="A50" s="537"/>
      <c r="B50" s="539"/>
      <c r="C50" s="540" t="s">
        <v>1074</v>
      </c>
      <c r="D50" s="541" t="str">
        <f>IF(SUM('Assets-Liab 5-6'!D13)&lt;&gt;SUM('Assets-Liab 5-6'!D41),"ERROR!","OK")</f>
        <v>OK</v>
      </c>
      <c r="E50" s="1467"/>
    </row>
    <row r="51" spans="1:5" x14ac:dyDescent="0.2">
      <c r="A51" s="537"/>
      <c r="B51" s="539"/>
      <c r="C51" s="540" t="s">
        <v>1075</v>
      </c>
      <c r="D51" s="541" t="str">
        <f>IF(SUM('Assets-Liab 5-6'!E13)&lt;&gt;SUM('Assets-Liab 5-6'!E41),"ERROR!","OK")</f>
        <v>OK</v>
      </c>
      <c r="E51" s="1467"/>
    </row>
    <row r="52" spans="1:5" x14ac:dyDescent="0.2">
      <c r="A52" s="537"/>
      <c r="B52" s="539"/>
      <c r="C52" s="540" t="s">
        <v>1076</v>
      </c>
      <c r="D52" s="541" t="str">
        <f>IF(SUM('Assets-Liab 5-6'!F13)&lt;&gt;SUM('Assets-Liab 5-6'!F41),"ERROR!","OK")</f>
        <v>OK</v>
      </c>
      <c r="E52" s="1467"/>
    </row>
    <row r="53" spans="1:5" x14ac:dyDescent="0.2">
      <c r="A53" s="537"/>
      <c r="B53" s="539"/>
      <c r="C53" s="540" t="s">
        <v>1077</v>
      </c>
      <c r="D53" s="541" t="str">
        <f>IF(SUM('Assets-Liab 5-6'!G13)&lt;&gt;SUM('Assets-Liab 5-6'!G41),"ERROR!","OK")</f>
        <v>OK</v>
      </c>
      <c r="E53" s="1467"/>
    </row>
    <row r="54" spans="1:5" x14ac:dyDescent="0.2">
      <c r="A54" s="537"/>
      <c r="B54" s="539"/>
      <c r="C54" s="540" t="s">
        <v>1078</v>
      </c>
      <c r="D54" s="541" t="str">
        <f>IF(SUM('Assets-Liab 5-6'!H13)&lt;&gt;SUM('Assets-Liab 5-6'!H41),"ERROR!","OK")</f>
        <v>OK</v>
      </c>
      <c r="E54" s="1467"/>
    </row>
    <row r="55" spans="1:5" x14ac:dyDescent="0.2">
      <c r="A55" s="537"/>
      <c r="B55" s="539"/>
      <c r="C55" s="540" t="s">
        <v>1079</v>
      </c>
      <c r="D55" s="541" t="str">
        <f>IF(SUM('Assets-Liab 5-6'!I13)&lt;&gt;SUM('Assets-Liab 5-6'!I41),"ERROR!","OK")</f>
        <v>OK</v>
      </c>
      <c r="E55" s="1467"/>
    </row>
    <row r="56" spans="1:5" x14ac:dyDescent="0.2">
      <c r="A56" s="537"/>
      <c r="B56" s="539"/>
      <c r="C56" s="540" t="s">
        <v>1080</v>
      </c>
      <c r="D56" s="541" t="str">
        <f>IF(SUM('Assets-Liab 5-6'!J13)&lt;&gt;SUM('Assets-Liab 5-6'!J41),"ERROR!","OK")</f>
        <v>OK</v>
      </c>
      <c r="E56" s="1467"/>
    </row>
    <row r="57" spans="1:5" x14ac:dyDescent="0.2">
      <c r="A57" s="537"/>
      <c r="B57" s="539"/>
      <c r="C57" s="540" t="s">
        <v>1081</v>
      </c>
      <c r="D57" s="541" t="str">
        <f>IF(SUM('Assets-Liab 5-6'!K13)&lt;&gt;SUM('Assets-Liab 5-6'!K41),"ERROR!","OK")</f>
        <v>OK</v>
      </c>
      <c r="E57" s="1467"/>
    </row>
    <row r="58" spans="1:5" x14ac:dyDescent="0.2">
      <c r="A58" s="537"/>
      <c r="B58" s="539"/>
      <c r="C58" s="540" t="s">
        <v>1082</v>
      </c>
      <c r="D58" s="541" t="str">
        <f>IF(SUM('Assets-Liab 5-6'!L13)&lt;&gt;('Assets-Liab 5-6'!L41),"ERROR!","OK")</f>
        <v>OK</v>
      </c>
      <c r="E58" s="1467"/>
    </row>
    <row r="59" spans="1:5" x14ac:dyDescent="0.2">
      <c r="A59" s="537"/>
      <c r="B59" s="539"/>
      <c r="C59" s="540" t="s">
        <v>1083</v>
      </c>
      <c r="D59" s="541" t="str">
        <f>IF(SUM('Assets-Liab 5-6'!M23)&lt;&gt;('Assets-Liab 5-6'!M41),"ERROR!","OK")</f>
        <v>OK</v>
      </c>
      <c r="E59" s="1467"/>
    </row>
    <row r="60" spans="1:5" x14ac:dyDescent="0.2">
      <c r="A60" s="537"/>
      <c r="B60" s="539"/>
      <c r="C60" s="540" t="s">
        <v>1084</v>
      </c>
      <c r="D60" s="541" t="str">
        <f>IF(SUM('Assets-Liab 5-6'!N23)&lt;&gt;('Assets-Liab 5-6'!N41),"ERROR!","OK")</f>
        <v>OK</v>
      </c>
      <c r="E60" s="1467"/>
    </row>
    <row r="61" spans="1:5" x14ac:dyDescent="0.2">
      <c r="A61" s="520"/>
      <c r="B61" s="538">
        <f>B48+1</f>
        <v>6</v>
      </c>
      <c r="C61" s="2154" t="s">
        <v>701</v>
      </c>
      <c r="D61" s="2155"/>
      <c r="E61" s="1468"/>
    </row>
    <row r="62" spans="1:5" s="534" customFormat="1" x14ac:dyDescent="0.2">
      <c r="A62" s="520"/>
      <c r="B62" s="529"/>
      <c r="C62" s="536" t="s">
        <v>1085</v>
      </c>
      <c r="D62" s="542" t="str">
        <f>IF('Assets-Liab 5-6'!C38+'Assets-Liab 5-6'!C39='Acct Summary 7-9'!C81,"OK","ERROR!")</f>
        <v>OK</v>
      </c>
      <c r="E62" s="1467"/>
    </row>
    <row r="63" spans="1:5" x14ac:dyDescent="0.2">
      <c r="A63" s="520"/>
      <c r="B63" s="529"/>
      <c r="C63" s="536" t="s">
        <v>1086</v>
      </c>
      <c r="D63" s="542" t="str">
        <f>IF((('Assets-Liab 5-6'!D38+'Assets-Liab 5-6'!D39) ='Acct Summary 7-9'!D81), "OK", "ERROR!" )</f>
        <v>OK</v>
      </c>
      <c r="E63" s="1467"/>
    </row>
    <row r="64" spans="1:5" s="534" customFormat="1" x14ac:dyDescent="0.2">
      <c r="A64" s="520"/>
      <c r="B64" s="529"/>
      <c r="C64" s="536" t="s">
        <v>1087</v>
      </c>
      <c r="D64" s="542" t="str">
        <f>IF((('Assets-Liab 5-6'!E38 + 'Assets-Liab 5-6'!E39) ='Acct Summary 7-9'!E81), "OK", "ERROR!" )</f>
        <v>OK</v>
      </c>
      <c r="E64" s="1467"/>
    </row>
    <row r="65" spans="1:5" x14ac:dyDescent="0.2">
      <c r="A65" s="520"/>
      <c r="B65" s="529"/>
      <c r="C65" s="536" t="s">
        <v>1088</v>
      </c>
      <c r="D65" s="542" t="str">
        <f>IF((('Assets-Liab 5-6'!F38 + 'Assets-Liab 5-6'!F39) ='Acct Summary 7-9'!F81), "OK", "ERROR!" )</f>
        <v>OK</v>
      </c>
      <c r="E65" s="1467"/>
    </row>
    <row r="66" spans="1:5" ht="12.75" customHeight="1" x14ac:dyDescent="0.2">
      <c r="A66" s="520"/>
      <c r="B66" s="529"/>
      <c r="C66" s="536" t="s">
        <v>1096</v>
      </c>
      <c r="D66" s="542" t="str">
        <f>IF((('Assets-Liab 5-6'!G38 + 'Assets-Liab 5-6'!G39) ='Acct Summary 7-9'!G81), "OK", "ERROR!" )</f>
        <v>OK</v>
      </c>
      <c r="E66" s="1467"/>
    </row>
    <row r="67" spans="1:5" x14ac:dyDescent="0.2">
      <c r="A67" s="520"/>
      <c r="B67" s="529"/>
      <c r="C67" s="536" t="s">
        <v>1089</v>
      </c>
      <c r="D67" s="542" t="str">
        <f>IF((('Assets-Liab 5-6'!H38 + 'Assets-Liab 5-6'!H39) ='Acct Summary 7-9'!H81), "OK", "ERROR!" )</f>
        <v>OK</v>
      </c>
      <c r="E67" s="1467"/>
    </row>
    <row r="68" spans="1:5" ht="12.75" customHeight="1" x14ac:dyDescent="0.2">
      <c r="A68" s="520"/>
      <c r="B68" s="529"/>
      <c r="C68" s="536" t="s">
        <v>1090</v>
      </c>
      <c r="D68" s="542" t="str">
        <f>IF((('Assets-Liab 5-6'!I38 + 'Assets-Liab 5-6'!I39) ='Acct Summary 7-9'!I81), "OK", "ERROR!" )</f>
        <v>OK</v>
      </c>
      <c r="E68" s="1467"/>
    </row>
    <row r="69" spans="1:5" x14ac:dyDescent="0.2">
      <c r="A69" s="520"/>
      <c r="B69" s="529"/>
      <c r="C69" s="536" t="s">
        <v>1091</v>
      </c>
      <c r="D69" s="542" t="str">
        <f>IF((('Assets-Liab 5-6'!J38 + 'Assets-Liab 5-6'!J39) ='Acct Summary 7-9'!J81), "OK", "ERROR!" )</f>
        <v>OK</v>
      </c>
      <c r="E69" s="1467"/>
    </row>
    <row r="70" spans="1:5" x14ac:dyDescent="0.2">
      <c r="A70" s="535"/>
      <c r="B70" s="529"/>
      <c r="C70" s="536" t="s">
        <v>1097</v>
      </c>
      <c r="D70" s="542" t="str">
        <f>IF((('Assets-Liab 5-6'!K38 + 'Assets-Liab 5-6'!K39) ='Acct Summary 7-9'!K81), "OK", "ERROR!" )</f>
        <v>OK</v>
      </c>
      <c r="E70" s="1467"/>
    </row>
    <row r="71" spans="1:5" x14ac:dyDescent="0.2">
      <c r="A71" s="518"/>
      <c r="B71" s="551">
        <f>B61+1+1</f>
        <v>8</v>
      </c>
      <c r="C71" s="556" t="s">
        <v>1523</v>
      </c>
      <c r="D71" s="543"/>
      <c r="E71" s="1468"/>
    </row>
    <row r="72" spans="1:5" x14ac:dyDescent="0.2">
      <c r="A72" s="537"/>
      <c r="B72" s="551"/>
      <c r="C72" s="557" t="s">
        <v>909</v>
      </c>
      <c r="D72" s="543"/>
      <c r="E72" s="1468"/>
    </row>
    <row r="73" spans="1:5" x14ac:dyDescent="0.2">
      <c r="A73" s="520"/>
      <c r="B73" s="529"/>
      <c r="C73" s="521" t="s">
        <v>1524</v>
      </c>
      <c r="D73" s="542" t="str">
        <f>IF('Short-Term Long-Term Debt 26'!F49=SUM(,'Acct Summary 7-9'!C33:K33),"OK","ERROR!")</f>
        <v>OK</v>
      </c>
      <c r="E73" s="1467"/>
    </row>
    <row r="74" spans="1:5" x14ac:dyDescent="0.2">
      <c r="A74" s="520"/>
      <c r="B74" s="529"/>
      <c r="C74" s="521" t="s">
        <v>4862</v>
      </c>
      <c r="D74" s="542" t="str">
        <f>IF('Expenditures 16-24'!H174&lt;&gt;'Short-Term Long-Term Debt 26'!H49,"ERROR!","OK")</f>
        <v>OK</v>
      </c>
      <c r="E74" s="1467"/>
    </row>
    <row r="75" spans="1:5" x14ac:dyDescent="0.2">
      <c r="A75" s="518"/>
      <c r="B75" s="538">
        <f>B71+1</f>
        <v>9</v>
      </c>
      <c r="C75" s="2154" t="s">
        <v>1752</v>
      </c>
      <c r="D75" s="2155"/>
      <c r="E75" s="1468"/>
    </row>
    <row r="76" spans="1:5" x14ac:dyDescent="0.2">
      <c r="A76" s="518"/>
      <c r="B76" s="538"/>
      <c r="C76" s="521" t="s">
        <v>1092</v>
      </c>
      <c r="D76" s="544" t="str">
        <f>IF(SUM('Acct Summary 7-9'!C27:K27) =SUM( 'Acct Summary 7-9'!C49:K49),"OK", "ERROR")</f>
        <v>OK</v>
      </c>
      <c r="E76" s="1467"/>
    </row>
    <row r="77" spans="1:5" x14ac:dyDescent="0.2">
      <c r="A77" s="520"/>
      <c r="B77" s="529"/>
      <c r="C77" s="536" t="s">
        <v>1093</v>
      </c>
      <c r="D77" s="542" t="str">
        <f>IF(SUM('Acct Summary 7-9'!C28:K28)=SUM('Acct Summary 7-9'!C50:K50),"OK","ERROR!")</f>
        <v>OK</v>
      </c>
      <c r="E77" s="1467"/>
    </row>
    <row r="78" spans="1:5" ht="24" x14ac:dyDescent="0.2">
      <c r="A78" s="545"/>
      <c r="B78" s="529"/>
      <c r="C78" s="536" t="s">
        <v>1312</v>
      </c>
      <c r="D78" s="544" t="str">
        <f>IF(SUM('Acct Summary 7-9'!C42:K42)&gt;=SUM( 'Acct Summary 7-9'!C74:K74),"OK", "ERROR")</f>
        <v>OK</v>
      </c>
      <c r="E78" s="1467"/>
    </row>
    <row r="79" spans="1:5" x14ac:dyDescent="0.2">
      <c r="A79" s="518"/>
      <c r="B79" s="538">
        <f>B75+1</f>
        <v>10</v>
      </c>
      <c r="C79" s="532" t="s">
        <v>1517</v>
      </c>
      <c r="D79" s="546"/>
      <c r="E79" s="1468"/>
    </row>
    <row r="80" spans="1:5" x14ac:dyDescent="0.2">
      <c r="A80" s="520"/>
      <c r="B80" s="529"/>
      <c r="C80" s="536" t="s">
        <v>1108</v>
      </c>
      <c r="D80" s="542" t="str" cm="1">
        <f t="array" ref="D80">IF(SUM('Assets-Liab 5-6'!C38:H38+'Assets-Liab 5-6'!J38)&gt;=SUM('Rest Tax Levies-Tort Im 27'!G25:K25),"OK","ERROR")</f>
        <v>OK</v>
      </c>
      <c r="E80" s="1467"/>
    </row>
    <row r="81" spans="1:5" x14ac:dyDescent="0.2">
      <c r="A81" s="520"/>
      <c r="B81" s="529"/>
      <c r="C81" s="536" t="s">
        <v>1146</v>
      </c>
      <c r="D81" s="542" t="str">
        <f>IF(SUM('Assets-Liab 5-6'!C39:K39)&gt;0,"OK","ENTRY IS REQUIRED!")</f>
        <v>OK</v>
      </c>
      <c r="E81" s="1467"/>
    </row>
    <row r="82" spans="1:5" x14ac:dyDescent="0.2">
      <c r="A82" s="520"/>
      <c r="B82" s="547">
        <f>B79+1</f>
        <v>11</v>
      </c>
      <c r="C82" s="572" t="s">
        <v>4863</v>
      </c>
      <c r="D82" s="542"/>
      <c r="E82" s="1467"/>
    </row>
    <row r="83" spans="1:5" x14ac:dyDescent="0.2">
      <c r="A83" s="520"/>
      <c r="B83" s="529"/>
      <c r="C83" s="536" t="s">
        <v>1425</v>
      </c>
      <c r="D83" s="542" t="str">
        <f>IF(ISNUMBER('Acct Summary 7-9'!C9),"OK","ENTRY IS REQUIRED!")</f>
        <v>OK</v>
      </c>
      <c r="E83" s="1467"/>
    </row>
    <row r="84" spans="1:5" x14ac:dyDescent="0.2">
      <c r="A84" s="537"/>
      <c r="B84" s="538">
        <f>B79+1+1</f>
        <v>12</v>
      </c>
      <c r="C84" s="548" t="s">
        <v>4833</v>
      </c>
      <c r="D84" s="549" t="str">
        <f>IF(OR(COVER!$B$6="X",'PCTC-OEPP 37-39'!F98&gt;0),"OK","PLEASE ENTER 9 MO ADA.")</f>
        <v>OK</v>
      </c>
      <c r="E84" s="1467"/>
    </row>
    <row r="85" spans="1:5" x14ac:dyDescent="0.2">
      <c r="A85" s="518"/>
      <c r="B85" s="538">
        <v>13</v>
      </c>
      <c r="C85" s="548" t="s">
        <v>4834</v>
      </c>
      <c r="D85" s="549" t="str">
        <f>IF(OR(COVER!$B$6="X",ISNUMBER('PCTC-OEPP 37-39'!F192)),"OK","PLEASE ENTER AMOUNT or 0.")</f>
        <v>OK</v>
      </c>
      <c r="E85" s="1467"/>
    </row>
    <row r="86" spans="1:5" x14ac:dyDescent="0.2">
      <c r="A86" s="518"/>
      <c r="B86" s="538">
        <v>14</v>
      </c>
      <c r="C86" s="548" t="s">
        <v>4835</v>
      </c>
      <c r="D86" s="549" t="str">
        <f>IF(OR(COVER!$B$6="X",ISNUMBER('PCTC-OEPP 37-39'!F193)),"OK","PLEASE ENTER AMOUNT or 0.")</f>
        <v>OK</v>
      </c>
      <c r="E86" s="1467"/>
    </row>
    <row r="87" spans="1:5" ht="24" x14ac:dyDescent="0.2">
      <c r="A87" s="518"/>
      <c r="B87" s="538">
        <v>15</v>
      </c>
      <c r="C87" s="1462" t="s">
        <v>4836</v>
      </c>
      <c r="D87" s="957" t="str">
        <f>IF('Contracts Paid in CY 40'!A20="","PLEASE ENTER CONTRACTS PAID IN CURRENT YEAR.  IF NONE, STATE NO CONTRACTS.","OK")</f>
        <v>OK</v>
      </c>
      <c r="E87" s="1463"/>
    </row>
    <row r="88" spans="1:5" x14ac:dyDescent="0.2">
      <c r="A88" s="518"/>
      <c r="B88" s="538">
        <v>16</v>
      </c>
      <c r="C88" s="548" t="s">
        <v>4837</v>
      </c>
      <c r="D88" s="541" t="str">
        <f>IF('Shared Outsourced Services 42'!B8="X","OK",IF('Shared Outsourced Services 42'!K34&gt;0,"OK","ENTRY REQUIRED!"))</f>
        <v>OK</v>
      </c>
      <c r="E88" s="1467"/>
    </row>
    <row r="89" spans="1:5" x14ac:dyDescent="0.2">
      <c r="A89" s="537"/>
      <c r="B89" s="538">
        <v>17</v>
      </c>
      <c r="C89" s="548" t="s">
        <v>4838</v>
      </c>
      <c r="D89" s="541" t="str">
        <f>IF(COVER!B5="X",IF('AC 43'!L19=0,"ENTER BUDGET DATA!","OK"),"OK")</f>
        <v>OK</v>
      </c>
      <c r="E89" s="1467"/>
    </row>
    <row r="90" spans="1:5" x14ac:dyDescent="0.2">
      <c r="A90" s="537"/>
      <c r="B90" s="538">
        <v>18</v>
      </c>
      <c r="C90" s="548" t="s">
        <v>4864</v>
      </c>
      <c r="D90" s="1014" t="str">
        <f>'Rest Tax Levies-Tort Im 27'!G47</f>
        <v>OK</v>
      </c>
      <c r="E90" s="1467"/>
    </row>
    <row r="91" spans="1:5" x14ac:dyDescent="0.2">
      <c r="A91" s="537"/>
      <c r="B91" s="538">
        <v>19</v>
      </c>
      <c r="C91" s="548" t="s">
        <v>1600</v>
      </c>
      <c r="D91" s="1014" t="str">
        <f>IF(OR('Assets-Liab 5-6'!C45="",'Assets-Liab 5-6'!C48="",'Assets-Liab 5-6'!C49="",'Acct Summary 7-9'!C85="",'Expenditures 16-24'!H33="",'Revenues 10-15'!C82=""),"ENTRY IS REQUIRED!  IF ZERO, ENTER 0 in cell.","OK")</f>
        <v>OK</v>
      </c>
      <c r="E91" s="1467"/>
    </row>
    <row r="92" spans="1:5" x14ac:dyDescent="0.2">
      <c r="A92" s="537"/>
      <c r="B92" s="538">
        <v>20</v>
      </c>
      <c r="C92" s="548" t="s">
        <v>4839</v>
      </c>
      <c r="D92" s="1014" t="str">
        <f>IF(AND('CARES CRRSA ARP 28-35'!C42="OK",'CARES CRRSA ARP 28-35'!D42="OK",'CARES CRRSA ARP 28-35'!F42="OK",'CARES CRRSA ARP 28-35'!G42="OK",'CARES CRRSA ARP 28-35'!H42="OK",'CARES CRRSA ARP 28-35'!K42="OK",'CARES CRRSA ARP 28-35'!L42="OK"),"OK","ERROR")</f>
        <v>OK</v>
      </c>
      <c r="E92" s="1467"/>
    </row>
    <row r="93" spans="1:5" x14ac:dyDescent="0.2">
      <c r="A93" s="537"/>
      <c r="B93" s="538">
        <v>21</v>
      </c>
      <c r="C93" s="548" t="s">
        <v>4840</v>
      </c>
      <c r="D93" s="1014" t="str">
        <f>IF(AND(('CARES CRRSA ARP 28-35'!D4=""),('CARES CRRSA ARP 28-35'!G4="")),"ERROR, check yes or no","OK")</f>
        <v>OK</v>
      </c>
      <c r="E93" s="1467"/>
    </row>
  </sheetData>
  <sheetProtection algorithmName="SHA-512" hashValue="+qnJ/QjLtqYtF00Jo5dE1l5mbLRn6DbPoC4t4E2y/7JJ8QWrUL4mmf7kfH4ZDBuJe3CzzPHN2cB165Oc9zp4Fg==" saltValue="HPr+N3HP9C5MLgR9E0M8rA==" spinCount="100000" sheet="1" objects="1" scenarios="1"/>
  <mergeCells count="10">
    <mergeCell ref="A2:C7"/>
    <mergeCell ref="A9:D9"/>
    <mergeCell ref="A19:D19"/>
    <mergeCell ref="A20:D20"/>
    <mergeCell ref="C61:D61"/>
    <mergeCell ref="C75:D75"/>
    <mergeCell ref="C12:D12"/>
    <mergeCell ref="C26:D26"/>
    <mergeCell ref="C25:D25"/>
    <mergeCell ref="C48:D48"/>
  </mergeCells>
  <phoneticPr fontId="24" type="noConversion"/>
  <pageMargins left="0.51" right="0.2" top="0.3" bottom="0.3" header="0.25" footer="0.25"/>
  <pageSetup scale="65"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2">
    <tabColor rgb="FF92D050"/>
  </sheetPr>
  <dimension ref="A1:G9789"/>
  <sheetViews>
    <sheetView zoomScaleNormal="100" workbookViewId="0">
      <pane ySplit="1" topLeftCell="A2" activePane="bottomLeft" state="frozen"/>
      <selection activeCell="W22" sqref="W22"/>
      <selection pane="bottomLeft" activeCell="A46" sqref="A46"/>
    </sheetView>
  </sheetViews>
  <sheetFormatPr defaultRowHeight="12.75" x14ac:dyDescent="0.2"/>
  <cols>
    <col min="1" max="1" width="65.7109375" bestFit="1" customWidth="1"/>
    <col min="2" max="2" width="38.85546875" style="8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493</v>
      </c>
      <c r="E1" s="719" t="s">
        <v>1416</v>
      </c>
      <c r="F1" s="719" t="s">
        <v>1417</v>
      </c>
      <c r="G1" s="956" t="s">
        <v>1422</v>
      </c>
    </row>
    <row r="2" spans="1:7" ht="15.75" x14ac:dyDescent="0.25">
      <c r="A2" t="s">
        <v>219</v>
      </c>
      <c r="B2" s="85" t="str">
        <f>COVER!A13</f>
        <v>19022015061</v>
      </c>
      <c r="E2" s="718">
        <v>2022</v>
      </c>
      <c r="F2" s="718">
        <v>1</v>
      </c>
      <c r="G2" s="955">
        <v>101000300</v>
      </c>
    </row>
    <row r="3" spans="1:7" ht="15" x14ac:dyDescent="0.25">
      <c r="A3" t="s">
        <v>858</v>
      </c>
      <c r="B3" s="85" t="str">
        <f>COVER!A15</f>
        <v>DuPage</v>
      </c>
      <c r="E3" s="920" t="s">
        <v>1419</v>
      </c>
      <c r="F3" s="920" t="s">
        <v>1418</v>
      </c>
      <c r="G3" s="955">
        <v>101000400</v>
      </c>
    </row>
    <row r="4" spans="1:7" ht="15" x14ac:dyDescent="0.25">
      <c r="A4" t="s">
        <v>906</v>
      </c>
      <c r="B4" s="85" t="str">
        <f>COVER!A17</f>
        <v>Coop Assoc for Spec Educ</v>
      </c>
      <c r="E4" s="1480">
        <v>44848</v>
      </c>
      <c r="F4" s="1480">
        <v>44880</v>
      </c>
      <c r="G4" s="955">
        <v>101000600</v>
      </c>
    </row>
    <row r="5" spans="1:7" ht="15" x14ac:dyDescent="0.25">
      <c r="A5" t="s">
        <v>627</v>
      </c>
      <c r="B5" s="85" t="str">
        <f>COVER!A38</f>
        <v>Dr. Mary Furbush</v>
      </c>
      <c r="G5" s="955">
        <v>101000800</v>
      </c>
    </row>
    <row r="6" spans="1:7" ht="15" x14ac:dyDescent="0.25">
      <c r="A6" t="s">
        <v>632</v>
      </c>
      <c r="B6" s="85">
        <f>COVER!P35</f>
        <v>0</v>
      </c>
      <c r="G6" s="955">
        <v>801000300</v>
      </c>
    </row>
    <row r="7" spans="1:7" ht="15" x14ac:dyDescent="0.25">
      <c r="A7" t="s">
        <v>628</v>
      </c>
      <c r="B7" s="85">
        <f>COVER!I38</f>
        <v>0</v>
      </c>
      <c r="G7" s="955">
        <v>801000400</v>
      </c>
    </row>
    <row r="8" spans="1:7" ht="15" x14ac:dyDescent="0.25">
      <c r="A8" t="s">
        <v>629</v>
      </c>
      <c r="B8" s="85">
        <f>COVER!T38</f>
        <v>0</v>
      </c>
      <c r="G8" s="955">
        <v>801000600</v>
      </c>
    </row>
    <row r="9" spans="1:7" ht="15" x14ac:dyDescent="0.25">
      <c r="A9" s="3" t="s">
        <v>859</v>
      </c>
      <c r="B9" s="100" t="str">
        <f>AUDITCHECK!D27</f>
        <v xml:space="preserve">ACCRUAL </v>
      </c>
      <c r="G9" s="955">
        <v>801000800</v>
      </c>
    </row>
    <row r="10" spans="1:7" ht="15" x14ac:dyDescent="0.25">
      <c r="A10" s="3" t="s">
        <v>1446</v>
      </c>
      <c r="B10" s="1627">
        <f>COVER!J24</f>
        <v>0</v>
      </c>
      <c r="G10" s="955">
        <v>102100300</v>
      </c>
    </row>
    <row r="11" spans="1:7" ht="15" x14ac:dyDescent="0.25">
      <c r="A11" t="s">
        <v>876</v>
      </c>
      <c r="B11" s="85">
        <f>COVER!B5</f>
        <v>0</v>
      </c>
      <c r="G11" s="955">
        <v>102100400</v>
      </c>
    </row>
    <row r="12" spans="1:7" ht="15" x14ac:dyDescent="0.25">
      <c r="A12" t="s">
        <v>877</v>
      </c>
      <c r="B12" s="85" t="str">
        <f>COVER!B6</f>
        <v>X</v>
      </c>
      <c r="G12" s="955">
        <v>102100600</v>
      </c>
    </row>
    <row r="13" spans="1:7" ht="15" x14ac:dyDescent="0.25">
      <c r="A13" t="s">
        <v>514</v>
      </c>
      <c r="B13" s="85" t="str">
        <f>COVER!T23</f>
        <v>065-040118</v>
      </c>
      <c r="G13" s="955">
        <v>102100800</v>
      </c>
    </row>
    <row r="14" spans="1:7" ht="15" x14ac:dyDescent="0.25">
      <c r="A14" t="s">
        <v>367</v>
      </c>
      <c r="B14" s="85" t="str">
        <f>COVER!T13</f>
        <v>Baker Tilly US, LLP</v>
      </c>
      <c r="G14" s="955">
        <v>202100300</v>
      </c>
    </row>
    <row r="15" spans="1:7" ht="15" x14ac:dyDescent="0.25">
      <c r="A15" t="s">
        <v>788</v>
      </c>
      <c r="B15" s="85" t="str">
        <f>COVER!T15</f>
        <v>Nick Cavaliere CPA CFE</v>
      </c>
      <c r="G15" s="955">
        <v>202100400</v>
      </c>
    </row>
    <row r="16" spans="1:7" ht="15" x14ac:dyDescent="0.25">
      <c r="A16" t="s">
        <v>1025</v>
      </c>
      <c r="B16" s="85" t="str">
        <f>COVER!T17</f>
        <v>1301 West 22nd Street, Suite 400</v>
      </c>
      <c r="G16" s="955">
        <v>202100600</v>
      </c>
    </row>
    <row r="17" spans="1:7" ht="15" x14ac:dyDescent="0.25">
      <c r="A17" t="s">
        <v>789</v>
      </c>
      <c r="B17" s="85" t="str">
        <f>COVER!T25</f>
        <v>n.cavaliere@bakertilly.com</v>
      </c>
      <c r="G17" s="955">
        <v>202100800</v>
      </c>
    </row>
    <row r="18" spans="1:7" ht="15" x14ac:dyDescent="0.25">
      <c r="A18" t="s">
        <v>790</v>
      </c>
      <c r="B18" s="85" t="str">
        <f>COVER!T19</f>
        <v>Oak Brook</v>
      </c>
      <c r="G18" s="955">
        <v>402100300</v>
      </c>
    </row>
    <row r="19" spans="1:7" ht="15" x14ac:dyDescent="0.25">
      <c r="A19" t="s">
        <v>420</v>
      </c>
      <c r="B19" s="85" t="str">
        <f>COVER!X19</f>
        <v>IL</v>
      </c>
      <c r="G19" s="955">
        <v>402100400</v>
      </c>
    </row>
    <row r="20" spans="1:7" ht="15" x14ac:dyDescent="0.25">
      <c r="A20" t="s">
        <v>791</v>
      </c>
      <c r="B20" s="85">
        <f>COVER!Z19</f>
        <v>60523</v>
      </c>
      <c r="G20" s="955">
        <v>402100600</v>
      </c>
    </row>
    <row r="21" spans="1:7" ht="15" x14ac:dyDescent="0.25">
      <c r="A21" t="s">
        <v>1027</v>
      </c>
      <c r="B21" s="85" t="str">
        <f>COVER!T21</f>
        <v>(630) 990-3131</v>
      </c>
      <c r="G21" s="955">
        <v>402100800</v>
      </c>
    </row>
    <row r="22" spans="1:7" ht="15" x14ac:dyDescent="0.25">
      <c r="A22" t="s">
        <v>1026</v>
      </c>
      <c r="B22" s="85">
        <f>COVER!Y21</f>
        <v>0</v>
      </c>
      <c r="G22" s="955">
        <v>802100300</v>
      </c>
    </row>
    <row r="23" spans="1:7" ht="15" x14ac:dyDescent="0.25">
      <c r="A23" t="s">
        <v>680</v>
      </c>
      <c r="B23" s="85">
        <f>COVER!B34</f>
        <v>0</v>
      </c>
      <c r="G23" s="955">
        <v>802100400</v>
      </c>
    </row>
    <row r="24" spans="1:7" ht="15" x14ac:dyDescent="0.25">
      <c r="A24" t="s">
        <v>1028</v>
      </c>
      <c r="B24" s="85">
        <f>COVER!L34</f>
        <v>0</v>
      </c>
      <c r="G24" s="955">
        <v>802100600</v>
      </c>
    </row>
    <row r="25" spans="1:7" ht="15" x14ac:dyDescent="0.25">
      <c r="A25" t="s">
        <v>224</v>
      </c>
      <c r="B25" s="85">
        <f>COVER!U34</f>
        <v>0</v>
      </c>
      <c r="G25" s="955">
        <v>802100800</v>
      </c>
    </row>
    <row r="26" spans="1:7" ht="15" x14ac:dyDescent="0.25">
      <c r="A26" t="s">
        <v>262</v>
      </c>
      <c r="B26" s="85" t="str">
        <f>IF('Aud Quest 2'!B9="x","Yes",IF('Aud Quest 2'!B9&lt;&gt;"x","0"))</f>
        <v>0</v>
      </c>
      <c r="G26" s="955">
        <v>102200300</v>
      </c>
    </row>
    <row r="27" spans="1:7" ht="15" x14ac:dyDescent="0.25">
      <c r="A27" t="s">
        <v>263</v>
      </c>
      <c r="B27" s="85" t="str">
        <f>IF('Aud Quest 2'!B11="x","Yes",IF('Aud Quest 2'!B11&lt;&gt;"x","0"))</f>
        <v>0</v>
      </c>
      <c r="G27" s="955">
        <v>102200400</v>
      </c>
    </row>
    <row r="28" spans="1:7" ht="15" x14ac:dyDescent="0.25">
      <c r="A28" t="s">
        <v>264</v>
      </c>
      <c r="B28" s="85" t="str">
        <f>IF('Aud Quest 2'!B13="x","Yes",IF('Aud Quest 2'!B13&lt;&gt;"x","0"))</f>
        <v>0</v>
      </c>
      <c r="G28" s="955">
        <v>102200600</v>
      </c>
    </row>
    <row r="29" spans="1:7" ht="15" x14ac:dyDescent="0.25">
      <c r="A29" t="s">
        <v>588</v>
      </c>
      <c r="B29" s="85" t="str">
        <f>IF('Aud Quest 2'!B14="x","Yes",IF('Aud Quest 2'!B14&lt;&gt;"x","0"))</f>
        <v>0</v>
      </c>
      <c r="G29" s="955">
        <v>102200800</v>
      </c>
    </row>
    <row r="30" spans="1:7" ht="15" x14ac:dyDescent="0.25">
      <c r="A30" t="s">
        <v>587</v>
      </c>
      <c r="B30" s="85" t="str">
        <f>IF('Aud Quest 2'!B15="x","Yes",IF('Aud Quest 2'!B15&lt;&gt;"x","0"))</f>
        <v>0</v>
      </c>
      <c r="G30" s="955">
        <v>802200300</v>
      </c>
    </row>
    <row r="31" spans="1:7" ht="15" x14ac:dyDescent="0.25">
      <c r="A31" t="s">
        <v>589</v>
      </c>
      <c r="B31" s="85" t="str">
        <f>IF('Aud Quest 2'!B16="x","Yes",IF('Aud Quest 2'!B16&lt;&gt;"x","0"))</f>
        <v>0</v>
      </c>
      <c r="G31" s="955">
        <v>802200400</v>
      </c>
    </row>
    <row r="32" spans="1:7" ht="15" x14ac:dyDescent="0.25">
      <c r="A32" t="s">
        <v>590</v>
      </c>
      <c r="B32" s="85" t="str">
        <f>IF('Aud Quest 2'!B18="x","Yes",IF('Aud Quest 2'!B18&lt;&gt;"x","0"))</f>
        <v>0</v>
      </c>
      <c r="G32" s="955">
        <v>802200600</v>
      </c>
    </row>
    <row r="33" spans="1:7" ht="15" x14ac:dyDescent="0.25">
      <c r="A33" t="s">
        <v>591</v>
      </c>
      <c r="B33" s="85" t="str">
        <f>IF('Aud Quest 2'!B20="x","Yes",IF('Aud Quest 2'!B20&lt;&gt;"x","0"))</f>
        <v>0</v>
      </c>
      <c r="G33" s="955">
        <v>802200800</v>
      </c>
    </row>
    <row r="34" spans="1:7" ht="15" x14ac:dyDescent="0.25">
      <c r="A34" t="s">
        <v>585</v>
      </c>
      <c r="B34" s="85" t="str">
        <f>IF('Aud Quest 2'!B22="x","Yes",IF('Aud Quest 2'!B22&lt;&gt;"x","0"))</f>
        <v>0</v>
      </c>
      <c r="G34" s="955">
        <v>102300300</v>
      </c>
    </row>
    <row r="35" spans="1:7" ht="15" x14ac:dyDescent="0.25">
      <c r="A35" t="s">
        <v>679</v>
      </c>
      <c r="B35" s="85" t="str">
        <f>IF('Aud Quest 2'!B24="x","Yes",IF('Aud Quest 2'!B24&lt;&gt;"x","0"))</f>
        <v>0</v>
      </c>
      <c r="G35" s="955">
        <v>102300400</v>
      </c>
    </row>
    <row r="36" spans="1:7" ht="15" x14ac:dyDescent="0.25">
      <c r="A36" t="s">
        <v>273</v>
      </c>
      <c r="B36" s="85" t="str">
        <f>IF('Aud Quest 2'!B25="x","Yes",IF('Aud Quest 2'!B25&lt;&gt;"x","0"))</f>
        <v>0</v>
      </c>
      <c r="G36" s="955">
        <v>102300600</v>
      </c>
    </row>
    <row r="37" spans="1:7" ht="15" x14ac:dyDescent="0.25">
      <c r="A37" t="s">
        <v>274</v>
      </c>
      <c r="B37" s="85" t="str">
        <f>IF('Aud Quest 2'!B27="x","Yes",IF('Aud Quest 2'!B27&lt;&gt;"x","0"))</f>
        <v>0</v>
      </c>
      <c r="G37" s="955">
        <v>102300800</v>
      </c>
    </row>
    <row r="38" spans="1:7" ht="15" x14ac:dyDescent="0.25">
      <c r="A38" t="s">
        <v>265</v>
      </c>
      <c r="B38" s="85" t="str">
        <f>IF('Aud Quest 2'!B29="x","Yes",IF('Aud Quest 2'!B29&lt;&gt;"x","0"))</f>
        <v>0</v>
      </c>
      <c r="G38" s="955">
        <v>802300300</v>
      </c>
    </row>
    <row r="39" spans="1:7" ht="15" x14ac:dyDescent="0.25">
      <c r="A39" t="s">
        <v>266</v>
      </c>
      <c r="B39" s="85" t="str">
        <f>IF('Aud Quest 2'!B31="x","Yes",IF('Aud Quest 2'!B31&lt;&gt;"x","0"))</f>
        <v>0</v>
      </c>
      <c r="G39" s="955">
        <v>802300400</v>
      </c>
    </row>
    <row r="40" spans="1:7" ht="15" x14ac:dyDescent="0.25">
      <c r="A40" t="s">
        <v>267</v>
      </c>
      <c r="B40" s="85" t="str">
        <f>IF('Aud Quest 2'!B37="x","Yes",IF('Aud Quest 2'!B37&lt;&gt;"x","0"))</f>
        <v>0</v>
      </c>
      <c r="G40" s="955">
        <v>802300600</v>
      </c>
    </row>
    <row r="41" spans="1:7" ht="15" x14ac:dyDescent="0.25">
      <c r="A41" t="s">
        <v>268</v>
      </c>
      <c r="B41" s="85" t="str">
        <f>IF('Aud Quest 2'!B40="x","Yes",IF('Aud Quest 2'!B40&lt;&gt;"x","0"))</f>
        <v>0</v>
      </c>
      <c r="G41" s="955">
        <v>802300800</v>
      </c>
    </row>
    <row r="42" spans="1:7" ht="15" x14ac:dyDescent="0.25">
      <c r="A42" s="1" t="s">
        <v>269</v>
      </c>
      <c r="B42" s="85" t="str">
        <f>IF('Aud Quest 2'!B42="x","Yes",IF('Aud Quest 2'!B42&lt;&gt;"x","0"))</f>
        <v>0</v>
      </c>
      <c r="G42" s="955">
        <v>102400300</v>
      </c>
    </row>
    <row r="43" spans="1:7" ht="15" x14ac:dyDescent="0.25">
      <c r="A43" t="s">
        <v>270</v>
      </c>
      <c r="B43" s="85" t="str">
        <f>IF('Aud Quest 2'!B44="x","Yes",IF('Aud Quest 2'!B44&lt;&gt;"x","0"))</f>
        <v>0</v>
      </c>
      <c r="G43" s="955">
        <v>102400400</v>
      </c>
    </row>
    <row r="44" spans="1:7" ht="15" x14ac:dyDescent="0.25">
      <c r="A44" t="s">
        <v>271</v>
      </c>
      <c r="B44" s="85" t="str">
        <f>IF('Aud Quest 2'!B49="x","Yes",IF('Aud Quest 2'!B49&lt;&gt;"x","0"))</f>
        <v>0</v>
      </c>
      <c r="G44" s="955">
        <v>102400600</v>
      </c>
    </row>
    <row r="45" spans="1:7" ht="15" x14ac:dyDescent="0.25">
      <c r="A45" t="s">
        <v>272</v>
      </c>
      <c r="B45" s="85" t="str">
        <f>IF('Aud Quest 2'!B50="x","Yes",IF('Aud Quest 2'!B50&lt;&gt;"x","0"))</f>
        <v>0</v>
      </c>
      <c r="G45" s="955">
        <v>102400800</v>
      </c>
    </row>
    <row r="46" spans="1:7" ht="13.5" customHeight="1" x14ac:dyDescent="0.25">
      <c r="A46" s="5" t="s">
        <v>424</v>
      </c>
      <c r="G46" s="955">
        <v>802400300</v>
      </c>
    </row>
    <row r="47" spans="1:7" ht="15" x14ac:dyDescent="0.25">
      <c r="A47" s="1" t="s">
        <v>1182</v>
      </c>
      <c r="B47" s="85" t="str">
        <f>IF('Aud Quest 2'!B51="x","Yes",IF('Aud Quest 2'!B51&lt;&gt;"x","0"))</f>
        <v>0</v>
      </c>
      <c r="G47" s="955">
        <v>802400400</v>
      </c>
    </row>
    <row r="48" spans="1:7" ht="15" x14ac:dyDescent="0.25">
      <c r="A48" s="1" t="s">
        <v>1181</v>
      </c>
      <c r="B48" s="93">
        <f>'Aud Quest 2'!H51</f>
        <v>0</v>
      </c>
      <c r="G48" s="955">
        <v>802400600</v>
      </c>
    </row>
    <row r="49" spans="1:7" ht="15" x14ac:dyDescent="0.25">
      <c r="A49" s="1" t="s">
        <v>1183</v>
      </c>
      <c r="B49" s="85" t="str">
        <f>IF('Aud Quest 2'!B52="x","Yes",IF('Aud Quest 2'!B52&lt;&gt;"x","0"))</f>
        <v>0</v>
      </c>
      <c r="G49" s="955">
        <v>802400800</v>
      </c>
    </row>
    <row r="50" spans="1:7" ht="15" x14ac:dyDescent="0.25">
      <c r="A50" t="s">
        <v>275</v>
      </c>
      <c r="B50" s="85">
        <f>('Aud Quest 2'!D54)</f>
        <v>0</v>
      </c>
      <c r="G50" s="955">
        <v>102510300</v>
      </c>
    </row>
    <row r="51" spans="1:7" ht="15" x14ac:dyDescent="0.25">
      <c r="A51" s="1" t="s">
        <v>276</v>
      </c>
      <c r="B51" s="85">
        <f>IF('FP Info 3'!B45="X","Yes",0)</f>
        <v>0</v>
      </c>
      <c r="G51" s="955">
        <v>102510400</v>
      </c>
    </row>
    <row r="52" spans="1:7" ht="15" x14ac:dyDescent="0.25">
      <c r="A52" t="s">
        <v>277</v>
      </c>
      <c r="B52" s="85">
        <f>IF('FP Info 3'!B46="X","Yes",0)</f>
        <v>0</v>
      </c>
      <c r="G52" s="955">
        <v>102510600</v>
      </c>
    </row>
    <row r="53" spans="1:7" ht="15" x14ac:dyDescent="0.25">
      <c r="A53" t="s">
        <v>278</v>
      </c>
      <c r="B53" s="85">
        <f>IF('FP Info 3'!B47="X","Yes",0)</f>
        <v>0</v>
      </c>
      <c r="G53" s="955">
        <v>102510800</v>
      </c>
    </row>
    <row r="54" spans="1:7" ht="15" x14ac:dyDescent="0.25">
      <c r="A54" t="s">
        <v>279</v>
      </c>
      <c r="B54" s="85">
        <f>IF('FP Info 3'!B48="X","Yes",0)</f>
        <v>0</v>
      </c>
      <c r="G54" s="955">
        <v>202510300</v>
      </c>
    </row>
    <row r="55" spans="1:7" ht="15" x14ac:dyDescent="0.25">
      <c r="A55" t="s">
        <v>280</v>
      </c>
      <c r="B55" s="85">
        <f>IF('FP Info 3'!B49="X","Yes",0)</f>
        <v>0</v>
      </c>
      <c r="G55" s="955">
        <v>202510400</v>
      </c>
    </row>
    <row r="56" spans="1:7" ht="15" x14ac:dyDescent="0.25">
      <c r="A56" t="s">
        <v>281</v>
      </c>
      <c r="B56" s="85">
        <f>IF('FP Info 3'!B50="X","Yes",0)</f>
        <v>0</v>
      </c>
      <c r="G56" s="955">
        <v>202510600</v>
      </c>
    </row>
    <row r="57" spans="1:7" ht="15" x14ac:dyDescent="0.25">
      <c r="A57" t="s">
        <v>282</v>
      </c>
      <c r="B57" s="85">
        <f>IF('FP Info 3'!B51="X","Yes",0)</f>
        <v>0</v>
      </c>
      <c r="G57" s="955">
        <v>202510800</v>
      </c>
    </row>
    <row r="58" spans="1:7" ht="15" x14ac:dyDescent="0.25">
      <c r="A58" t="s">
        <v>283</v>
      </c>
      <c r="B58" s="85">
        <f>IF('FP Info 3'!B52="X","Yes",0)</f>
        <v>0</v>
      </c>
      <c r="G58" s="955">
        <v>802510300</v>
      </c>
    </row>
    <row r="59" spans="1:7" ht="15" x14ac:dyDescent="0.25">
      <c r="A59" t="s">
        <v>284</v>
      </c>
      <c r="B59" s="85">
        <f>('FP Info 3'!A54)</f>
        <v>0</v>
      </c>
      <c r="G59" s="955">
        <v>802510400</v>
      </c>
    </row>
    <row r="60" spans="1:7" ht="15" x14ac:dyDescent="0.25">
      <c r="A60" s="5">
        <v>1</v>
      </c>
      <c r="B60" s="921"/>
      <c r="D60" s="2" t="str">
        <f>IF(ISBLANK(B60),"OK",IF(A60-B60=0,"OK","Error?"))</f>
        <v>OK</v>
      </c>
      <c r="G60" s="955">
        <v>802510600</v>
      </c>
    </row>
    <row r="61" spans="1:7" ht="15" x14ac:dyDescent="0.25">
      <c r="A61" s="5">
        <v>2</v>
      </c>
      <c r="B61" s="921"/>
      <c r="D61" s="2" t="str">
        <f t="shared" ref="D61:D124" si="0">IF(ISBLANK(B61),"OK",IF(A61-B61=0,"OK","Error?"))</f>
        <v>OK</v>
      </c>
      <c r="G61" s="955">
        <v>802510800</v>
      </c>
    </row>
    <row r="62" spans="1:7" ht="15" x14ac:dyDescent="0.25">
      <c r="A62" s="5">
        <v>3</v>
      </c>
      <c r="B62" s="921"/>
      <c r="D62" s="2" t="str">
        <f t="shared" si="0"/>
        <v>OK</v>
      </c>
      <c r="G62" s="955">
        <v>102520300</v>
      </c>
    </row>
    <row r="63" spans="1:7" ht="15" x14ac:dyDescent="0.25">
      <c r="A63">
        <v>4</v>
      </c>
      <c r="B63" s="921">
        <f>'Assets-Liab 5-6'!C6</f>
        <v>0</v>
      </c>
      <c r="D63" s="2" t="str">
        <f t="shared" si="0"/>
        <v>Error?</v>
      </c>
      <c r="G63" s="955">
        <v>102520400</v>
      </c>
    </row>
    <row r="64" spans="1:7" ht="15" x14ac:dyDescent="0.25">
      <c r="A64" s="5">
        <v>5</v>
      </c>
      <c r="B64" s="921"/>
      <c r="D64" s="2" t="str">
        <f t="shared" si="0"/>
        <v>OK</v>
      </c>
      <c r="G64" s="955">
        <v>102520600</v>
      </c>
    </row>
    <row r="65" spans="1:7" ht="15" x14ac:dyDescent="0.25">
      <c r="A65" s="5">
        <v>6</v>
      </c>
      <c r="B65" s="921"/>
      <c r="D65" s="2" t="str">
        <f t="shared" si="0"/>
        <v>OK</v>
      </c>
      <c r="G65" s="955">
        <v>102520800</v>
      </c>
    </row>
    <row r="66" spans="1:7" ht="15" x14ac:dyDescent="0.25">
      <c r="A66" s="5">
        <v>7</v>
      </c>
      <c r="B66" s="921"/>
      <c r="D66" s="2" t="str">
        <f t="shared" si="0"/>
        <v>OK</v>
      </c>
      <c r="G66" s="955">
        <v>802520300</v>
      </c>
    </row>
    <row r="67" spans="1:7" ht="15" x14ac:dyDescent="0.25">
      <c r="A67" s="5">
        <v>8</v>
      </c>
      <c r="B67" s="921"/>
      <c r="D67" s="2" t="str">
        <f t="shared" si="0"/>
        <v>OK</v>
      </c>
      <c r="G67" s="955">
        <v>802520400</v>
      </c>
    </row>
    <row r="68" spans="1:7" ht="15" x14ac:dyDescent="0.25">
      <c r="A68" s="5">
        <v>9</v>
      </c>
      <c r="B68" s="921"/>
      <c r="D68" s="2" t="str">
        <f t="shared" si="0"/>
        <v>OK</v>
      </c>
      <c r="G68" s="955">
        <v>802520600</v>
      </c>
    </row>
    <row r="69" spans="1:7" ht="15" x14ac:dyDescent="0.25">
      <c r="A69" s="5">
        <v>10</v>
      </c>
      <c r="B69" s="921"/>
      <c r="D69" s="2" t="str">
        <f t="shared" si="0"/>
        <v>OK</v>
      </c>
      <c r="G69" s="955">
        <v>802520800</v>
      </c>
    </row>
    <row r="70" spans="1:7" ht="15" x14ac:dyDescent="0.25">
      <c r="A70">
        <v>11</v>
      </c>
      <c r="B70" s="921">
        <f>'Assets-Liab 5-6'!C10</f>
        <v>0</v>
      </c>
      <c r="D70" s="2" t="str">
        <f t="shared" si="0"/>
        <v>Error?</v>
      </c>
      <c r="G70" s="955">
        <v>102540300</v>
      </c>
    </row>
    <row r="71" spans="1:7" ht="15" x14ac:dyDescent="0.25">
      <c r="A71">
        <v>12</v>
      </c>
      <c r="B71" s="921">
        <f>'Assets-Liab 5-6'!C5</f>
        <v>0</v>
      </c>
      <c r="D71" s="2" t="str">
        <f t="shared" si="0"/>
        <v>Error?</v>
      </c>
      <c r="G71" s="955">
        <v>102540400</v>
      </c>
    </row>
    <row r="72" spans="1:7" ht="15" x14ac:dyDescent="0.25">
      <c r="A72" s="5">
        <v>13</v>
      </c>
      <c r="B72" s="921"/>
      <c r="D72" s="2" t="str">
        <f t="shared" si="0"/>
        <v>OK</v>
      </c>
      <c r="G72" s="955">
        <v>102540600</v>
      </c>
    </row>
    <row r="73" spans="1:7" ht="15" x14ac:dyDescent="0.25">
      <c r="A73" s="5">
        <v>14</v>
      </c>
      <c r="B73" s="921"/>
      <c r="D73" s="2" t="str">
        <f t="shared" si="0"/>
        <v>OK</v>
      </c>
      <c r="G73" s="955">
        <v>102540800</v>
      </c>
    </row>
    <row r="74" spans="1:7" ht="15" x14ac:dyDescent="0.25">
      <c r="A74">
        <v>15</v>
      </c>
      <c r="B74" s="921">
        <f>'Assets-Liab 5-6'!C12</f>
        <v>0</v>
      </c>
      <c r="D74" s="2" t="str">
        <f t="shared" si="0"/>
        <v>Error?</v>
      </c>
      <c r="G74" s="955">
        <v>202540300</v>
      </c>
    </row>
    <row r="75" spans="1:7" ht="15" x14ac:dyDescent="0.25">
      <c r="A75">
        <v>16</v>
      </c>
      <c r="B75" s="921">
        <f>'Assets-Liab 5-6'!C13</f>
        <v>7949990</v>
      </c>
      <c r="D75" s="2" t="str">
        <f t="shared" si="0"/>
        <v>Error?</v>
      </c>
      <c r="G75" s="955">
        <v>202540400</v>
      </c>
    </row>
    <row r="76" spans="1:7" ht="15" x14ac:dyDescent="0.25">
      <c r="A76" s="5">
        <v>17</v>
      </c>
      <c r="B76" s="921"/>
      <c r="D76" s="2" t="str">
        <f t="shared" si="0"/>
        <v>OK</v>
      </c>
      <c r="G76" s="955">
        <v>202540600</v>
      </c>
    </row>
    <row r="77" spans="1:7" ht="15" x14ac:dyDescent="0.25">
      <c r="A77" s="5">
        <v>18</v>
      </c>
      <c r="B77" s="921"/>
      <c r="C77" s="2" t="s">
        <v>511</v>
      </c>
      <c r="D77" s="2" t="str">
        <f t="shared" si="0"/>
        <v>OK</v>
      </c>
      <c r="G77" s="955">
        <v>202540800</v>
      </c>
    </row>
    <row r="78" spans="1:7" ht="15" x14ac:dyDescent="0.25">
      <c r="A78" s="5">
        <v>19</v>
      </c>
      <c r="B78" s="921"/>
      <c r="D78" s="2" t="str">
        <f t="shared" si="0"/>
        <v>OK</v>
      </c>
      <c r="G78" s="955">
        <v>802540300</v>
      </c>
    </row>
    <row r="79" spans="1:7" ht="15" x14ac:dyDescent="0.25">
      <c r="A79" s="5">
        <v>20</v>
      </c>
      <c r="B79" s="921"/>
      <c r="D79" s="2" t="str">
        <f t="shared" si="0"/>
        <v>OK</v>
      </c>
      <c r="G79" s="955">
        <v>802540400</v>
      </c>
    </row>
    <row r="80" spans="1:7" ht="15" x14ac:dyDescent="0.25">
      <c r="A80" s="5">
        <v>21</v>
      </c>
      <c r="B80" s="921"/>
      <c r="D80" s="2" t="str">
        <f t="shared" si="0"/>
        <v>OK</v>
      </c>
      <c r="G80" s="955">
        <v>802540600</v>
      </c>
    </row>
    <row r="81" spans="1:7" ht="15" x14ac:dyDescent="0.25">
      <c r="A81" s="5">
        <v>22</v>
      </c>
      <c r="B81" s="921"/>
      <c r="D81" s="2" t="str">
        <f t="shared" si="0"/>
        <v>OK</v>
      </c>
      <c r="G81" s="955">
        <v>802540800</v>
      </c>
    </row>
    <row r="82" spans="1:7" ht="15" x14ac:dyDescent="0.25">
      <c r="A82" s="5">
        <v>23</v>
      </c>
      <c r="B82" s="921"/>
      <c r="D82" s="2" t="str">
        <f t="shared" si="0"/>
        <v>OK</v>
      </c>
      <c r="G82" s="955">
        <v>902540300</v>
      </c>
    </row>
    <row r="83" spans="1:7" ht="15" x14ac:dyDescent="0.25">
      <c r="A83" s="5">
        <v>24</v>
      </c>
      <c r="B83" s="921"/>
      <c r="D83" s="2" t="str">
        <f t="shared" si="0"/>
        <v>OK</v>
      </c>
      <c r="G83" s="955">
        <v>902540400</v>
      </c>
    </row>
    <row r="84" spans="1:7" ht="15" x14ac:dyDescent="0.25">
      <c r="A84" s="1">
        <v>25</v>
      </c>
      <c r="B84" s="921">
        <f>'Assets-Liab 5-6'!C31</f>
        <v>182596</v>
      </c>
      <c r="D84" s="2" t="str">
        <f t="shared" si="0"/>
        <v>Error?</v>
      </c>
      <c r="G84" s="955">
        <v>902540600</v>
      </c>
    </row>
    <row r="85" spans="1:7" ht="15" x14ac:dyDescent="0.25">
      <c r="A85" s="5">
        <v>26</v>
      </c>
      <c r="B85" s="921"/>
      <c r="D85" s="2" t="str">
        <f t="shared" si="0"/>
        <v>OK</v>
      </c>
      <c r="G85" s="955">
        <v>902540800</v>
      </c>
    </row>
    <row r="86" spans="1:7" ht="15" x14ac:dyDescent="0.25">
      <c r="A86">
        <v>27</v>
      </c>
      <c r="B86" s="921">
        <f>'Assets-Liab 5-6'!C32</f>
        <v>2129948</v>
      </c>
      <c r="D86" s="2" t="str">
        <f t="shared" si="0"/>
        <v>Error?</v>
      </c>
      <c r="G86" s="955">
        <v>102550300</v>
      </c>
    </row>
    <row r="87" spans="1:7" ht="15" x14ac:dyDescent="0.25">
      <c r="A87" s="5">
        <v>28</v>
      </c>
      <c r="B87" s="921"/>
      <c r="D87" s="2" t="str">
        <f t="shared" si="0"/>
        <v>OK</v>
      </c>
      <c r="G87" s="955">
        <v>102550400</v>
      </c>
    </row>
    <row r="88" spans="1:7" ht="15" x14ac:dyDescent="0.25">
      <c r="A88" s="5">
        <v>29</v>
      </c>
      <c r="B88" s="921"/>
      <c r="D88" s="2" t="str">
        <f t="shared" si="0"/>
        <v>OK</v>
      </c>
      <c r="G88" s="955">
        <v>102550600</v>
      </c>
    </row>
    <row r="89" spans="1:7" ht="15" x14ac:dyDescent="0.25">
      <c r="A89">
        <v>30</v>
      </c>
      <c r="B89" s="921">
        <f>'Assets-Liab 5-6'!C34</f>
        <v>6484340</v>
      </c>
      <c r="D89" s="2" t="str">
        <f t="shared" si="0"/>
        <v>Error?</v>
      </c>
      <c r="G89" s="955">
        <v>102550800</v>
      </c>
    </row>
    <row r="90" spans="1:7" ht="15" x14ac:dyDescent="0.25">
      <c r="A90">
        <v>31</v>
      </c>
      <c r="B90" s="921">
        <f>'Assets-Liab 5-6'!C39</f>
        <v>1465650</v>
      </c>
      <c r="D90" s="2" t="str">
        <f t="shared" si="0"/>
        <v>Error?</v>
      </c>
      <c r="G90" s="955">
        <v>202550300</v>
      </c>
    </row>
    <row r="91" spans="1:7" ht="15" x14ac:dyDescent="0.25">
      <c r="A91">
        <v>32</v>
      </c>
      <c r="B91" s="921">
        <f>'Assets-Liab 5-6'!C41</f>
        <v>7949990</v>
      </c>
      <c r="C91" s="2" t="s">
        <v>511</v>
      </c>
      <c r="D91" s="2" t="str">
        <f t="shared" si="0"/>
        <v>Error?</v>
      </c>
      <c r="G91" s="955">
        <v>202550400</v>
      </c>
    </row>
    <row r="92" spans="1:7" ht="15" x14ac:dyDescent="0.25">
      <c r="A92" s="5">
        <v>33</v>
      </c>
      <c r="B92" s="921"/>
      <c r="D92" s="2" t="str">
        <f t="shared" si="0"/>
        <v>OK</v>
      </c>
      <c r="G92" s="955">
        <v>202550600</v>
      </c>
    </row>
    <row r="93" spans="1:7" ht="15" x14ac:dyDescent="0.25">
      <c r="A93" s="5">
        <v>34</v>
      </c>
      <c r="B93" s="921"/>
      <c r="C93" s="2" t="s">
        <v>511</v>
      </c>
      <c r="D93" s="2" t="str">
        <f t="shared" si="0"/>
        <v>OK</v>
      </c>
      <c r="G93" s="955">
        <v>202550800</v>
      </c>
    </row>
    <row r="94" spans="1:7" ht="15" x14ac:dyDescent="0.25">
      <c r="A94" s="5">
        <v>35</v>
      </c>
      <c r="B94" s="921"/>
      <c r="D94" s="2" t="str">
        <f t="shared" si="0"/>
        <v>OK</v>
      </c>
      <c r="G94" s="955">
        <v>402550300</v>
      </c>
    </row>
    <row r="95" spans="1:7" ht="15" x14ac:dyDescent="0.25">
      <c r="A95">
        <v>36</v>
      </c>
      <c r="B95" s="921">
        <f>'Assets-Liab 5-6'!D6</f>
        <v>0</v>
      </c>
      <c r="D95" s="2" t="str">
        <f t="shared" si="0"/>
        <v>Error?</v>
      </c>
      <c r="G95" s="955">
        <v>402550400</v>
      </c>
    </row>
    <row r="96" spans="1:7" ht="15" x14ac:dyDescent="0.25">
      <c r="A96" s="5">
        <v>37</v>
      </c>
      <c r="B96" s="921"/>
      <c r="D96" s="2" t="str">
        <f t="shared" si="0"/>
        <v>OK</v>
      </c>
      <c r="G96" s="955">
        <v>402550600</v>
      </c>
    </row>
    <row r="97" spans="1:7" ht="15" x14ac:dyDescent="0.25">
      <c r="A97" s="5">
        <v>38</v>
      </c>
      <c r="B97" s="921"/>
      <c r="D97" s="2" t="str">
        <f t="shared" si="0"/>
        <v>OK</v>
      </c>
      <c r="G97" s="955">
        <v>402550800</v>
      </c>
    </row>
    <row r="98" spans="1:7" ht="15" x14ac:dyDescent="0.25">
      <c r="A98" s="5">
        <v>39</v>
      </c>
      <c r="B98" s="921"/>
      <c r="D98" s="2" t="str">
        <f t="shared" si="0"/>
        <v>OK</v>
      </c>
      <c r="G98" s="955">
        <v>802550300</v>
      </c>
    </row>
    <row r="99" spans="1:7" ht="15" x14ac:dyDescent="0.25">
      <c r="A99" s="5">
        <v>40</v>
      </c>
      <c r="B99" s="921"/>
      <c r="D99" s="2" t="str">
        <f t="shared" si="0"/>
        <v>OK</v>
      </c>
      <c r="G99" s="955">
        <v>802550400</v>
      </c>
    </row>
    <row r="100" spans="1:7" ht="15" x14ac:dyDescent="0.25">
      <c r="A100" s="5">
        <v>41</v>
      </c>
      <c r="B100" s="921"/>
      <c r="D100" s="2" t="str">
        <f t="shared" si="0"/>
        <v>OK</v>
      </c>
      <c r="G100" s="955">
        <v>802550600</v>
      </c>
    </row>
    <row r="101" spans="1:7" ht="15" x14ac:dyDescent="0.25">
      <c r="A101" s="5">
        <v>42</v>
      </c>
      <c r="B101" s="921"/>
      <c r="D101" s="2" t="str">
        <f t="shared" si="0"/>
        <v>OK</v>
      </c>
      <c r="G101" s="955">
        <v>802550800</v>
      </c>
    </row>
    <row r="102" spans="1:7" ht="15" x14ac:dyDescent="0.25">
      <c r="A102">
        <v>43</v>
      </c>
      <c r="B102" s="921">
        <f>'Assets-Liab 5-6'!D10</f>
        <v>0</v>
      </c>
      <c r="D102" s="2" t="str">
        <f t="shared" si="0"/>
        <v>Error?</v>
      </c>
      <c r="G102" s="955">
        <v>102560300</v>
      </c>
    </row>
    <row r="103" spans="1:7" ht="15" x14ac:dyDescent="0.25">
      <c r="A103">
        <v>44</v>
      </c>
      <c r="B103" s="921">
        <f>'Assets-Liab 5-6'!D5</f>
        <v>0</v>
      </c>
      <c r="D103" s="2" t="str">
        <f t="shared" si="0"/>
        <v>Error?</v>
      </c>
      <c r="G103" s="955">
        <v>102560400</v>
      </c>
    </row>
    <row r="104" spans="1:7" ht="15" x14ac:dyDescent="0.25">
      <c r="A104" s="5">
        <v>45</v>
      </c>
      <c r="B104" s="921"/>
      <c r="D104" s="2" t="str">
        <f t="shared" si="0"/>
        <v>OK</v>
      </c>
      <c r="G104" s="955">
        <v>102560600</v>
      </c>
    </row>
    <row r="105" spans="1:7" ht="15" x14ac:dyDescent="0.25">
      <c r="A105" s="5">
        <v>46</v>
      </c>
      <c r="B105" s="921"/>
      <c r="D105" s="2" t="str">
        <f t="shared" si="0"/>
        <v>OK</v>
      </c>
      <c r="G105" s="955">
        <v>102560800</v>
      </c>
    </row>
    <row r="106" spans="1:7" ht="15" x14ac:dyDescent="0.25">
      <c r="A106">
        <v>47</v>
      </c>
      <c r="B106" s="921">
        <f>'Assets-Liab 5-6'!D12</f>
        <v>0</v>
      </c>
      <c r="D106" s="2" t="str">
        <f t="shared" si="0"/>
        <v>Error?</v>
      </c>
      <c r="G106" s="955">
        <v>802560300</v>
      </c>
    </row>
    <row r="107" spans="1:7" ht="15" x14ac:dyDescent="0.25">
      <c r="A107">
        <v>48</v>
      </c>
      <c r="B107" s="921">
        <f>'Assets-Liab 5-6'!D13</f>
        <v>0</v>
      </c>
      <c r="D107" s="2" t="str">
        <f t="shared" si="0"/>
        <v>Error?</v>
      </c>
      <c r="G107" s="955">
        <v>802560400</v>
      </c>
    </row>
    <row r="108" spans="1:7" ht="15" x14ac:dyDescent="0.25">
      <c r="A108" s="5">
        <v>49</v>
      </c>
      <c r="B108" s="921"/>
      <c r="D108" s="2" t="str">
        <f t="shared" si="0"/>
        <v>OK</v>
      </c>
      <c r="G108" s="955">
        <v>802560600</v>
      </c>
    </row>
    <row r="109" spans="1:7" ht="15" x14ac:dyDescent="0.25">
      <c r="A109" s="5">
        <v>50</v>
      </c>
      <c r="B109" s="921"/>
      <c r="C109" s="2" t="s">
        <v>511</v>
      </c>
      <c r="D109" s="2" t="str">
        <f t="shared" si="0"/>
        <v>OK</v>
      </c>
      <c r="G109" s="955">
        <v>802560800</v>
      </c>
    </row>
    <row r="110" spans="1:7" ht="15" x14ac:dyDescent="0.25">
      <c r="A110" s="5">
        <v>51</v>
      </c>
      <c r="B110" s="921"/>
      <c r="D110" s="2" t="str">
        <f t="shared" si="0"/>
        <v>OK</v>
      </c>
      <c r="G110" s="955">
        <v>102570300</v>
      </c>
    </row>
    <row r="111" spans="1:7" ht="15" x14ac:dyDescent="0.25">
      <c r="A111" s="5">
        <v>52</v>
      </c>
      <c r="B111" s="921"/>
      <c r="D111" s="2" t="str">
        <f t="shared" si="0"/>
        <v>OK</v>
      </c>
      <c r="G111" s="955">
        <v>102570400</v>
      </c>
    </row>
    <row r="112" spans="1:7" ht="15" x14ac:dyDescent="0.25">
      <c r="A112" s="5">
        <v>53</v>
      </c>
      <c r="B112" s="921"/>
      <c r="D112" s="2" t="str">
        <f t="shared" si="0"/>
        <v>OK</v>
      </c>
      <c r="G112" s="955">
        <v>102570600</v>
      </c>
    </row>
    <row r="113" spans="1:7" ht="15" x14ac:dyDescent="0.25">
      <c r="A113" s="5">
        <v>54</v>
      </c>
      <c r="B113" s="921"/>
      <c r="D113" s="2" t="str">
        <f t="shared" si="0"/>
        <v>OK</v>
      </c>
      <c r="G113" s="955">
        <v>102570800</v>
      </c>
    </row>
    <row r="114" spans="1:7" ht="15" x14ac:dyDescent="0.25">
      <c r="A114" s="5">
        <v>55</v>
      </c>
      <c r="B114" s="921"/>
      <c r="D114" s="2" t="str">
        <f t="shared" si="0"/>
        <v>OK</v>
      </c>
      <c r="G114" s="955">
        <v>802570300</v>
      </c>
    </row>
    <row r="115" spans="1:7" ht="15" x14ac:dyDescent="0.25">
      <c r="A115">
        <v>56</v>
      </c>
      <c r="B115" s="921">
        <f>'Assets-Liab 5-6'!D31</f>
        <v>0</v>
      </c>
      <c r="D115" s="2" t="str">
        <f t="shared" si="0"/>
        <v>Error?</v>
      </c>
      <c r="G115" s="955">
        <v>802570400</v>
      </c>
    </row>
    <row r="116" spans="1:7" ht="15" x14ac:dyDescent="0.25">
      <c r="A116" s="5">
        <v>57</v>
      </c>
      <c r="B116" s="921"/>
      <c r="D116" s="2" t="str">
        <f t="shared" si="0"/>
        <v>OK</v>
      </c>
      <c r="G116" s="955">
        <v>802570600</v>
      </c>
    </row>
    <row r="117" spans="1:7" ht="15" x14ac:dyDescent="0.25">
      <c r="A117">
        <v>58</v>
      </c>
      <c r="B117" s="921">
        <f>'Assets-Liab 5-6'!D32</f>
        <v>0</v>
      </c>
      <c r="D117" s="2" t="str">
        <f t="shared" si="0"/>
        <v>Error?</v>
      </c>
      <c r="G117" s="955">
        <v>802570800</v>
      </c>
    </row>
    <row r="118" spans="1:7" ht="15" x14ac:dyDescent="0.25">
      <c r="A118" s="5">
        <v>59</v>
      </c>
      <c r="B118" s="921"/>
      <c r="D118" s="2" t="str">
        <f t="shared" si="0"/>
        <v>OK</v>
      </c>
      <c r="G118" s="955">
        <v>102610300</v>
      </c>
    </row>
    <row r="119" spans="1:7" ht="15" x14ac:dyDescent="0.25">
      <c r="A119" s="5">
        <v>60</v>
      </c>
      <c r="B119" s="921"/>
      <c r="D119" s="2" t="str">
        <f t="shared" si="0"/>
        <v>OK</v>
      </c>
      <c r="G119" s="955">
        <v>102610400</v>
      </c>
    </row>
    <row r="120" spans="1:7" ht="15" x14ac:dyDescent="0.25">
      <c r="A120">
        <v>61</v>
      </c>
      <c r="B120" s="921">
        <f>'Assets-Liab 5-6'!D34</f>
        <v>0</v>
      </c>
      <c r="D120" s="2" t="str">
        <f t="shared" si="0"/>
        <v>Error?</v>
      </c>
      <c r="G120" s="955">
        <v>102610600</v>
      </c>
    </row>
    <row r="121" spans="1:7" ht="15" x14ac:dyDescent="0.25">
      <c r="A121">
        <v>62</v>
      </c>
      <c r="B121" s="921">
        <f>'Assets-Liab 5-6'!D39</f>
        <v>0</v>
      </c>
      <c r="D121" s="2" t="str">
        <f t="shared" si="0"/>
        <v>Error?</v>
      </c>
      <c r="G121" s="955">
        <v>102610800</v>
      </c>
    </row>
    <row r="122" spans="1:7" ht="15" x14ac:dyDescent="0.25">
      <c r="A122">
        <v>63</v>
      </c>
      <c r="B122" s="921">
        <f>'Assets-Liab 5-6'!D41</f>
        <v>0</v>
      </c>
      <c r="C122" s="2" t="s">
        <v>511</v>
      </c>
      <c r="D122" s="2" t="str">
        <f t="shared" si="0"/>
        <v>Error?</v>
      </c>
      <c r="G122" s="955">
        <v>802610300</v>
      </c>
    </row>
    <row r="123" spans="1:7" ht="15" x14ac:dyDescent="0.25">
      <c r="A123" s="5">
        <v>64</v>
      </c>
      <c r="B123" s="921"/>
      <c r="D123" s="2" t="str">
        <f t="shared" si="0"/>
        <v>OK</v>
      </c>
      <c r="G123" s="955">
        <v>802610400</v>
      </c>
    </row>
    <row r="124" spans="1:7" ht="15" x14ac:dyDescent="0.25">
      <c r="A124">
        <v>65</v>
      </c>
      <c r="B124" s="921">
        <f>'Assets-Liab 5-6'!E6</f>
        <v>0</v>
      </c>
      <c r="C124" s="2" t="s">
        <v>511</v>
      </c>
      <c r="D124" s="2" t="str">
        <f t="shared" si="0"/>
        <v>Error?</v>
      </c>
      <c r="G124" s="955">
        <v>802610600</v>
      </c>
    </row>
    <row r="125" spans="1:7" ht="15" x14ac:dyDescent="0.25">
      <c r="A125" s="5">
        <v>66</v>
      </c>
      <c r="B125" s="921"/>
      <c r="D125" s="2" t="str">
        <f t="shared" ref="D125:D188" si="1">IF(ISBLANK(B125),"OK",IF(A125-B125=0,"OK","Error?"))</f>
        <v>OK</v>
      </c>
      <c r="G125" s="955">
        <v>802610800</v>
      </c>
    </row>
    <row r="126" spans="1:7" ht="15" x14ac:dyDescent="0.25">
      <c r="A126" s="5">
        <v>67</v>
      </c>
      <c r="B126" s="921"/>
      <c r="D126" s="2" t="str">
        <f t="shared" si="1"/>
        <v>OK</v>
      </c>
      <c r="G126" s="955">
        <v>102620300</v>
      </c>
    </row>
    <row r="127" spans="1:7" ht="15" x14ac:dyDescent="0.25">
      <c r="A127">
        <v>68</v>
      </c>
      <c r="B127" s="921">
        <f>'Assets-Liab 5-6'!E5</f>
        <v>0</v>
      </c>
      <c r="D127" s="2" t="str">
        <f t="shared" si="1"/>
        <v>Error?</v>
      </c>
      <c r="G127" s="955">
        <v>102620400</v>
      </c>
    </row>
    <row r="128" spans="1:7" ht="15" x14ac:dyDescent="0.25">
      <c r="A128">
        <v>69</v>
      </c>
      <c r="B128" s="921">
        <f>'Assets-Liab 5-6'!E12</f>
        <v>0</v>
      </c>
      <c r="D128" s="2" t="str">
        <f t="shared" si="1"/>
        <v>Error?</v>
      </c>
      <c r="G128" s="955">
        <v>102620600</v>
      </c>
    </row>
    <row r="129" spans="1:7" ht="15" x14ac:dyDescent="0.25">
      <c r="A129">
        <v>70</v>
      </c>
      <c r="B129" s="921">
        <f>'Assets-Liab 5-6'!E13</f>
        <v>0</v>
      </c>
      <c r="D129" s="2" t="str">
        <f t="shared" si="1"/>
        <v>Error?</v>
      </c>
      <c r="G129" s="955">
        <v>102620800</v>
      </c>
    </row>
    <row r="130" spans="1:7" ht="15" x14ac:dyDescent="0.25">
      <c r="A130" s="5">
        <v>71</v>
      </c>
      <c r="B130" s="921"/>
      <c r="D130" s="2" t="str">
        <f t="shared" si="1"/>
        <v>OK</v>
      </c>
      <c r="G130" s="955">
        <v>802620300</v>
      </c>
    </row>
    <row r="131" spans="1:7" ht="15" x14ac:dyDescent="0.25">
      <c r="A131" s="5">
        <v>72</v>
      </c>
      <c r="B131" s="921"/>
      <c r="C131" s="2" t="s">
        <v>511</v>
      </c>
      <c r="D131" s="2" t="str">
        <f t="shared" si="1"/>
        <v>OK</v>
      </c>
      <c r="G131" s="955">
        <v>802620400</v>
      </c>
    </row>
    <row r="132" spans="1:7" ht="15" x14ac:dyDescent="0.25">
      <c r="A132">
        <v>73</v>
      </c>
      <c r="B132" s="921">
        <f>'Assets-Liab 5-6'!E32</f>
        <v>0</v>
      </c>
      <c r="D132" s="2" t="str">
        <f t="shared" si="1"/>
        <v>Error?</v>
      </c>
      <c r="G132" s="955">
        <v>802620600</v>
      </c>
    </row>
    <row r="133" spans="1:7" ht="15" x14ac:dyDescent="0.25">
      <c r="A133" s="5">
        <v>74</v>
      </c>
      <c r="B133" s="921"/>
      <c r="D133" s="2" t="str">
        <f t="shared" si="1"/>
        <v>OK</v>
      </c>
      <c r="G133" s="955">
        <v>802620800</v>
      </c>
    </row>
    <row r="134" spans="1:7" ht="15" x14ac:dyDescent="0.25">
      <c r="A134" s="5">
        <v>75</v>
      </c>
      <c r="B134" s="921"/>
      <c r="D134" s="2" t="str">
        <f t="shared" si="1"/>
        <v>OK</v>
      </c>
      <c r="G134" s="955">
        <v>102630300</v>
      </c>
    </row>
    <row r="135" spans="1:7" ht="15" x14ac:dyDescent="0.25">
      <c r="A135" s="5">
        <v>76</v>
      </c>
      <c r="B135" s="921"/>
      <c r="D135" s="2" t="str">
        <f t="shared" si="1"/>
        <v>OK</v>
      </c>
      <c r="G135" s="955">
        <v>102630400</v>
      </c>
    </row>
    <row r="136" spans="1:7" ht="15" x14ac:dyDescent="0.25">
      <c r="A136" s="5">
        <v>77</v>
      </c>
      <c r="B136" s="921"/>
      <c r="D136" s="2" t="str">
        <f t="shared" si="1"/>
        <v>OK</v>
      </c>
      <c r="G136" s="955">
        <v>102630600</v>
      </c>
    </row>
    <row r="137" spans="1:7" ht="15" x14ac:dyDescent="0.25">
      <c r="A137">
        <v>78</v>
      </c>
      <c r="B137" s="921">
        <f>'Assets-Liab 5-6'!E34</f>
        <v>0</v>
      </c>
      <c r="D137" s="2" t="str">
        <f t="shared" si="1"/>
        <v>Error?</v>
      </c>
      <c r="G137" s="955">
        <v>102630800</v>
      </c>
    </row>
    <row r="138" spans="1:7" ht="15" x14ac:dyDescent="0.25">
      <c r="A138">
        <v>79</v>
      </c>
      <c r="B138" s="921">
        <f>'Assets-Liab 5-6'!E39</f>
        <v>0</v>
      </c>
      <c r="D138" s="2" t="str">
        <f t="shared" si="1"/>
        <v>Error?</v>
      </c>
      <c r="G138" s="955">
        <v>802630300</v>
      </c>
    </row>
    <row r="139" spans="1:7" ht="15" x14ac:dyDescent="0.25">
      <c r="A139">
        <v>80</v>
      </c>
      <c r="B139" s="921">
        <f>'Assets-Liab 5-6'!E41</f>
        <v>0</v>
      </c>
      <c r="C139" s="2" t="s">
        <v>511</v>
      </c>
      <c r="D139" s="2" t="str">
        <f t="shared" si="1"/>
        <v>Error?</v>
      </c>
      <c r="G139" s="955">
        <v>802630400</v>
      </c>
    </row>
    <row r="140" spans="1:7" ht="15" x14ac:dyDescent="0.25">
      <c r="A140" s="5">
        <v>81</v>
      </c>
      <c r="B140" s="921"/>
      <c r="D140" s="2" t="str">
        <f t="shared" si="1"/>
        <v>OK</v>
      </c>
      <c r="G140" s="955">
        <v>802630600</v>
      </c>
    </row>
    <row r="141" spans="1:7" ht="15" x14ac:dyDescent="0.25">
      <c r="A141" s="5">
        <v>82</v>
      </c>
      <c r="B141" s="921"/>
      <c r="C141" s="2" t="s">
        <v>511</v>
      </c>
      <c r="D141" s="2" t="str">
        <f t="shared" si="1"/>
        <v>OK</v>
      </c>
      <c r="G141" s="955">
        <v>802630800</v>
      </c>
    </row>
    <row r="142" spans="1:7" ht="15" x14ac:dyDescent="0.25">
      <c r="A142" s="5">
        <v>83</v>
      </c>
      <c r="B142" s="921"/>
      <c r="D142" s="2" t="str">
        <f t="shared" si="1"/>
        <v>OK</v>
      </c>
      <c r="G142" s="955">
        <v>102640300</v>
      </c>
    </row>
    <row r="143" spans="1:7" ht="15" x14ac:dyDescent="0.25">
      <c r="A143">
        <v>84</v>
      </c>
      <c r="B143" s="921">
        <f>'Assets-Liab 5-6'!F6</f>
        <v>0</v>
      </c>
      <c r="D143" s="2" t="str">
        <f t="shared" si="1"/>
        <v>Error?</v>
      </c>
      <c r="G143" s="955">
        <v>102640400</v>
      </c>
    </row>
    <row r="144" spans="1:7" ht="15" x14ac:dyDescent="0.25">
      <c r="A144" s="5">
        <v>85</v>
      </c>
      <c r="B144" s="921"/>
      <c r="D144" s="2" t="str">
        <f t="shared" si="1"/>
        <v>OK</v>
      </c>
      <c r="G144" s="955">
        <v>102640600</v>
      </c>
    </row>
    <row r="145" spans="1:7" ht="15" x14ac:dyDescent="0.25">
      <c r="A145" s="5">
        <v>86</v>
      </c>
      <c r="B145" s="921"/>
      <c r="D145" s="2" t="str">
        <f t="shared" si="1"/>
        <v>OK</v>
      </c>
      <c r="G145" s="955">
        <v>102640800</v>
      </c>
    </row>
    <row r="146" spans="1:7" ht="15" x14ac:dyDescent="0.25">
      <c r="A146" s="5">
        <v>87</v>
      </c>
      <c r="B146" s="921"/>
      <c r="D146" s="2" t="str">
        <f t="shared" si="1"/>
        <v>OK</v>
      </c>
      <c r="G146" s="955">
        <v>802640300</v>
      </c>
    </row>
    <row r="147" spans="1:7" ht="15" x14ac:dyDescent="0.25">
      <c r="A147" s="5">
        <v>88</v>
      </c>
      <c r="B147" s="921"/>
      <c r="D147" s="2" t="str">
        <f t="shared" si="1"/>
        <v>OK</v>
      </c>
      <c r="G147" s="955">
        <v>802640400</v>
      </c>
    </row>
    <row r="148" spans="1:7" ht="15" x14ac:dyDescent="0.25">
      <c r="A148" s="5">
        <v>89</v>
      </c>
      <c r="B148" s="921"/>
      <c r="D148" s="2" t="str">
        <f t="shared" si="1"/>
        <v>OK</v>
      </c>
      <c r="G148" s="955">
        <v>802640600</v>
      </c>
    </row>
    <row r="149" spans="1:7" ht="15" x14ac:dyDescent="0.25">
      <c r="A149" s="5">
        <v>90</v>
      </c>
      <c r="B149" s="921"/>
      <c r="D149" s="2" t="str">
        <f t="shared" si="1"/>
        <v>OK</v>
      </c>
      <c r="G149" s="955">
        <v>802640800</v>
      </c>
    </row>
    <row r="150" spans="1:7" ht="15" x14ac:dyDescent="0.25">
      <c r="A150">
        <v>91</v>
      </c>
      <c r="B150" s="921">
        <f>'Assets-Liab 5-6'!F10</f>
        <v>0</v>
      </c>
      <c r="D150" s="2" t="str">
        <f t="shared" si="1"/>
        <v>Error?</v>
      </c>
      <c r="G150" s="955">
        <v>102660300</v>
      </c>
    </row>
    <row r="151" spans="1:7" ht="15" x14ac:dyDescent="0.25">
      <c r="A151">
        <v>92</v>
      </c>
      <c r="B151" s="921">
        <f>'Assets-Liab 5-6'!F5</f>
        <v>0</v>
      </c>
      <c r="D151" s="2" t="str">
        <f t="shared" si="1"/>
        <v>Error?</v>
      </c>
      <c r="G151" s="955">
        <v>102660400</v>
      </c>
    </row>
    <row r="152" spans="1:7" ht="15" x14ac:dyDescent="0.25">
      <c r="A152" s="5">
        <v>93</v>
      </c>
      <c r="B152" s="921"/>
      <c r="D152" s="2" t="str">
        <f t="shared" si="1"/>
        <v>OK</v>
      </c>
      <c r="G152" s="955">
        <v>102660600</v>
      </c>
    </row>
    <row r="153" spans="1:7" ht="15" x14ac:dyDescent="0.25">
      <c r="A153" s="5">
        <v>94</v>
      </c>
      <c r="B153" s="921"/>
      <c r="D153" s="2" t="str">
        <f t="shared" si="1"/>
        <v>OK</v>
      </c>
      <c r="G153" s="955">
        <v>102660800</v>
      </c>
    </row>
    <row r="154" spans="1:7" ht="15" x14ac:dyDescent="0.25">
      <c r="A154">
        <v>95</v>
      </c>
      <c r="B154" s="921">
        <f>'Assets-Liab 5-6'!F12</f>
        <v>0</v>
      </c>
      <c r="D154" s="2" t="str">
        <f t="shared" si="1"/>
        <v>Error?</v>
      </c>
      <c r="G154" s="955">
        <v>802660300</v>
      </c>
    </row>
    <row r="155" spans="1:7" ht="15" x14ac:dyDescent="0.25">
      <c r="A155">
        <v>96</v>
      </c>
      <c r="B155" s="921">
        <f>'Assets-Liab 5-6'!F13</f>
        <v>0</v>
      </c>
      <c r="D155" s="2" t="str">
        <f t="shared" si="1"/>
        <v>Error?</v>
      </c>
      <c r="G155" s="955">
        <v>802660400</v>
      </c>
    </row>
    <row r="156" spans="1:7" ht="15" x14ac:dyDescent="0.25">
      <c r="A156" s="5">
        <v>97</v>
      </c>
      <c r="B156" s="921"/>
      <c r="D156" s="2" t="str">
        <f t="shared" si="1"/>
        <v>OK</v>
      </c>
      <c r="G156" s="955">
        <v>802660600</v>
      </c>
    </row>
    <row r="157" spans="1:7" ht="15" x14ac:dyDescent="0.25">
      <c r="A157" s="5">
        <v>98</v>
      </c>
      <c r="B157" s="921"/>
      <c r="C157" s="2" t="s">
        <v>511</v>
      </c>
      <c r="D157" s="2" t="str">
        <f t="shared" si="1"/>
        <v>OK</v>
      </c>
      <c r="G157" s="955">
        <v>802660800</v>
      </c>
    </row>
    <row r="158" spans="1:7" ht="15" x14ac:dyDescent="0.25">
      <c r="A158" s="5">
        <v>99</v>
      </c>
      <c r="B158" s="921"/>
      <c r="D158" s="2" t="str">
        <f t="shared" si="1"/>
        <v>OK</v>
      </c>
      <c r="G158" s="955">
        <v>102900300</v>
      </c>
    </row>
    <row r="159" spans="1:7" ht="15" x14ac:dyDescent="0.25">
      <c r="A159" s="5">
        <v>100</v>
      </c>
      <c r="B159" s="921"/>
      <c r="D159" s="2" t="str">
        <f t="shared" si="1"/>
        <v>OK</v>
      </c>
      <c r="G159" s="955">
        <v>102900400</v>
      </c>
    </row>
    <row r="160" spans="1:7" ht="15" x14ac:dyDescent="0.25">
      <c r="A160" s="5">
        <v>101</v>
      </c>
      <c r="B160" s="921"/>
      <c r="D160" s="2" t="str">
        <f t="shared" si="1"/>
        <v>OK</v>
      </c>
      <c r="G160" s="955">
        <v>102900600</v>
      </c>
    </row>
    <row r="161" spans="1:7" ht="15" x14ac:dyDescent="0.25">
      <c r="A161" s="5">
        <v>102</v>
      </c>
      <c r="B161" s="921"/>
      <c r="D161" s="2" t="str">
        <f t="shared" si="1"/>
        <v>OK</v>
      </c>
      <c r="G161" s="955">
        <v>102900800</v>
      </c>
    </row>
    <row r="162" spans="1:7" ht="15" x14ac:dyDescent="0.25">
      <c r="A162">
        <v>103</v>
      </c>
      <c r="B162" s="921">
        <f>'Assets-Liab 5-6'!F31</f>
        <v>0</v>
      </c>
      <c r="D162" s="2" t="str">
        <f t="shared" si="1"/>
        <v>Error?</v>
      </c>
      <c r="G162" s="955">
        <v>202900300</v>
      </c>
    </row>
    <row r="163" spans="1:7" ht="15" x14ac:dyDescent="0.25">
      <c r="A163" s="5">
        <v>104</v>
      </c>
      <c r="B163" s="921"/>
      <c r="D163" s="2" t="str">
        <f t="shared" si="1"/>
        <v>OK</v>
      </c>
      <c r="G163" s="955">
        <v>202900400</v>
      </c>
    </row>
    <row r="164" spans="1:7" ht="15" x14ac:dyDescent="0.25">
      <c r="A164">
        <v>105</v>
      </c>
      <c r="B164" s="921">
        <f>'Assets-Liab 5-6'!F32</f>
        <v>0</v>
      </c>
      <c r="D164" s="2" t="str">
        <f t="shared" si="1"/>
        <v>Error?</v>
      </c>
      <c r="G164" s="955">
        <v>202900600</v>
      </c>
    </row>
    <row r="165" spans="1:7" ht="15" x14ac:dyDescent="0.25">
      <c r="A165" s="5">
        <v>106</v>
      </c>
      <c r="B165" s="921"/>
      <c r="D165" s="2" t="str">
        <f t="shared" si="1"/>
        <v>OK</v>
      </c>
      <c r="G165" s="955">
        <v>202900800</v>
      </c>
    </row>
    <row r="166" spans="1:7" ht="15" x14ac:dyDescent="0.25">
      <c r="A166" s="5">
        <v>107</v>
      </c>
      <c r="B166" s="921"/>
      <c r="D166" s="2" t="str">
        <f t="shared" si="1"/>
        <v>OK</v>
      </c>
      <c r="G166" s="955">
        <v>402900300</v>
      </c>
    </row>
    <row r="167" spans="1:7" ht="15" x14ac:dyDescent="0.25">
      <c r="A167">
        <v>108</v>
      </c>
      <c r="B167" s="921">
        <f>'Assets-Liab 5-6'!F34</f>
        <v>0</v>
      </c>
      <c r="D167" s="2" t="str">
        <f t="shared" si="1"/>
        <v>Error?</v>
      </c>
      <c r="G167" s="955">
        <v>402900400</v>
      </c>
    </row>
    <row r="168" spans="1:7" ht="15" x14ac:dyDescent="0.25">
      <c r="A168">
        <v>109</v>
      </c>
      <c r="B168" s="921">
        <f>'Assets-Liab 5-6'!F39</f>
        <v>0</v>
      </c>
      <c r="D168" s="2" t="str">
        <f t="shared" si="1"/>
        <v>Error?</v>
      </c>
      <c r="G168" s="955">
        <v>402900600</v>
      </c>
    </row>
    <row r="169" spans="1:7" ht="15" x14ac:dyDescent="0.25">
      <c r="A169">
        <v>110</v>
      </c>
      <c r="B169" s="921">
        <f>'Assets-Liab 5-6'!F41</f>
        <v>0</v>
      </c>
      <c r="C169" s="2" t="s">
        <v>511</v>
      </c>
      <c r="D169" s="2" t="str">
        <f t="shared" si="1"/>
        <v>Error?</v>
      </c>
      <c r="G169" s="955">
        <v>402900800</v>
      </c>
    </row>
    <row r="170" spans="1:7" ht="15" x14ac:dyDescent="0.25">
      <c r="A170" s="5">
        <v>111</v>
      </c>
      <c r="B170" s="921"/>
      <c r="D170" s="2" t="str">
        <f t="shared" si="1"/>
        <v>OK</v>
      </c>
      <c r="G170" s="955">
        <v>602900300</v>
      </c>
    </row>
    <row r="171" spans="1:7" ht="15" x14ac:dyDescent="0.25">
      <c r="A171">
        <v>112</v>
      </c>
      <c r="B171" s="921">
        <f>'Assets-Liab 5-6'!G6</f>
        <v>0</v>
      </c>
      <c r="C171" s="2" t="s">
        <v>511</v>
      </c>
      <c r="D171" s="2" t="str">
        <f t="shared" si="1"/>
        <v>Error?</v>
      </c>
      <c r="G171" s="955">
        <v>602900400</v>
      </c>
    </row>
    <row r="172" spans="1:7" ht="15" x14ac:dyDescent="0.25">
      <c r="A172" s="5">
        <v>113</v>
      </c>
      <c r="B172" s="921"/>
      <c r="D172" s="2" t="str">
        <f t="shared" si="1"/>
        <v>OK</v>
      </c>
      <c r="G172" s="955">
        <v>602900600</v>
      </c>
    </row>
    <row r="173" spans="1:7" ht="15" x14ac:dyDescent="0.25">
      <c r="A173">
        <v>114</v>
      </c>
      <c r="B173" s="921"/>
      <c r="D173" s="2" t="str">
        <f t="shared" si="1"/>
        <v>OK</v>
      </c>
      <c r="G173" s="955">
        <v>602900800</v>
      </c>
    </row>
    <row r="174" spans="1:7" ht="15" x14ac:dyDescent="0.25">
      <c r="A174">
        <v>115</v>
      </c>
      <c r="B174" s="921"/>
      <c r="D174" s="2" t="str">
        <f t="shared" si="1"/>
        <v>OK</v>
      </c>
      <c r="G174" s="955">
        <v>802900300</v>
      </c>
    </row>
    <row r="175" spans="1:7" ht="15" x14ac:dyDescent="0.25">
      <c r="A175">
        <v>116</v>
      </c>
      <c r="B175" s="921">
        <f>'Assets-Liab 5-6'!G5</f>
        <v>0</v>
      </c>
      <c r="D175" s="2" t="str">
        <f t="shared" si="1"/>
        <v>Error?</v>
      </c>
      <c r="G175" s="955">
        <v>802900400</v>
      </c>
    </row>
    <row r="176" spans="1:7" ht="15" x14ac:dyDescent="0.25">
      <c r="A176" s="5">
        <v>117</v>
      </c>
      <c r="B176" s="921"/>
      <c r="D176" s="2" t="str">
        <f t="shared" si="1"/>
        <v>OK</v>
      </c>
      <c r="G176" s="955">
        <v>802900600</v>
      </c>
    </row>
    <row r="177" spans="1:7" ht="15" x14ac:dyDescent="0.25">
      <c r="A177">
        <v>118</v>
      </c>
      <c r="B177" s="921">
        <f>'Assets-Liab 5-6'!G12</f>
        <v>0</v>
      </c>
      <c r="D177" s="2" t="str">
        <f t="shared" si="1"/>
        <v>Error?</v>
      </c>
      <c r="G177" s="955">
        <v>802900800</v>
      </c>
    </row>
    <row r="178" spans="1:7" ht="15" x14ac:dyDescent="0.25">
      <c r="A178">
        <v>119</v>
      </c>
      <c r="B178" s="921">
        <f>'Assets-Liab 5-6'!G13</f>
        <v>0</v>
      </c>
      <c r="D178" s="2" t="str">
        <f t="shared" si="1"/>
        <v>Error?</v>
      </c>
      <c r="G178" s="955">
        <v>902900300</v>
      </c>
    </row>
    <row r="179" spans="1:7" ht="15" x14ac:dyDescent="0.25">
      <c r="A179" s="5">
        <v>120</v>
      </c>
      <c r="B179" s="921"/>
      <c r="D179" s="2" t="str">
        <f t="shared" si="1"/>
        <v>OK</v>
      </c>
      <c r="G179" s="955">
        <v>902900400</v>
      </c>
    </row>
    <row r="180" spans="1:7" ht="15" x14ac:dyDescent="0.25">
      <c r="A180" s="5">
        <v>121</v>
      </c>
      <c r="B180" s="921"/>
      <c r="C180" s="2" t="s">
        <v>511</v>
      </c>
      <c r="D180" s="2" t="str">
        <f t="shared" si="1"/>
        <v>OK</v>
      </c>
      <c r="G180" s="955">
        <v>902900600</v>
      </c>
    </row>
    <row r="181" spans="1:7" ht="15" x14ac:dyDescent="0.25">
      <c r="A181" s="5">
        <v>122</v>
      </c>
      <c r="B181" s="921"/>
      <c r="D181" s="2" t="str">
        <f t="shared" si="1"/>
        <v>OK</v>
      </c>
      <c r="G181" s="955">
        <v>902900800</v>
      </c>
    </row>
    <row r="182" spans="1:7" ht="15" x14ac:dyDescent="0.25">
      <c r="A182">
        <v>123</v>
      </c>
      <c r="B182" s="921">
        <f>'Assets-Liab 5-6'!G31</f>
        <v>0</v>
      </c>
      <c r="D182" s="2" t="str">
        <f t="shared" si="1"/>
        <v>Error?</v>
      </c>
      <c r="G182" s="955">
        <v>103000300</v>
      </c>
    </row>
    <row r="183" spans="1:7" ht="15" x14ac:dyDescent="0.25">
      <c r="A183">
        <v>124</v>
      </c>
      <c r="B183" s="921">
        <f>'Assets-Liab 5-6'!G32</f>
        <v>0</v>
      </c>
      <c r="D183" s="2" t="str">
        <f t="shared" si="1"/>
        <v>Error?</v>
      </c>
      <c r="G183" s="955">
        <v>103000400</v>
      </c>
    </row>
    <row r="184" spans="1:7" ht="15" x14ac:dyDescent="0.25">
      <c r="A184" s="5">
        <v>125</v>
      </c>
      <c r="B184" s="921"/>
      <c r="D184" s="2" t="str">
        <f t="shared" si="1"/>
        <v>OK</v>
      </c>
      <c r="G184" s="955">
        <v>103000600</v>
      </c>
    </row>
    <row r="185" spans="1:7" ht="15" x14ac:dyDescent="0.25">
      <c r="A185" s="5">
        <v>126</v>
      </c>
      <c r="B185" s="921"/>
      <c r="D185" s="2" t="str">
        <f t="shared" si="1"/>
        <v>OK</v>
      </c>
      <c r="G185" s="955">
        <v>103000800</v>
      </c>
    </row>
    <row r="186" spans="1:7" ht="15" x14ac:dyDescent="0.25">
      <c r="A186">
        <v>127</v>
      </c>
      <c r="B186" s="921">
        <f>'Assets-Liab 5-6'!G34</f>
        <v>0</v>
      </c>
      <c r="D186" s="2" t="str">
        <f t="shared" si="1"/>
        <v>Error?</v>
      </c>
      <c r="G186" s="955">
        <v>203000300</v>
      </c>
    </row>
    <row r="187" spans="1:7" ht="15" x14ac:dyDescent="0.25">
      <c r="A187">
        <v>128</v>
      </c>
      <c r="B187" s="921">
        <f>'Assets-Liab 5-6'!G39</f>
        <v>0</v>
      </c>
      <c r="D187" s="2" t="str">
        <f t="shared" si="1"/>
        <v>Error?</v>
      </c>
      <c r="G187" s="955">
        <v>203000400</v>
      </c>
    </row>
    <row r="188" spans="1:7" ht="15" x14ac:dyDescent="0.25">
      <c r="A188">
        <v>129</v>
      </c>
      <c r="B188" s="921">
        <f>'Assets-Liab 5-6'!G41</f>
        <v>0</v>
      </c>
      <c r="C188" s="2" t="s">
        <v>511</v>
      </c>
      <c r="D188" s="2" t="str">
        <f t="shared" si="1"/>
        <v>Error?</v>
      </c>
      <c r="G188" s="955">
        <v>203000600</v>
      </c>
    </row>
    <row r="189" spans="1:7" ht="15" x14ac:dyDescent="0.25">
      <c r="A189" s="5">
        <v>130</v>
      </c>
      <c r="B189" s="921"/>
      <c r="D189" s="2" t="str">
        <f t="shared" ref="D189:D252" si="2">IF(ISBLANK(B189),"OK",IF(A189-B189=0,"OK","Error?"))</f>
        <v>OK</v>
      </c>
      <c r="G189" s="955">
        <v>203000800</v>
      </c>
    </row>
    <row r="190" spans="1:7" ht="15" x14ac:dyDescent="0.25">
      <c r="A190" s="5">
        <v>131</v>
      </c>
      <c r="B190" s="921"/>
      <c r="C190" s="2" t="s">
        <v>511</v>
      </c>
      <c r="D190" s="2" t="str">
        <f t="shared" si="2"/>
        <v>OK</v>
      </c>
      <c r="G190" s="955">
        <v>403000300</v>
      </c>
    </row>
    <row r="191" spans="1:7" ht="15" x14ac:dyDescent="0.25">
      <c r="A191" s="5">
        <v>132</v>
      </c>
      <c r="B191" s="921"/>
      <c r="D191" s="2" t="str">
        <f t="shared" si="2"/>
        <v>OK</v>
      </c>
      <c r="G191" s="955">
        <v>403000400</v>
      </c>
    </row>
    <row r="192" spans="1:7" ht="15" x14ac:dyDescent="0.25">
      <c r="A192" s="5">
        <v>133</v>
      </c>
      <c r="B192" s="921"/>
      <c r="D192" s="2" t="str">
        <f t="shared" si="2"/>
        <v>OK</v>
      </c>
      <c r="G192" s="955">
        <v>403000600</v>
      </c>
    </row>
    <row r="193" spans="1:7" ht="15" x14ac:dyDescent="0.25">
      <c r="A193" s="5">
        <v>134</v>
      </c>
      <c r="B193" s="921"/>
      <c r="D193" s="2" t="str">
        <f t="shared" si="2"/>
        <v>OK</v>
      </c>
      <c r="G193" s="955">
        <v>403000800</v>
      </c>
    </row>
    <row r="194" spans="1:7" ht="15" x14ac:dyDescent="0.25">
      <c r="A194" s="5">
        <v>135</v>
      </c>
      <c r="B194" s="921"/>
      <c r="D194" s="2" t="str">
        <f t="shared" si="2"/>
        <v>OK</v>
      </c>
      <c r="G194" s="955">
        <v>803000300</v>
      </c>
    </row>
    <row r="195" spans="1:7" ht="15" x14ac:dyDescent="0.25">
      <c r="A195" s="5">
        <v>136</v>
      </c>
      <c r="B195" s="921"/>
      <c r="D195" s="2" t="str">
        <f t="shared" si="2"/>
        <v>OK</v>
      </c>
      <c r="G195" s="955">
        <v>803000400</v>
      </c>
    </row>
    <row r="196" spans="1:7" ht="15" x14ac:dyDescent="0.25">
      <c r="A196">
        <v>137</v>
      </c>
      <c r="B196" s="921">
        <f>'Assets-Liab 5-6'!H10</f>
        <v>0</v>
      </c>
      <c r="D196" s="2" t="str">
        <f t="shared" si="2"/>
        <v>Error?</v>
      </c>
      <c r="G196" s="955">
        <v>803000600</v>
      </c>
    </row>
    <row r="197" spans="1:7" ht="15" x14ac:dyDescent="0.25">
      <c r="A197">
        <v>138</v>
      </c>
      <c r="B197" s="921">
        <f>'Assets-Liab 5-6'!H5</f>
        <v>0</v>
      </c>
      <c r="D197" s="2" t="str">
        <f t="shared" si="2"/>
        <v>Error?</v>
      </c>
      <c r="G197" s="955">
        <v>803000800</v>
      </c>
    </row>
    <row r="198" spans="1:7" x14ac:dyDescent="0.2">
      <c r="A198" s="5">
        <v>139</v>
      </c>
      <c r="B198" s="921"/>
      <c r="D198" s="2" t="str">
        <f t="shared" si="2"/>
        <v>OK</v>
      </c>
    </row>
    <row r="199" spans="1:7" x14ac:dyDescent="0.2">
      <c r="A199" s="5">
        <v>140</v>
      </c>
      <c r="B199" s="921"/>
      <c r="D199" s="2" t="str">
        <f t="shared" si="2"/>
        <v>OK</v>
      </c>
    </row>
    <row r="200" spans="1:7" x14ac:dyDescent="0.2">
      <c r="A200">
        <v>141</v>
      </c>
      <c r="B200" s="921">
        <f>'Assets-Liab 5-6'!H12</f>
        <v>0</v>
      </c>
      <c r="D200" s="2" t="str">
        <f t="shared" si="2"/>
        <v>Error?</v>
      </c>
    </row>
    <row r="201" spans="1:7" x14ac:dyDescent="0.2">
      <c r="A201">
        <v>142</v>
      </c>
      <c r="B201" s="921">
        <f>'Assets-Liab 5-6'!H13</f>
        <v>0</v>
      </c>
      <c r="D201" s="2" t="str">
        <f t="shared" si="2"/>
        <v>Error?</v>
      </c>
    </row>
    <row r="202" spans="1:7" x14ac:dyDescent="0.2">
      <c r="A202" s="5">
        <v>143</v>
      </c>
      <c r="B202" s="921"/>
      <c r="D202" s="2" t="str">
        <f t="shared" si="2"/>
        <v>OK</v>
      </c>
    </row>
    <row r="203" spans="1:7" x14ac:dyDescent="0.2">
      <c r="A203" s="5">
        <v>144</v>
      </c>
      <c r="B203" s="921"/>
      <c r="C203" s="2" t="s">
        <v>511</v>
      </c>
      <c r="D203" s="2" t="str">
        <f t="shared" si="2"/>
        <v>OK</v>
      </c>
    </row>
    <row r="204" spans="1:7" x14ac:dyDescent="0.2">
      <c r="A204">
        <v>145</v>
      </c>
      <c r="B204" s="921">
        <f>'Assets-Liab 5-6'!H31</f>
        <v>0</v>
      </c>
      <c r="D204" s="2" t="str">
        <f t="shared" si="2"/>
        <v>Error?</v>
      </c>
    </row>
    <row r="205" spans="1:7" x14ac:dyDescent="0.2">
      <c r="A205" s="5">
        <v>146</v>
      </c>
      <c r="B205" s="921"/>
      <c r="D205" s="2" t="str">
        <f t="shared" si="2"/>
        <v>OK</v>
      </c>
    </row>
    <row r="206" spans="1:7" x14ac:dyDescent="0.2">
      <c r="A206">
        <v>147</v>
      </c>
      <c r="B206" s="921">
        <f>'Assets-Liab 5-6'!H32</f>
        <v>0</v>
      </c>
      <c r="D206" s="2" t="str">
        <f t="shared" si="2"/>
        <v>Error?</v>
      </c>
    </row>
    <row r="207" spans="1:7" x14ac:dyDescent="0.2">
      <c r="A207" s="5">
        <v>148</v>
      </c>
      <c r="B207" s="921"/>
      <c r="D207" s="2" t="str">
        <f t="shared" si="2"/>
        <v>OK</v>
      </c>
    </row>
    <row r="208" spans="1:7" x14ac:dyDescent="0.2">
      <c r="A208" s="5">
        <v>149</v>
      </c>
      <c r="B208" s="921"/>
      <c r="D208" s="2" t="str">
        <f t="shared" si="2"/>
        <v>OK</v>
      </c>
    </row>
    <row r="209" spans="1:4" x14ac:dyDescent="0.2">
      <c r="A209">
        <v>150</v>
      </c>
      <c r="B209" s="921">
        <f>'Assets-Liab 5-6'!H34</f>
        <v>0</v>
      </c>
      <c r="D209" s="2" t="str">
        <f t="shared" si="2"/>
        <v>Error?</v>
      </c>
    </row>
    <row r="210" spans="1:4" x14ac:dyDescent="0.2">
      <c r="A210">
        <v>151</v>
      </c>
      <c r="B210" s="921">
        <f>'Assets-Liab 5-6'!H39</f>
        <v>0</v>
      </c>
      <c r="D210" s="2" t="str">
        <f t="shared" si="2"/>
        <v>Error?</v>
      </c>
    </row>
    <row r="211" spans="1:4" x14ac:dyDescent="0.2">
      <c r="A211" s="1">
        <v>152</v>
      </c>
      <c r="B211" s="921">
        <f>'Assets-Liab 5-6'!H41</f>
        <v>0</v>
      </c>
      <c r="C211" s="2" t="s">
        <v>511</v>
      </c>
      <c r="D211" s="2" t="str">
        <f t="shared" si="2"/>
        <v>Error?</v>
      </c>
    </row>
    <row r="212" spans="1:4" x14ac:dyDescent="0.2">
      <c r="A212" s="5">
        <v>153</v>
      </c>
      <c r="B212" s="921"/>
      <c r="D212" s="2" t="str">
        <f t="shared" si="2"/>
        <v>OK</v>
      </c>
    </row>
    <row r="213" spans="1:4" x14ac:dyDescent="0.2">
      <c r="A213" s="5">
        <v>154</v>
      </c>
      <c r="B213" s="921"/>
      <c r="C213" s="2" t="s">
        <v>511</v>
      </c>
      <c r="D213" s="2" t="str">
        <f t="shared" si="2"/>
        <v>OK</v>
      </c>
    </row>
    <row r="214" spans="1:4" x14ac:dyDescent="0.2">
      <c r="A214" s="5">
        <v>155</v>
      </c>
      <c r="B214" s="921"/>
      <c r="D214" s="2" t="str">
        <f t="shared" si="2"/>
        <v>OK</v>
      </c>
    </row>
    <row r="215" spans="1:4" x14ac:dyDescent="0.2">
      <c r="A215" s="5">
        <v>156</v>
      </c>
      <c r="B215" s="921"/>
      <c r="D215" s="2" t="str">
        <f t="shared" si="2"/>
        <v>OK</v>
      </c>
    </row>
    <row r="216" spans="1:4" x14ac:dyDescent="0.2">
      <c r="A216" s="5">
        <v>157</v>
      </c>
      <c r="B216" s="921"/>
      <c r="D216" s="2" t="str">
        <f t="shared" si="2"/>
        <v>OK</v>
      </c>
    </row>
    <row r="217" spans="1:4" x14ac:dyDescent="0.2">
      <c r="A217" s="5">
        <v>158</v>
      </c>
      <c r="B217" s="921"/>
      <c r="D217" s="2" t="str">
        <f t="shared" si="2"/>
        <v>OK</v>
      </c>
    </row>
    <row r="218" spans="1:4" x14ac:dyDescent="0.2">
      <c r="A218" s="5">
        <v>159</v>
      </c>
      <c r="B218" s="921"/>
      <c r="D218" s="2" t="str">
        <f t="shared" si="2"/>
        <v>OK</v>
      </c>
    </row>
    <row r="219" spans="1:4" x14ac:dyDescent="0.2">
      <c r="A219" s="5">
        <v>160</v>
      </c>
      <c r="B219" s="921"/>
      <c r="D219" s="2" t="str">
        <f t="shared" si="2"/>
        <v>OK</v>
      </c>
    </row>
    <row r="220" spans="1:4" x14ac:dyDescent="0.2">
      <c r="A220" s="5">
        <v>161</v>
      </c>
      <c r="B220" s="921"/>
      <c r="D220" s="2" t="str">
        <f t="shared" si="2"/>
        <v>OK</v>
      </c>
    </row>
    <row r="221" spans="1:4" x14ac:dyDescent="0.2">
      <c r="A221" s="5">
        <v>162</v>
      </c>
      <c r="B221" s="921"/>
      <c r="D221" s="2" t="str">
        <f t="shared" si="2"/>
        <v>OK</v>
      </c>
    </row>
    <row r="222" spans="1:4" x14ac:dyDescent="0.2">
      <c r="A222" s="5">
        <v>163</v>
      </c>
      <c r="B222" s="921"/>
      <c r="D222" s="2" t="str">
        <f t="shared" si="2"/>
        <v>OK</v>
      </c>
    </row>
    <row r="223" spans="1:4" x14ac:dyDescent="0.2">
      <c r="A223" s="5">
        <v>164</v>
      </c>
      <c r="B223" s="921"/>
      <c r="D223" s="2" t="str">
        <f t="shared" si="2"/>
        <v>OK</v>
      </c>
    </row>
    <row r="224" spans="1:4" x14ac:dyDescent="0.2">
      <c r="A224" s="5">
        <v>165</v>
      </c>
      <c r="B224" s="921"/>
      <c r="D224" s="2" t="str">
        <f t="shared" si="2"/>
        <v>OK</v>
      </c>
    </row>
    <row r="225" spans="1:4" x14ac:dyDescent="0.2">
      <c r="A225" s="5">
        <v>166</v>
      </c>
      <c r="B225" s="921"/>
      <c r="D225" s="2" t="str">
        <f t="shared" si="2"/>
        <v>OK</v>
      </c>
    </row>
    <row r="226" spans="1:4" x14ac:dyDescent="0.2">
      <c r="A226" s="5">
        <v>167</v>
      </c>
      <c r="B226" s="921"/>
      <c r="D226" s="2" t="str">
        <f t="shared" si="2"/>
        <v>OK</v>
      </c>
    </row>
    <row r="227" spans="1:4" x14ac:dyDescent="0.2">
      <c r="A227" s="5">
        <v>168</v>
      </c>
      <c r="B227" s="921"/>
      <c r="D227" s="2" t="str">
        <f t="shared" si="2"/>
        <v>OK</v>
      </c>
    </row>
    <row r="228" spans="1:4" x14ac:dyDescent="0.2">
      <c r="A228" s="5">
        <v>169</v>
      </c>
      <c r="B228" s="921"/>
      <c r="D228" s="2" t="str">
        <f t="shared" si="2"/>
        <v>OK</v>
      </c>
    </row>
    <row r="229" spans="1:4" x14ac:dyDescent="0.2">
      <c r="A229" s="5">
        <v>170</v>
      </c>
      <c r="B229" s="921"/>
      <c r="D229" s="2" t="str">
        <f t="shared" si="2"/>
        <v>OK</v>
      </c>
    </row>
    <row r="230" spans="1:4" x14ac:dyDescent="0.2">
      <c r="A230" s="5">
        <v>171</v>
      </c>
      <c r="B230" s="921"/>
      <c r="D230" s="2" t="str">
        <f t="shared" si="2"/>
        <v>OK</v>
      </c>
    </row>
    <row r="231" spans="1:4" x14ac:dyDescent="0.2">
      <c r="A231" s="5">
        <v>172</v>
      </c>
      <c r="B231" s="921"/>
      <c r="D231" s="2" t="str">
        <f t="shared" si="2"/>
        <v>OK</v>
      </c>
    </row>
    <row r="232" spans="1:4" x14ac:dyDescent="0.2">
      <c r="A232" s="5">
        <v>173</v>
      </c>
      <c r="B232" s="921"/>
      <c r="D232" s="2" t="str">
        <f t="shared" si="2"/>
        <v>OK</v>
      </c>
    </row>
    <row r="233" spans="1:4" x14ac:dyDescent="0.2">
      <c r="A233" s="5">
        <v>174</v>
      </c>
      <c r="B233" s="921"/>
      <c r="D233" s="2" t="str">
        <f t="shared" si="2"/>
        <v>OK</v>
      </c>
    </row>
    <row r="234" spans="1:4" x14ac:dyDescent="0.2">
      <c r="A234" s="5">
        <v>175</v>
      </c>
      <c r="B234" s="921"/>
      <c r="D234" s="2" t="str">
        <f t="shared" si="2"/>
        <v>OK</v>
      </c>
    </row>
    <row r="235" spans="1:4" x14ac:dyDescent="0.2">
      <c r="A235" s="5">
        <v>176</v>
      </c>
      <c r="B235" s="921"/>
      <c r="D235" s="2" t="str">
        <f t="shared" si="2"/>
        <v>OK</v>
      </c>
    </row>
    <row r="236" spans="1:4" x14ac:dyDescent="0.2">
      <c r="A236" s="5">
        <v>177</v>
      </c>
      <c r="B236" s="921"/>
      <c r="D236" s="2" t="str">
        <f t="shared" si="2"/>
        <v>OK</v>
      </c>
    </row>
    <row r="237" spans="1:4" x14ac:dyDescent="0.2">
      <c r="A237" s="5">
        <v>178</v>
      </c>
      <c r="B237" s="921"/>
      <c r="D237" s="2" t="str">
        <f t="shared" si="2"/>
        <v>OK</v>
      </c>
    </row>
    <row r="238" spans="1:4" x14ac:dyDescent="0.2">
      <c r="A238" s="5">
        <v>179</v>
      </c>
      <c r="B238" s="921"/>
      <c r="D238" s="2" t="str">
        <f t="shared" si="2"/>
        <v>OK</v>
      </c>
    </row>
    <row r="239" spans="1:4" x14ac:dyDescent="0.2">
      <c r="A239" s="5">
        <v>180</v>
      </c>
      <c r="B239" s="921"/>
      <c r="D239" s="2" t="str">
        <f t="shared" si="2"/>
        <v>OK</v>
      </c>
    </row>
    <row r="240" spans="1:4" x14ac:dyDescent="0.2">
      <c r="A240" s="5">
        <v>181</v>
      </c>
      <c r="B240" s="921"/>
      <c r="D240" s="2" t="str">
        <f t="shared" si="2"/>
        <v>OK</v>
      </c>
    </row>
    <row r="241" spans="1:4" x14ac:dyDescent="0.2">
      <c r="A241" s="5">
        <v>182</v>
      </c>
      <c r="B241" s="921"/>
      <c r="C241" s="2" t="s">
        <v>511</v>
      </c>
      <c r="D241" s="2" t="str">
        <f t="shared" si="2"/>
        <v>OK</v>
      </c>
    </row>
    <row r="242" spans="1:4" x14ac:dyDescent="0.2">
      <c r="A242" s="5">
        <v>183</v>
      </c>
      <c r="B242" s="921"/>
      <c r="D242" s="2" t="str">
        <f t="shared" si="2"/>
        <v>OK</v>
      </c>
    </row>
    <row r="243" spans="1:4" x14ac:dyDescent="0.2">
      <c r="A243" s="5">
        <v>184</v>
      </c>
      <c r="B243" s="921"/>
      <c r="D243" s="2" t="str">
        <f t="shared" si="2"/>
        <v>OK</v>
      </c>
    </row>
    <row r="244" spans="1:4" x14ac:dyDescent="0.2">
      <c r="A244" s="5">
        <v>185</v>
      </c>
      <c r="B244" s="921"/>
      <c r="D244" s="2" t="str">
        <f t="shared" si="2"/>
        <v>OK</v>
      </c>
    </row>
    <row r="245" spans="1:4" x14ac:dyDescent="0.2">
      <c r="A245" s="5">
        <v>186</v>
      </c>
      <c r="B245" s="921"/>
      <c r="D245" s="2" t="str">
        <f t="shared" si="2"/>
        <v>OK</v>
      </c>
    </row>
    <row r="246" spans="1:4" x14ac:dyDescent="0.2">
      <c r="A246" s="5">
        <v>187</v>
      </c>
      <c r="B246" s="921"/>
      <c r="D246" s="2" t="str">
        <f t="shared" si="2"/>
        <v>OK</v>
      </c>
    </row>
    <row r="247" spans="1:4" x14ac:dyDescent="0.2">
      <c r="A247" s="5">
        <v>188</v>
      </c>
      <c r="B247" s="921"/>
      <c r="C247" s="2" t="s">
        <v>511</v>
      </c>
      <c r="D247" s="2" t="str">
        <f t="shared" si="2"/>
        <v>OK</v>
      </c>
    </row>
    <row r="248" spans="1:4" x14ac:dyDescent="0.2">
      <c r="A248" s="5">
        <v>189</v>
      </c>
      <c r="B248" s="921"/>
      <c r="D248" s="2" t="str">
        <f t="shared" si="2"/>
        <v>OK</v>
      </c>
    </row>
    <row r="249" spans="1:4" x14ac:dyDescent="0.2">
      <c r="A249" s="5">
        <v>190</v>
      </c>
      <c r="B249" s="921"/>
      <c r="C249" s="2" t="s">
        <v>511</v>
      </c>
      <c r="D249" s="2" t="str">
        <f t="shared" si="2"/>
        <v>OK</v>
      </c>
    </row>
    <row r="250" spans="1:4" x14ac:dyDescent="0.2">
      <c r="A250" s="5">
        <v>191</v>
      </c>
      <c r="B250" s="921"/>
      <c r="D250" s="2" t="str">
        <f t="shared" si="2"/>
        <v>OK</v>
      </c>
    </row>
    <row r="251" spans="1:4" x14ac:dyDescent="0.2">
      <c r="A251" s="5">
        <v>192</v>
      </c>
      <c r="B251" s="921"/>
      <c r="D251" s="2" t="str">
        <f t="shared" si="2"/>
        <v>OK</v>
      </c>
    </row>
    <row r="252" spans="1:4" x14ac:dyDescent="0.2">
      <c r="A252" s="5">
        <v>193</v>
      </c>
      <c r="B252" s="921"/>
      <c r="D252" s="2" t="str">
        <f t="shared" si="2"/>
        <v>OK</v>
      </c>
    </row>
    <row r="253" spans="1:4" x14ac:dyDescent="0.2">
      <c r="A253" s="5">
        <v>194</v>
      </c>
      <c r="B253" s="921"/>
      <c r="D253" s="2" t="str">
        <f t="shared" ref="D253:D316" si="3">IF(ISBLANK(B253),"OK",IF(A253-B253=0,"OK","Error?"))</f>
        <v>OK</v>
      </c>
    </row>
    <row r="254" spans="1:4" x14ac:dyDescent="0.2">
      <c r="A254" s="5">
        <v>195</v>
      </c>
      <c r="B254" s="921"/>
      <c r="D254" s="2" t="str">
        <f t="shared" si="3"/>
        <v>OK</v>
      </c>
    </row>
    <row r="255" spans="1:4" x14ac:dyDescent="0.2">
      <c r="A255" s="5">
        <v>196</v>
      </c>
      <c r="B255" s="921"/>
      <c r="D255" s="2" t="str">
        <f t="shared" si="3"/>
        <v>OK</v>
      </c>
    </row>
    <row r="256" spans="1:4" x14ac:dyDescent="0.2">
      <c r="A256" s="5">
        <v>197</v>
      </c>
      <c r="B256" s="921"/>
      <c r="D256" s="2" t="str">
        <f t="shared" si="3"/>
        <v>OK</v>
      </c>
    </row>
    <row r="257" spans="1:4" x14ac:dyDescent="0.2">
      <c r="A257" s="5">
        <v>198</v>
      </c>
      <c r="B257" s="921"/>
      <c r="D257" s="2" t="str">
        <f t="shared" si="3"/>
        <v>OK</v>
      </c>
    </row>
    <row r="258" spans="1:4" x14ac:dyDescent="0.2">
      <c r="A258" s="5">
        <v>199</v>
      </c>
      <c r="B258" s="921"/>
      <c r="D258" s="2" t="str">
        <f t="shared" si="3"/>
        <v>OK</v>
      </c>
    </row>
    <row r="259" spans="1:4" x14ac:dyDescent="0.2">
      <c r="A259" s="5">
        <v>200</v>
      </c>
      <c r="B259" s="921"/>
      <c r="D259" s="2" t="str">
        <f t="shared" si="3"/>
        <v>OK</v>
      </c>
    </row>
    <row r="260" spans="1:4" x14ac:dyDescent="0.2">
      <c r="A260" s="5">
        <v>201</v>
      </c>
      <c r="B260" s="921"/>
      <c r="D260" s="2" t="str">
        <f t="shared" si="3"/>
        <v>OK</v>
      </c>
    </row>
    <row r="261" spans="1:4" x14ac:dyDescent="0.2">
      <c r="A261" s="5">
        <v>202</v>
      </c>
      <c r="B261" s="921"/>
      <c r="D261" s="2" t="str">
        <f t="shared" si="3"/>
        <v>OK</v>
      </c>
    </row>
    <row r="262" spans="1:4" x14ac:dyDescent="0.2">
      <c r="A262" s="5">
        <v>203</v>
      </c>
      <c r="B262" s="921"/>
      <c r="D262" s="2" t="str">
        <f t="shared" si="3"/>
        <v>OK</v>
      </c>
    </row>
    <row r="263" spans="1:4" x14ac:dyDescent="0.2">
      <c r="A263" s="5">
        <v>204</v>
      </c>
      <c r="B263" s="921"/>
      <c r="D263" s="2" t="str">
        <f t="shared" si="3"/>
        <v>OK</v>
      </c>
    </row>
    <row r="264" spans="1:4" x14ac:dyDescent="0.2">
      <c r="A264" s="5">
        <v>205</v>
      </c>
      <c r="B264" s="921"/>
      <c r="D264" s="2" t="str">
        <f t="shared" si="3"/>
        <v>OK</v>
      </c>
    </row>
    <row r="265" spans="1:4" x14ac:dyDescent="0.2">
      <c r="A265" s="5">
        <v>206</v>
      </c>
      <c r="B265" s="921"/>
      <c r="D265" s="2" t="str">
        <f t="shared" si="3"/>
        <v>OK</v>
      </c>
    </row>
    <row r="266" spans="1:4" x14ac:dyDescent="0.2">
      <c r="A266" s="5">
        <v>207</v>
      </c>
      <c r="B266" s="921"/>
      <c r="D266" s="2" t="str">
        <f t="shared" si="3"/>
        <v>OK</v>
      </c>
    </row>
    <row r="267" spans="1:4" x14ac:dyDescent="0.2">
      <c r="A267" s="5">
        <v>208</v>
      </c>
      <c r="B267" s="921"/>
      <c r="D267" s="2" t="str">
        <f t="shared" si="3"/>
        <v>OK</v>
      </c>
    </row>
    <row r="268" spans="1:4" x14ac:dyDescent="0.2">
      <c r="A268" s="5">
        <v>209</v>
      </c>
      <c r="B268" s="921"/>
      <c r="D268" s="2" t="str">
        <f t="shared" si="3"/>
        <v>OK</v>
      </c>
    </row>
    <row r="269" spans="1:4" x14ac:dyDescent="0.2">
      <c r="A269" s="5">
        <v>210</v>
      </c>
      <c r="B269" s="921"/>
      <c r="D269" s="2" t="str">
        <f t="shared" si="3"/>
        <v>OK</v>
      </c>
    </row>
    <row r="270" spans="1:4" x14ac:dyDescent="0.2">
      <c r="A270" s="5">
        <v>211</v>
      </c>
      <c r="B270" s="921"/>
      <c r="D270" s="2" t="str">
        <f t="shared" si="3"/>
        <v>OK</v>
      </c>
    </row>
    <row r="271" spans="1:4" x14ac:dyDescent="0.2">
      <c r="A271">
        <v>212</v>
      </c>
      <c r="B271" s="921">
        <f>'Assets-Liab 5-6'!M16</f>
        <v>0</v>
      </c>
      <c r="D271" s="2" t="str">
        <f t="shared" si="3"/>
        <v>Error?</v>
      </c>
    </row>
    <row r="272" spans="1:4" x14ac:dyDescent="0.2">
      <c r="A272">
        <v>213</v>
      </c>
      <c r="B272" s="921">
        <f>'Assets-Liab 5-6'!M17</f>
        <v>495111</v>
      </c>
      <c r="D272" s="2" t="str">
        <f t="shared" si="3"/>
        <v>Error?</v>
      </c>
    </row>
    <row r="273" spans="1:4" x14ac:dyDescent="0.2">
      <c r="A273">
        <v>214</v>
      </c>
      <c r="B273" s="921">
        <f>'Assets-Liab 5-6'!M18</f>
        <v>0</v>
      </c>
      <c r="D273" s="2" t="str">
        <f t="shared" si="3"/>
        <v>Error?</v>
      </c>
    </row>
    <row r="274" spans="1:4" x14ac:dyDescent="0.2">
      <c r="A274">
        <v>215</v>
      </c>
      <c r="B274" s="921">
        <f>'Assets-Liab 5-6'!M19</f>
        <v>2056779</v>
      </c>
      <c r="D274" s="2" t="str">
        <f t="shared" si="3"/>
        <v>Error?</v>
      </c>
    </row>
    <row r="275" spans="1:4" x14ac:dyDescent="0.2">
      <c r="A275" s="5">
        <v>216</v>
      </c>
      <c r="B275" s="921"/>
      <c r="D275" s="2" t="str">
        <f t="shared" si="3"/>
        <v>OK</v>
      </c>
    </row>
    <row r="276" spans="1:4" x14ac:dyDescent="0.2">
      <c r="A276" s="5">
        <v>217</v>
      </c>
      <c r="B276" s="921"/>
      <c r="D276" s="2" t="str">
        <f t="shared" si="3"/>
        <v>OK</v>
      </c>
    </row>
    <row r="277" spans="1:4" x14ac:dyDescent="0.2">
      <c r="A277">
        <v>218</v>
      </c>
      <c r="B277" s="921">
        <f>'Assets-Liab 5-6'!M23</f>
        <v>2551890</v>
      </c>
      <c r="D277" s="2" t="str">
        <f t="shared" si="3"/>
        <v>Error?</v>
      </c>
    </row>
    <row r="278" spans="1:4" x14ac:dyDescent="0.2">
      <c r="A278">
        <v>219</v>
      </c>
      <c r="B278" s="921">
        <f>'Assets-Liab 5-6'!M40</f>
        <v>2551890</v>
      </c>
      <c r="D278" s="2" t="str">
        <f t="shared" si="3"/>
        <v>Error?</v>
      </c>
    </row>
    <row r="279" spans="1:4" x14ac:dyDescent="0.2">
      <c r="A279">
        <v>220</v>
      </c>
      <c r="B279" s="921">
        <f>'Assets-Liab 5-6'!M41</f>
        <v>2551890</v>
      </c>
      <c r="C279" s="2" t="s">
        <v>511</v>
      </c>
      <c r="D279" s="2" t="str">
        <f t="shared" si="3"/>
        <v>Error?</v>
      </c>
    </row>
    <row r="280" spans="1:4" x14ac:dyDescent="0.2">
      <c r="A280">
        <v>221</v>
      </c>
      <c r="B280" s="921">
        <f>'Assets-Liab 5-6'!N21</f>
        <v>0</v>
      </c>
      <c r="D280" s="2" t="str">
        <f t="shared" si="3"/>
        <v>Error?</v>
      </c>
    </row>
    <row r="281" spans="1:4" x14ac:dyDescent="0.2">
      <c r="A281">
        <v>222</v>
      </c>
      <c r="B281" s="921">
        <f>'Assets-Liab 5-6'!N22</f>
        <v>484112</v>
      </c>
      <c r="C281" s="2" t="s">
        <v>511</v>
      </c>
      <c r="D281" s="2" t="str">
        <f t="shared" si="3"/>
        <v>Error?</v>
      </c>
    </row>
    <row r="282" spans="1:4" x14ac:dyDescent="0.2">
      <c r="A282">
        <v>223</v>
      </c>
      <c r="B282" s="921">
        <f>'Assets-Liab 5-6'!N23</f>
        <v>484112</v>
      </c>
      <c r="D282" s="2" t="str">
        <f t="shared" si="3"/>
        <v>Error?</v>
      </c>
    </row>
    <row r="283" spans="1:4" x14ac:dyDescent="0.2">
      <c r="A283">
        <v>224</v>
      </c>
      <c r="B283" s="921">
        <f>'Assets-Liab 5-6'!N36</f>
        <v>484112</v>
      </c>
      <c r="D283" s="2" t="str">
        <f t="shared" si="3"/>
        <v>Error?</v>
      </c>
    </row>
    <row r="284" spans="1:4" x14ac:dyDescent="0.2">
      <c r="A284" s="5">
        <v>225</v>
      </c>
      <c r="B284" s="921"/>
      <c r="C284" s="2" t="s">
        <v>511</v>
      </c>
      <c r="D284" s="2" t="str">
        <f t="shared" si="3"/>
        <v>OK</v>
      </c>
    </row>
    <row r="285" spans="1:4" x14ac:dyDescent="0.2">
      <c r="A285">
        <v>226</v>
      </c>
      <c r="B285" s="921">
        <f>'Assets-Liab 5-6'!N37</f>
        <v>484112</v>
      </c>
      <c r="D285" s="2" t="str">
        <f t="shared" si="3"/>
        <v>Error?</v>
      </c>
    </row>
    <row r="286" spans="1:4" x14ac:dyDescent="0.2">
      <c r="A286">
        <v>227</v>
      </c>
      <c r="B286" s="921">
        <f>'Assets-Liab 5-6'!N41</f>
        <v>484112</v>
      </c>
      <c r="D286" s="2" t="str">
        <f t="shared" si="3"/>
        <v>Error?</v>
      </c>
    </row>
    <row r="287" spans="1:4" x14ac:dyDescent="0.2">
      <c r="A287" s="5">
        <v>228</v>
      </c>
      <c r="B287" s="921"/>
      <c r="C287" s="2" t="s">
        <v>511</v>
      </c>
      <c r="D287" s="2" t="str">
        <f t="shared" si="3"/>
        <v>OK</v>
      </c>
    </row>
    <row r="288" spans="1:4" x14ac:dyDescent="0.2">
      <c r="A288" s="5">
        <v>229</v>
      </c>
      <c r="B288" s="921"/>
      <c r="C288" s="2" t="s">
        <v>511</v>
      </c>
      <c r="D288" s="2" t="str">
        <f t="shared" si="3"/>
        <v>OK</v>
      </c>
    </row>
    <row r="289" spans="1:4" x14ac:dyDescent="0.2">
      <c r="A289" s="5">
        <v>230</v>
      </c>
      <c r="B289" s="921"/>
      <c r="D289" s="2" t="str">
        <f t="shared" si="3"/>
        <v>OK</v>
      </c>
    </row>
    <row r="290" spans="1:4" x14ac:dyDescent="0.2">
      <c r="A290" s="5">
        <v>231</v>
      </c>
      <c r="B290" s="921"/>
      <c r="D290" s="2" t="str">
        <f t="shared" si="3"/>
        <v>OK</v>
      </c>
    </row>
    <row r="291" spans="1:4" x14ac:dyDescent="0.2">
      <c r="A291" s="5">
        <v>232</v>
      </c>
      <c r="B291" s="921"/>
      <c r="D291" s="2" t="str">
        <f t="shared" si="3"/>
        <v>OK</v>
      </c>
    </row>
    <row r="292" spans="1:4" x14ac:dyDescent="0.2">
      <c r="A292" s="5">
        <v>233</v>
      </c>
      <c r="B292" s="921"/>
      <c r="D292" s="2" t="str">
        <f t="shared" si="3"/>
        <v>OK</v>
      </c>
    </row>
    <row r="293" spans="1:4" x14ac:dyDescent="0.2">
      <c r="A293" s="5">
        <v>234</v>
      </c>
      <c r="B293" s="921"/>
      <c r="D293" s="2" t="str">
        <f t="shared" si="3"/>
        <v>OK</v>
      </c>
    </row>
    <row r="294" spans="1:4" x14ac:dyDescent="0.2">
      <c r="A294" s="5">
        <v>235</v>
      </c>
      <c r="B294" s="921"/>
      <c r="D294" s="2" t="str">
        <f t="shared" si="3"/>
        <v>OK</v>
      </c>
    </row>
    <row r="295" spans="1:4" x14ac:dyDescent="0.2">
      <c r="A295" s="5">
        <v>236</v>
      </c>
      <c r="B295" s="921"/>
      <c r="D295" s="2" t="str">
        <f t="shared" si="3"/>
        <v>OK</v>
      </c>
    </row>
    <row r="296" spans="1:4" x14ac:dyDescent="0.2">
      <c r="A296" s="5">
        <v>237</v>
      </c>
      <c r="B296" s="921"/>
      <c r="D296" s="2" t="str">
        <f t="shared" si="3"/>
        <v>OK</v>
      </c>
    </row>
    <row r="297" spans="1:4" x14ac:dyDescent="0.2">
      <c r="A297" s="5">
        <v>238</v>
      </c>
      <c r="B297" s="921"/>
      <c r="D297" s="2" t="str">
        <f t="shared" si="3"/>
        <v>OK</v>
      </c>
    </row>
    <row r="298" spans="1:4" x14ac:dyDescent="0.2">
      <c r="A298" s="5">
        <v>239</v>
      </c>
      <c r="B298" s="921"/>
      <c r="D298" s="2" t="str">
        <f t="shared" si="3"/>
        <v>OK</v>
      </c>
    </row>
    <row r="299" spans="1:4" x14ac:dyDescent="0.2">
      <c r="A299" s="5">
        <v>240</v>
      </c>
      <c r="B299" s="921"/>
      <c r="D299" s="2" t="str">
        <f t="shared" si="3"/>
        <v>OK</v>
      </c>
    </row>
    <row r="300" spans="1:4" x14ac:dyDescent="0.2">
      <c r="A300" s="5">
        <v>241</v>
      </c>
      <c r="B300" s="921"/>
      <c r="D300" s="2" t="str">
        <f t="shared" si="3"/>
        <v>OK</v>
      </c>
    </row>
    <row r="301" spans="1:4" x14ac:dyDescent="0.2">
      <c r="A301" s="5">
        <v>242</v>
      </c>
      <c r="B301" s="921"/>
      <c r="D301" s="2" t="str">
        <f t="shared" si="3"/>
        <v>OK</v>
      </c>
    </row>
    <row r="302" spans="1:4" x14ac:dyDescent="0.2">
      <c r="A302" s="5">
        <v>243</v>
      </c>
      <c r="B302" s="921"/>
      <c r="D302" s="2" t="str">
        <f t="shared" si="3"/>
        <v>OK</v>
      </c>
    </row>
    <row r="303" spans="1:4" x14ac:dyDescent="0.2">
      <c r="A303" s="5">
        <v>244</v>
      </c>
      <c r="B303" s="921"/>
      <c r="D303" s="2" t="str">
        <f t="shared" si="3"/>
        <v>OK</v>
      </c>
    </row>
    <row r="304" spans="1:4" x14ac:dyDescent="0.2">
      <c r="A304" s="5">
        <v>245</v>
      </c>
      <c r="B304" s="921"/>
      <c r="D304" s="2" t="str">
        <f t="shared" si="3"/>
        <v>OK</v>
      </c>
    </row>
    <row r="305" spans="1:4" x14ac:dyDescent="0.2">
      <c r="A305" s="5">
        <v>246</v>
      </c>
      <c r="B305" s="921"/>
      <c r="D305" s="2" t="str">
        <f t="shared" si="3"/>
        <v>OK</v>
      </c>
    </row>
    <row r="306" spans="1:4" x14ac:dyDescent="0.2">
      <c r="A306" s="5">
        <v>247</v>
      </c>
      <c r="B306" s="921"/>
      <c r="D306" s="2" t="str">
        <f t="shared" si="3"/>
        <v>OK</v>
      </c>
    </row>
    <row r="307" spans="1:4" x14ac:dyDescent="0.2">
      <c r="A307" s="5">
        <v>248</v>
      </c>
      <c r="B307" s="921"/>
      <c r="D307" s="2" t="str">
        <f t="shared" si="3"/>
        <v>OK</v>
      </c>
    </row>
    <row r="308" spans="1:4" x14ac:dyDescent="0.2">
      <c r="A308" s="5">
        <v>249</v>
      </c>
      <c r="B308" s="921"/>
      <c r="D308" s="2" t="str">
        <f t="shared" si="3"/>
        <v>OK</v>
      </c>
    </row>
    <row r="309" spans="1:4" x14ac:dyDescent="0.2">
      <c r="A309" s="5">
        <v>250</v>
      </c>
      <c r="B309" s="921"/>
      <c r="D309" s="2" t="str">
        <f t="shared" si="3"/>
        <v>OK</v>
      </c>
    </row>
    <row r="310" spans="1:4" x14ac:dyDescent="0.2">
      <c r="A310" s="5">
        <v>251</v>
      </c>
      <c r="B310" s="921"/>
      <c r="D310" s="2" t="str">
        <f t="shared" si="3"/>
        <v>OK</v>
      </c>
    </row>
    <row r="311" spans="1:4" x14ac:dyDescent="0.2">
      <c r="A311" s="5">
        <v>252</v>
      </c>
      <c r="B311" s="921"/>
      <c r="D311" s="2" t="str">
        <f t="shared" si="3"/>
        <v>OK</v>
      </c>
    </row>
    <row r="312" spans="1:4" x14ac:dyDescent="0.2">
      <c r="A312" s="5">
        <v>253</v>
      </c>
      <c r="B312" s="921"/>
      <c r="D312" s="2" t="str">
        <f t="shared" si="3"/>
        <v>OK</v>
      </c>
    </row>
    <row r="313" spans="1:4" x14ac:dyDescent="0.2">
      <c r="A313" s="5">
        <v>254</v>
      </c>
      <c r="B313" s="921"/>
      <c r="D313" s="2" t="str">
        <f t="shared" si="3"/>
        <v>OK</v>
      </c>
    </row>
    <row r="314" spans="1:4" x14ac:dyDescent="0.2">
      <c r="A314" s="5">
        <v>255</v>
      </c>
      <c r="B314" s="921"/>
      <c r="D314" s="2" t="str">
        <f t="shared" si="3"/>
        <v>OK</v>
      </c>
    </row>
    <row r="315" spans="1:4" x14ac:dyDescent="0.2">
      <c r="A315" s="5">
        <v>256</v>
      </c>
      <c r="B315" s="921"/>
      <c r="D315" s="2" t="str">
        <f t="shared" si="3"/>
        <v>OK</v>
      </c>
    </row>
    <row r="316" spans="1:4" x14ac:dyDescent="0.2">
      <c r="A316" s="5">
        <v>257</v>
      </c>
      <c r="B316" s="921"/>
      <c r="D316" s="2" t="str">
        <f t="shared" si="3"/>
        <v>OK</v>
      </c>
    </row>
    <row r="317" spans="1:4" x14ac:dyDescent="0.2">
      <c r="A317" s="5">
        <v>258</v>
      </c>
      <c r="B317" s="921"/>
      <c r="D317" s="2" t="str">
        <f t="shared" ref="D317:D380" si="4">IF(ISBLANK(B317),"OK",IF(A317-B317=0,"OK","Error?"))</f>
        <v>OK</v>
      </c>
    </row>
    <row r="318" spans="1:4" x14ac:dyDescent="0.2">
      <c r="A318">
        <v>259</v>
      </c>
      <c r="B318" s="921">
        <f>'Acct Summary 7-9'!C24</f>
        <v>0</v>
      </c>
      <c r="D318" s="2" t="str">
        <f t="shared" si="4"/>
        <v>Error?</v>
      </c>
    </row>
    <row r="319" spans="1:4" x14ac:dyDescent="0.2">
      <c r="A319">
        <v>260</v>
      </c>
      <c r="B319" s="921">
        <f>'Acct Summary 7-9'!C26</f>
        <v>0</v>
      </c>
      <c r="D319" s="2" t="str">
        <f t="shared" si="4"/>
        <v>Error?</v>
      </c>
    </row>
    <row r="320" spans="1:4" x14ac:dyDescent="0.2">
      <c r="A320" s="5">
        <v>261</v>
      </c>
      <c r="B320" s="921"/>
      <c r="D320" s="2" t="str">
        <f t="shared" si="4"/>
        <v>OK</v>
      </c>
    </row>
    <row r="321" spans="1:4" x14ac:dyDescent="0.2">
      <c r="A321">
        <v>262</v>
      </c>
      <c r="B321" s="921">
        <f>'Acct Summary 7-9'!C33</f>
        <v>0</v>
      </c>
      <c r="D321" s="2" t="str">
        <f t="shared" si="4"/>
        <v>Error?</v>
      </c>
    </row>
    <row r="322" spans="1:4" x14ac:dyDescent="0.2">
      <c r="A322">
        <v>263</v>
      </c>
      <c r="B322" s="921">
        <f>'Acct Summary 7-9'!C34</f>
        <v>0</v>
      </c>
      <c r="D322" s="2" t="str">
        <f t="shared" si="4"/>
        <v>Error?</v>
      </c>
    </row>
    <row r="323" spans="1:4" x14ac:dyDescent="0.2">
      <c r="A323">
        <v>264</v>
      </c>
      <c r="B323" s="921">
        <f>'Acct Summary 7-9'!C35</f>
        <v>0</v>
      </c>
      <c r="D323" s="2" t="str">
        <f t="shared" si="4"/>
        <v>Error?</v>
      </c>
    </row>
    <row r="324" spans="1:4" x14ac:dyDescent="0.2">
      <c r="A324" s="5">
        <v>265</v>
      </c>
      <c r="B324" s="921"/>
      <c r="D324" s="2" t="str">
        <f t="shared" si="4"/>
        <v>OK</v>
      </c>
    </row>
    <row r="325" spans="1:4" x14ac:dyDescent="0.2">
      <c r="A325" s="5">
        <v>266</v>
      </c>
      <c r="B325" s="921"/>
      <c r="D325" s="2" t="str">
        <f t="shared" si="4"/>
        <v>OK</v>
      </c>
    </row>
    <row r="326" spans="1:4" x14ac:dyDescent="0.2">
      <c r="A326" s="5">
        <v>267</v>
      </c>
      <c r="B326" s="921"/>
      <c r="D326" s="2" t="str">
        <f t="shared" si="4"/>
        <v>OK</v>
      </c>
    </row>
    <row r="327" spans="1:4" x14ac:dyDescent="0.2">
      <c r="A327" s="5">
        <v>268</v>
      </c>
      <c r="B327" s="921"/>
      <c r="D327" s="2" t="str">
        <f t="shared" si="4"/>
        <v>OK</v>
      </c>
    </row>
    <row r="328" spans="1:4" x14ac:dyDescent="0.2">
      <c r="A328" s="5">
        <v>269</v>
      </c>
      <c r="B328" s="921"/>
      <c r="D328" s="2" t="str">
        <f t="shared" si="4"/>
        <v>OK</v>
      </c>
    </row>
    <row r="329" spans="1:4" x14ac:dyDescent="0.2">
      <c r="A329" s="5">
        <v>270</v>
      </c>
      <c r="B329" s="921"/>
      <c r="D329" s="2" t="str">
        <f t="shared" si="4"/>
        <v>OK</v>
      </c>
    </row>
    <row r="330" spans="1:4" x14ac:dyDescent="0.2">
      <c r="A330" s="5">
        <v>271</v>
      </c>
      <c r="B330" s="921"/>
      <c r="D330" s="2" t="str">
        <f t="shared" si="4"/>
        <v>OK</v>
      </c>
    </row>
    <row r="331" spans="1:4" x14ac:dyDescent="0.2">
      <c r="A331" s="5">
        <v>272</v>
      </c>
      <c r="B331" s="921"/>
      <c r="D331" s="2" t="str">
        <f t="shared" si="4"/>
        <v>OK</v>
      </c>
    </row>
    <row r="332" spans="1:4" x14ac:dyDescent="0.2">
      <c r="A332" s="5">
        <v>273</v>
      </c>
      <c r="B332" s="921"/>
      <c r="D332" s="2" t="str">
        <f t="shared" si="4"/>
        <v>OK</v>
      </c>
    </row>
    <row r="333" spans="1:4" x14ac:dyDescent="0.2">
      <c r="A333" s="5">
        <v>274</v>
      </c>
      <c r="B333" s="921"/>
      <c r="D333" s="2" t="str">
        <f t="shared" si="4"/>
        <v>OK</v>
      </c>
    </row>
    <row r="334" spans="1:4" x14ac:dyDescent="0.2">
      <c r="A334" s="5">
        <v>275</v>
      </c>
      <c r="B334" s="921"/>
      <c r="D334" s="2" t="str">
        <f t="shared" si="4"/>
        <v>OK</v>
      </c>
    </row>
    <row r="335" spans="1:4" x14ac:dyDescent="0.2">
      <c r="A335" s="5">
        <v>276</v>
      </c>
      <c r="B335" s="921"/>
      <c r="D335" s="2" t="str">
        <f t="shared" si="4"/>
        <v>OK</v>
      </c>
    </row>
    <row r="336" spans="1:4" x14ac:dyDescent="0.2">
      <c r="A336" s="5">
        <v>277</v>
      </c>
      <c r="B336" s="921"/>
      <c r="D336" s="2" t="str">
        <f t="shared" si="4"/>
        <v>OK</v>
      </c>
    </row>
    <row r="337" spans="1:4" x14ac:dyDescent="0.2">
      <c r="A337" s="5">
        <v>278</v>
      </c>
      <c r="B337" s="921"/>
      <c r="D337" s="2" t="str">
        <f t="shared" si="4"/>
        <v>OK</v>
      </c>
    </row>
    <row r="338" spans="1:4" x14ac:dyDescent="0.2">
      <c r="A338" s="5">
        <v>279</v>
      </c>
      <c r="B338" s="921"/>
      <c r="D338" s="2" t="str">
        <f t="shared" si="4"/>
        <v>OK</v>
      </c>
    </row>
    <row r="339" spans="1:4" x14ac:dyDescent="0.2">
      <c r="A339" s="5">
        <v>280</v>
      </c>
      <c r="B339" s="921"/>
      <c r="D339" s="2" t="str">
        <f t="shared" si="4"/>
        <v>OK</v>
      </c>
    </row>
    <row r="340" spans="1:4" x14ac:dyDescent="0.2">
      <c r="A340" s="5">
        <v>281</v>
      </c>
      <c r="B340" s="921"/>
      <c r="D340" s="2" t="str">
        <f t="shared" si="4"/>
        <v>OK</v>
      </c>
    </row>
    <row r="341" spans="1:4" x14ac:dyDescent="0.2">
      <c r="A341" s="5">
        <v>282</v>
      </c>
      <c r="B341" s="921"/>
      <c r="D341" s="2" t="str">
        <f t="shared" si="4"/>
        <v>OK</v>
      </c>
    </row>
    <row r="342" spans="1:4" x14ac:dyDescent="0.2">
      <c r="A342" s="5">
        <v>283</v>
      </c>
      <c r="B342" s="921"/>
      <c r="D342" s="2" t="str">
        <f t="shared" si="4"/>
        <v>OK</v>
      </c>
    </row>
    <row r="343" spans="1:4" x14ac:dyDescent="0.2">
      <c r="A343" s="5">
        <v>284</v>
      </c>
      <c r="B343" s="921"/>
      <c r="D343" s="2" t="str">
        <f t="shared" si="4"/>
        <v>OK</v>
      </c>
    </row>
    <row r="344" spans="1:4" x14ac:dyDescent="0.2">
      <c r="A344" s="5">
        <v>285</v>
      </c>
      <c r="B344" s="921"/>
      <c r="D344" s="2" t="str">
        <f t="shared" si="4"/>
        <v>OK</v>
      </c>
    </row>
    <row r="345" spans="1:4" x14ac:dyDescent="0.2">
      <c r="A345" s="5">
        <v>286</v>
      </c>
      <c r="B345" s="921"/>
      <c r="D345" s="2" t="str">
        <f t="shared" si="4"/>
        <v>OK</v>
      </c>
    </row>
    <row r="346" spans="1:4" x14ac:dyDescent="0.2">
      <c r="A346" s="5">
        <v>287</v>
      </c>
      <c r="B346" s="921"/>
      <c r="D346" s="2" t="str">
        <f t="shared" si="4"/>
        <v>OK</v>
      </c>
    </row>
    <row r="347" spans="1:4" x14ac:dyDescent="0.2">
      <c r="A347" s="5">
        <v>288</v>
      </c>
      <c r="B347" s="921"/>
      <c r="D347" s="2" t="str">
        <f t="shared" si="4"/>
        <v>OK</v>
      </c>
    </row>
    <row r="348" spans="1:4" x14ac:dyDescent="0.2">
      <c r="A348" s="5">
        <v>289</v>
      </c>
      <c r="B348" s="921"/>
      <c r="D348" s="2" t="str">
        <f t="shared" si="4"/>
        <v>OK</v>
      </c>
    </row>
    <row r="349" spans="1:4" x14ac:dyDescent="0.2">
      <c r="A349" s="5">
        <v>290</v>
      </c>
      <c r="B349" s="921"/>
      <c r="D349" s="2" t="str">
        <f t="shared" si="4"/>
        <v>OK</v>
      </c>
    </row>
    <row r="350" spans="1:4" x14ac:dyDescent="0.2">
      <c r="A350" s="5">
        <v>291</v>
      </c>
      <c r="B350" s="921"/>
      <c r="D350" s="2" t="str">
        <f t="shared" si="4"/>
        <v>OK</v>
      </c>
    </row>
    <row r="351" spans="1:4" x14ac:dyDescent="0.2">
      <c r="A351" s="5">
        <v>292</v>
      </c>
      <c r="B351" s="921"/>
      <c r="D351" s="2" t="str">
        <f t="shared" si="4"/>
        <v>OK</v>
      </c>
    </row>
    <row r="352" spans="1:4" x14ac:dyDescent="0.2">
      <c r="A352" s="5">
        <v>293</v>
      </c>
      <c r="B352" s="921"/>
      <c r="D352" s="2" t="str">
        <f t="shared" si="4"/>
        <v>OK</v>
      </c>
    </row>
    <row r="353" spans="1:4" x14ac:dyDescent="0.2">
      <c r="A353" s="5">
        <v>294</v>
      </c>
      <c r="B353" s="921"/>
      <c r="D353" s="2" t="str">
        <f t="shared" si="4"/>
        <v>OK</v>
      </c>
    </row>
    <row r="354" spans="1:4" x14ac:dyDescent="0.2">
      <c r="A354" s="5">
        <v>295</v>
      </c>
      <c r="B354" s="921"/>
      <c r="D354" s="2" t="str">
        <f t="shared" si="4"/>
        <v>OK</v>
      </c>
    </row>
    <row r="355" spans="1:4" x14ac:dyDescent="0.2">
      <c r="A355" s="5">
        <v>296</v>
      </c>
      <c r="B355" s="921"/>
      <c r="D355" s="2" t="str">
        <f t="shared" si="4"/>
        <v>OK</v>
      </c>
    </row>
    <row r="356" spans="1:4" x14ac:dyDescent="0.2">
      <c r="A356" s="5">
        <v>297</v>
      </c>
      <c r="B356" s="921"/>
      <c r="D356" s="2" t="str">
        <f t="shared" si="4"/>
        <v>OK</v>
      </c>
    </row>
    <row r="357" spans="1:4" x14ac:dyDescent="0.2">
      <c r="A357" s="5">
        <v>298</v>
      </c>
      <c r="B357" s="921"/>
      <c r="D357" s="2" t="str">
        <f t="shared" si="4"/>
        <v>OK</v>
      </c>
    </row>
    <row r="358" spans="1:4" x14ac:dyDescent="0.2">
      <c r="A358" s="5">
        <v>299</v>
      </c>
      <c r="B358" s="921"/>
      <c r="D358" s="2" t="str">
        <f t="shared" si="4"/>
        <v>OK</v>
      </c>
    </row>
    <row r="359" spans="1:4" x14ac:dyDescent="0.2">
      <c r="A359" s="5">
        <v>300</v>
      </c>
      <c r="B359" s="921"/>
      <c r="D359" s="2" t="str">
        <f t="shared" si="4"/>
        <v>OK</v>
      </c>
    </row>
    <row r="360" spans="1:4" x14ac:dyDescent="0.2">
      <c r="A360" s="5">
        <v>301</v>
      </c>
      <c r="B360" s="921"/>
      <c r="D360" s="2" t="str">
        <f t="shared" si="4"/>
        <v>OK</v>
      </c>
    </row>
    <row r="361" spans="1:4" x14ac:dyDescent="0.2">
      <c r="A361" s="5">
        <v>302</v>
      </c>
      <c r="B361" s="921"/>
      <c r="D361" s="2" t="str">
        <f t="shared" si="4"/>
        <v>OK</v>
      </c>
    </row>
    <row r="362" spans="1:4" x14ac:dyDescent="0.2">
      <c r="A362" s="5">
        <v>303</v>
      </c>
      <c r="B362" s="921"/>
      <c r="D362" s="2" t="str">
        <f t="shared" si="4"/>
        <v>OK</v>
      </c>
    </row>
    <row r="363" spans="1:4" x14ac:dyDescent="0.2">
      <c r="A363" s="5">
        <v>304</v>
      </c>
      <c r="B363" s="921"/>
      <c r="D363" s="2" t="str">
        <f t="shared" si="4"/>
        <v>OK</v>
      </c>
    </row>
    <row r="364" spans="1:4" x14ac:dyDescent="0.2">
      <c r="A364" s="5">
        <v>305</v>
      </c>
      <c r="B364" s="921"/>
      <c r="D364" s="2" t="str">
        <f t="shared" si="4"/>
        <v>OK</v>
      </c>
    </row>
    <row r="365" spans="1:4" x14ac:dyDescent="0.2">
      <c r="A365" s="5">
        <v>306</v>
      </c>
      <c r="B365" s="921"/>
      <c r="D365" s="2" t="str">
        <f t="shared" si="4"/>
        <v>OK</v>
      </c>
    </row>
    <row r="366" spans="1:4" x14ac:dyDescent="0.2">
      <c r="A366" s="5">
        <v>307</v>
      </c>
      <c r="B366" s="921"/>
      <c r="D366" s="2" t="str">
        <f t="shared" si="4"/>
        <v>OK</v>
      </c>
    </row>
    <row r="367" spans="1:4" x14ac:dyDescent="0.2">
      <c r="A367" s="5">
        <v>308</v>
      </c>
      <c r="B367" s="921"/>
      <c r="D367" s="2" t="str">
        <f t="shared" si="4"/>
        <v>OK</v>
      </c>
    </row>
    <row r="368" spans="1:4" x14ac:dyDescent="0.2">
      <c r="A368" s="5">
        <v>309</v>
      </c>
      <c r="B368" s="921"/>
      <c r="D368" s="2" t="str">
        <f t="shared" si="4"/>
        <v>OK</v>
      </c>
    </row>
    <row r="369" spans="1:4" x14ac:dyDescent="0.2">
      <c r="A369" s="5">
        <v>310</v>
      </c>
      <c r="B369" s="921"/>
      <c r="D369" s="2" t="str">
        <f t="shared" si="4"/>
        <v>OK</v>
      </c>
    </row>
    <row r="370" spans="1:4" x14ac:dyDescent="0.2">
      <c r="A370" s="5">
        <v>311</v>
      </c>
      <c r="B370" s="921"/>
      <c r="D370" s="2" t="str">
        <f t="shared" si="4"/>
        <v>OK</v>
      </c>
    </row>
    <row r="371" spans="1:4" x14ac:dyDescent="0.2">
      <c r="A371" s="5">
        <v>312</v>
      </c>
      <c r="B371" s="921"/>
      <c r="D371" s="2" t="str">
        <f t="shared" si="4"/>
        <v>OK</v>
      </c>
    </row>
    <row r="372" spans="1:4" x14ac:dyDescent="0.2">
      <c r="A372" s="5">
        <v>313</v>
      </c>
      <c r="B372" s="921"/>
      <c r="D372" s="2" t="str">
        <f t="shared" si="4"/>
        <v>OK</v>
      </c>
    </row>
    <row r="373" spans="1:4" x14ac:dyDescent="0.2">
      <c r="A373" s="5">
        <v>314</v>
      </c>
      <c r="B373" s="921"/>
      <c r="D373" s="2" t="str">
        <f t="shared" si="4"/>
        <v>OK</v>
      </c>
    </row>
    <row r="374" spans="1:4" x14ac:dyDescent="0.2">
      <c r="A374" s="5">
        <v>315</v>
      </c>
      <c r="B374" s="921"/>
      <c r="D374" s="2" t="str">
        <f t="shared" si="4"/>
        <v>OK</v>
      </c>
    </row>
    <row r="375" spans="1:4" x14ac:dyDescent="0.2">
      <c r="A375" s="5">
        <v>316</v>
      </c>
      <c r="B375" s="921"/>
      <c r="D375" s="2" t="str">
        <f t="shared" si="4"/>
        <v>OK</v>
      </c>
    </row>
    <row r="376" spans="1:4" x14ac:dyDescent="0.2">
      <c r="A376" s="5">
        <v>317</v>
      </c>
      <c r="B376" s="921"/>
      <c r="D376" s="2" t="str">
        <f t="shared" si="4"/>
        <v>OK</v>
      </c>
    </row>
    <row r="377" spans="1:4" x14ac:dyDescent="0.2">
      <c r="A377" s="5">
        <v>318</v>
      </c>
      <c r="B377" s="921"/>
      <c r="D377" s="2" t="str">
        <f t="shared" si="4"/>
        <v>OK</v>
      </c>
    </row>
    <row r="378" spans="1:4" x14ac:dyDescent="0.2">
      <c r="A378" s="5">
        <v>319</v>
      </c>
      <c r="B378" s="921"/>
      <c r="D378" s="2" t="str">
        <f t="shared" si="4"/>
        <v>OK</v>
      </c>
    </row>
    <row r="379" spans="1:4" x14ac:dyDescent="0.2">
      <c r="A379" s="5">
        <v>320</v>
      </c>
      <c r="B379" s="921"/>
      <c r="D379" s="2" t="str">
        <f t="shared" si="4"/>
        <v>OK</v>
      </c>
    </row>
    <row r="380" spans="1:4" x14ac:dyDescent="0.2">
      <c r="A380" s="5">
        <v>321</v>
      </c>
      <c r="B380" s="921"/>
      <c r="D380" s="2" t="str">
        <f t="shared" si="4"/>
        <v>OK</v>
      </c>
    </row>
    <row r="381" spans="1:4" x14ac:dyDescent="0.2">
      <c r="A381" s="5">
        <v>322</v>
      </c>
      <c r="B381" s="921"/>
      <c r="D381" s="2" t="str">
        <f t="shared" ref="D381:D444" si="5">IF(ISBLANK(B381),"OK",IF(A381-B381=0,"OK","Error?"))</f>
        <v>OK</v>
      </c>
    </row>
    <row r="382" spans="1:4" x14ac:dyDescent="0.2">
      <c r="A382" s="5">
        <v>323</v>
      </c>
      <c r="B382" s="921"/>
      <c r="D382" s="2" t="str">
        <f t="shared" si="5"/>
        <v>OK</v>
      </c>
    </row>
    <row r="383" spans="1:4" x14ac:dyDescent="0.2">
      <c r="A383" s="5">
        <v>324</v>
      </c>
      <c r="B383" s="921"/>
      <c r="D383" s="2" t="str">
        <f t="shared" si="5"/>
        <v>OK</v>
      </c>
    </row>
    <row r="384" spans="1:4" x14ac:dyDescent="0.2">
      <c r="A384" s="5">
        <v>325</v>
      </c>
      <c r="B384" s="921"/>
      <c r="D384" s="2" t="str">
        <f t="shared" si="5"/>
        <v>OK</v>
      </c>
    </row>
    <row r="385" spans="1:4" x14ac:dyDescent="0.2">
      <c r="A385" s="5">
        <v>326</v>
      </c>
      <c r="B385" s="921"/>
      <c r="D385" s="2" t="str">
        <f t="shared" si="5"/>
        <v>OK</v>
      </c>
    </row>
    <row r="386" spans="1:4" x14ac:dyDescent="0.2">
      <c r="A386" s="5">
        <v>327</v>
      </c>
      <c r="B386" s="921"/>
      <c r="D386" s="2" t="str">
        <f t="shared" si="5"/>
        <v>OK</v>
      </c>
    </row>
    <row r="387" spans="1:4" x14ac:dyDescent="0.2">
      <c r="A387" s="5">
        <v>328</v>
      </c>
      <c r="B387" s="921"/>
      <c r="D387" s="2" t="str">
        <f t="shared" si="5"/>
        <v>OK</v>
      </c>
    </row>
    <row r="388" spans="1:4" x14ac:dyDescent="0.2">
      <c r="A388" s="5">
        <v>329</v>
      </c>
      <c r="B388" s="921"/>
      <c r="D388" s="2" t="str">
        <f t="shared" si="5"/>
        <v>OK</v>
      </c>
    </row>
    <row r="389" spans="1:4" x14ac:dyDescent="0.2">
      <c r="A389" s="5">
        <v>330</v>
      </c>
      <c r="B389" s="921"/>
      <c r="D389" s="2" t="str">
        <f t="shared" si="5"/>
        <v>OK</v>
      </c>
    </row>
    <row r="390" spans="1:4" x14ac:dyDescent="0.2">
      <c r="A390" s="5">
        <v>331</v>
      </c>
      <c r="B390" s="921"/>
      <c r="D390" s="2" t="str">
        <f t="shared" si="5"/>
        <v>OK</v>
      </c>
    </row>
    <row r="391" spans="1:4" x14ac:dyDescent="0.2">
      <c r="A391" s="5">
        <v>332</v>
      </c>
      <c r="B391" s="921"/>
      <c r="D391" s="2" t="str">
        <f t="shared" si="5"/>
        <v>OK</v>
      </c>
    </row>
    <row r="392" spans="1:4" x14ac:dyDescent="0.2">
      <c r="A392" s="5">
        <v>333</v>
      </c>
      <c r="B392" s="921"/>
      <c r="D392" s="2" t="str">
        <f t="shared" si="5"/>
        <v>OK</v>
      </c>
    </row>
    <row r="393" spans="1:4" x14ac:dyDescent="0.2">
      <c r="A393" s="5">
        <v>334</v>
      </c>
      <c r="B393" s="921"/>
      <c r="D393" s="2" t="str">
        <f t="shared" si="5"/>
        <v>OK</v>
      </c>
    </row>
    <row r="394" spans="1:4" x14ac:dyDescent="0.2">
      <c r="A394" s="5">
        <v>335</v>
      </c>
      <c r="B394" s="921"/>
      <c r="D394" s="2" t="str">
        <f t="shared" si="5"/>
        <v>OK</v>
      </c>
    </row>
    <row r="395" spans="1:4" x14ac:dyDescent="0.2">
      <c r="A395" s="5">
        <v>336</v>
      </c>
      <c r="B395" s="921"/>
      <c r="D395" s="2" t="str">
        <f t="shared" si="5"/>
        <v>OK</v>
      </c>
    </row>
    <row r="396" spans="1:4" x14ac:dyDescent="0.2">
      <c r="A396" s="5">
        <v>337</v>
      </c>
      <c r="B396" s="921"/>
      <c r="D396" s="2" t="str">
        <f t="shared" si="5"/>
        <v>OK</v>
      </c>
    </row>
    <row r="397" spans="1:4" x14ac:dyDescent="0.2">
      <c r="A397" s="5">
        <v>338</v>
      </c>
      <c r="B397" s="921"/>
      <c r="D397" s="2" t="str">
        <f t="shared" si="5"/>
        <v>OK</v>
      </c>
    </row>
    <row r="398" spans="1:4" x14ac:dyDescent="0.2">
      <c r="A398" s="5">
        <v>339</v>
      </c>
      <c r="B398" s="921"/>
      <c r="D398" s="2" t="str">
        <f t="shared" si="5"/>
        <v>OK</v>
      </c>
    </row>
    <row r="399" spans="1:4" x14ac:dyDescent="0.2">
      <c r="A399" s="5">
        <v>340</v>
      </c>
      <c r="B399" s="921"/>
      <c r="D399" s="2" t="str">
        <f t="shared" si="5"/>
        <v>OK</v>
      </c>
    </row>
    <row r="400" spans="1:4" x14ac:dyDescent="0.2">
      <c r="A400" s="5">
        <v>341</v>
      </c>
      <c r="B400" s="921"/>
      <c r="D400" s="2" t="str">
        <f t="shared" si="5"/>
        <v>OK</v>
      </c>
    </row>
    <row r="401" spans="1:4" x14ac:dyDescent="0.2">
      <c r="A401" s="5">
        <v>342</v>
      </c>
      <c r="B401" s="921"/>
      <c r="D401" s="2" t="str">
        <f t="shared" si="5"/>
        <v>OK</v>
      </c>
    </row>
    <row r="402" spans="1:4" x14ac:dyDescent="0.2">
      <c r="A402" s="5">
        <v>343</v>
      </c>
      <c r="B402" s="921"/>
      <c r="D402" s="2" t="str">
        <f t="shared" si="5"/>
        <v>OK</v>
      </c>
    </row>
    <row r="403" spans="1:4" x14ac:dyDescent="0.2">
      <c r="A403" s="5">
        <v>344</v>
      </c>
      <c r="B403" s="921"/>
      <c r="D403" s="2" t="str">
        <f t="shared" si="5"/>
        <v>OK</v>
      </c>
    </row>
    <row r="404" spans="1:4" x14ac:dyDescent="0.2">
      <c r="A404" s="5">
        <v>345</v>
      </c>
      <c r="B404" s="921"/>
      <c r="D404" s="2" t="str">
        <f t="shared" si="5"/>
        <v>OK</v>
      </c>
    </row>
    <row r="405" spans="1:4" x14ac:dyDescent="0.2">
      <c r="A405" s="5">
        <v>346</v>
      </c>
      <c r="B405" s="921"/>
      <c r="D405" s="2" t="str">
        <f t="shared" si="5"/>
        <v>OK</v>
      </c>
    </row>
    <row r="406" spans="1:4" x14ac:dyDescent="0.2">
      <c r="A406" s="5">
        <v>347</v>
      </c>
      <c r="B406" s="921"/>
      <c r="D406" s="2" t="str">
        <f t="shared" si="5"/>
        <v>OK</v>
      </c>
    </row>
    <row r="407" spans="1:4" x14ac:dyDescent="0.2">
      <c r="A407" s="5">
        <v>348</v>
      </c>
      <c r="B407" s="921"/>
      <c r="D407" s="2" t="str">
        <f t="shared" si="5"/>
        <v>OK</v>
      </c>
    </row>
    <row r="408" spans="1:4" x14ac:dyDescent="0.2">
      <c r="A408" s="5">
        <v>349</v>
      </c>
      <c r="B408" s="921"/>
      <c r="D408" s="2" t="str">
        <f t="shared" si="5"/>
        <v>OK</v>
      </c>
    </row>
    <row r="409" spans="1:4" x14ac:dyDescent="0.2">
      <c r="A409" s="5">
        <v>350</v>
      </c>
      <c r="B409" s="921"/>
      <c r="D409" s="2" t="str">
        <f t="shared" si="5"/>
        <v>OK</v>
      </c>
    </row>
    <row r="410" spans="1:4" x14ac:dyDescent="0.2">
      <c r="A410" s="5">
        <v>351</v>
      </c>
      <c r="B410" s="921"/>
      <c r="D410" s="2" t="str">
        <f t="shared" si="5"/>
        <v>OK</v>
      </c>
    </row>
    <row r="411" spans="1:4" x14ac:dyDescent="0.2">
      <c r="A411" s="5">
        <v>352</v>
      </c>
      <c r="B411" s="921"/>
      <c r="D411" s="2" t="str">
        <f t="shared" si="5"/>
        <v>OK</v>
      </c>
    </row>
    <row r="412" spans="1:4" x14ac:dyDescent="0.2">
      <c r="A412" s="5">
        <v>353</v>
      </c>
      <c r="B412" s="921"/>
      <c r="D412" s="2" t="str">
        <f t="shared" si="5"/>
        <v>OK</v>
      </c>
    </row>
    <row r="413" spans="1:4" x14ac:dyDescent="0.2">
      <c r="A413" s="5">
        <v>354</v>
      </c>
      <c r="B413" s="921"/>
      <c r="D413" s="2" t="str">
        <f t="shared" si="5"/>
        <v>OK</v>
      </c>
    </row>
    <row r="414" spans="1:4" x14ac:dyDescent="0.2">
      <c r="A414" s="5">
        <v>355</v>
      </c>
      <c r="B414" s="921"/>
      <c r="D414" s="2" t="str">
        <f t="shared" si="5"/>
        <v>OK</v>
      </c>
    </row>
    <row r="415" spans="1:4" x14ac:dyDescent="0.2">
      <c r="A415" s="5">
        <v>356</v>
      </c>
      <c r="B415" s="921"/>
      <c r="D415" s="2" t="str">
        <f t="shared" si="5"/>
        <v>OK</v>
      </c>
    </row>
    <row r="416" spans="1:4" x14ac:dyDescent="0.2">
      <c r="A416" s="5">
        <v>357</v>
      </c>
      <c r="B416" s="921"/>
      <c r="D416" s="2" t="str">
        <f t="shared" si="5"/>
        <v>OK</v>
      </c>
    </row>
    <row r="417" spans="1:4" x14ac:dyDescent="0.2">
      <c r="A417" s="5">
        <v>358</v>
      </c>
      <c r="B417" s="921"/>
      <c r="D417" s="2" t="str">
        <f t="shared" si="5"/>
        <v>OK</v>
      </c>
    </row>
    <row r="418" spans="1:4" x14ac:dyDescent="0.2">
      <c r="A418" s="5">
        <v>359</v>
      </c>
      <c r="B418" s="921"/>
      <c r="D418" s="2" t="str">
        <f t="shared" si="5"/>
        <v>OK</v>
      </c>
    </row>
    <row r="419" spans="1:4" x14ac:dyDescent="0.2">
      <c r="A419" s="5">
        <v>360</v>
      </c>
      <c r="B419" s="921"/>
      <c r="D419" s="2" t="str">
        <f t="shared" si="5"/>
        <v>OK</v>
      </c>
    </row>
    <row r="420" spans="1:4" x14ac:dyDescent="0.2">
      <c r="A420" s="5">
        <v>361</v>
      </c>
      <c r="B420" s="921"/>
      <c r="D420" s="2" t="str">
        <f t="shared" si="5"/>
        <v>OK</v>
      </c>
    </row>
    <row r="421" spans="1:4" x14ac:dyDescent="0.2">
      <c r="A421" s="5">
        <v>362</v>
      </c>
      <c r="B421" s="921"/>
      <c r="D421" s="2" t="str">
        <f t="shared" si="5"/>
        <v>OK</v>
      </c>
    </row>
    <row r="422" spans="1:4" x14ac:dyDescent="0.2">
      <c r="A422" s="5">
        <v>363</v>
      </c>
      <c r="B422" s="921"/>
      <c r="D422" s="2" t="str">
        <f t="shared" si="5"/>
        <v>OK</v>
      </c>
    </row>
    <row r="423" spans="1:4" x14ac:dyDescent="0.2">
      <c r="A423" s="5">
        <v>364</v>
      </c>
      <c r="B423" s="921"/>
      <c r="D423" s="2" t="str">
        <f t="shared" si="5"/>
        <v>OK</v>
      </c>
    </row>
    <row r="424" spans="1:4" x14ac:dyDescent="0.2">
      <c r="A424" s="5">
        <v>365</v>
      </c>
      <c r="B424" s="921"/>
      <c r="D424" s="2" t="str">
        <f t="shared" si="5"/>
        <v>OK</v>
      </c>
    </row>
    <row r="425" spans="1:4" x14ac:dyDescent="0.2">
      <c r="A425" s="5">
        <v>366</v>
      </c>
      <c r="B425" s="921"/>
      <c r="D425" s="2" t="str">
        <f t="shared" si="5"/>
        <v>OK</v>
      </c>
    </row>
    <row r="426" spans="1:4" x14ac:dyDescent="0.2">
      <c r="A426" s="5">
        <v>367</v>
      </c>
      <c r="B426" s="921"/>
      <c r="D426" s="2" t="str">
        <f t="shared" si="5"/>
        <v>OK</v>
      </c>
    </row>
    <row r="427" spans="1:4" x14ac:dyDescent="0.2">
      <c r="A427" s="5">
        <v>368</v>
      </c>
      <c r="B427" s="921"/>
      <c r="D427" s="2" t="str">
        <f t="shared" si="5"/>
        <v>OK</v>
      </c>
    </row>
    <row r="428" spans="1:4" x14ac:dyDescent="0.2">
      <c r="A428" s="5">
        <v>369</v>
      </c>
      <c r="B428" s="921"/>
      <c r="D428" s="2" t="str">
        <f t="shared" si="5"/>
        <v>OK</v>
      </c>
    </row>
    <row r="429" spans="1:4" x14ac:dyDescent="0.2">
      <c r="A429" s="5">
        <v>370</v>
      </c>
      <c r="B429" s="921"/>
      <c r="D429" s="2" t="str">
        <f t="shared" si="5"/>
        <v>OK</v>
      </c>
    </row>
    <row r="430" spans="1:4" x14ac:dyDescent="0.2">
      <c r="A430">
        <v>371</v>
      </c>
      <c r="B430" s="921">
        <f>'Acct Summary 7-9'!D26</f>
        <v>0</v>
      </c>
      <c r="D430" s="2" t="str">
        <f t="shared" si="5"/>
        <v>Error?</v>
      </c>
    </row>
    <row r="431" spans="1:4" x14ac:dyDescent="0.2">
      <c r="A431" s="5">
        <v>372</v>
      </c>
      <c r="B431" s="921"/>
      <c r="D431" s="2" t="str">
        <f t="shared" si="5"/>
        <v>OK</v>
      </c>
    </row>
    <row r="432" spans="1:4" x14ac:dyDescent="0.2">
      <c r="A432" s="5">
        <v>373</v>
      </c>
      <c r="B432" s="921"/>
      <c r="D432" s="2" t="str">
        <f t="shared" si="5"/>
        <v>OK</v>
      </c>
    </row>
    <row r="433" spans="1:4" x14ac:dyDescent="0.2">
      <c r="A433" s="5">
        <v>374</v>
      </c>
      <c r="B433" s="921"/>
      <c r="D433" s="2" t="str">
        <f t="shared" si="5"/>
        <v>OK</v>
      </c>
    </row>
    <row r="434" spans="1:4" x14ac:dyDescent="0.2">
      <c r="A434" s="5">
        <v>375</v>
      </c>
      <c r="B434" s="921"/>
      <c r="D434" s="2" t="str">
        <f t="shared" si="5"/>
        <v>OK</v>
      </c>
    </row>
    <row r="435" spans="1:4" x14ac:dyDescent="0.2">
      <c r="A435" s="5">
        <v>376</v>
      </c>
      <c r="B435" s="921"/>
      <c r="D435" s="2" t="str">
        <f t="shared" si="5"/>
        <v>OK</v>
      </c>
    </row>
    <row r="436" spans="1:4" x14ac:dyDescent="0.2">
      <c r="A436" s="5">
        <v>377</v>
      </c>
      <c r="B436" s="921"/>
      <c r="D436" s="2" t="str">
        <f t="shared" si="5"/>
        <v>OK</v>
      </c>
    </row>
    <row r="437" spans="1:4" x14ac:dyDescent="0.2">
      <c r="A437" s="5">
        <v>378</v>
      </c>
      <c r="B437" s="921"/>
      <c r="D437" s="2" t="str">
        <f t="shared" si="5"/>
        <v>OK</v>
      </c>
    </row>
    <row r="438" spans="1:4" x14ac:dyDescent="0.2">
      <c r="A438" s="5">
        <v>379</v>
      </c>
      <c r="B438" s="921"/>
      <c r="D438" s="2" t="str">
        <f t="shared" si="5"/>
        <v>OK</v>
      </c>
    </row>
    <row r="439" spans="1:4" x14ac:dyDescent="0.2">
      <c r="A439" s="5">
        <v>380</v>
      </c>
      <c r="B439" s="921"/>
      <c r="D439" s="2" t="str">
        <f t="shared" si="5"/>
        <v>OK</v>
      </c>
    </row>
    <row r="440" spans="1:4" x14ac:dyDescent="0.2">
      <c r="A440" s="5">
        <v>381</v>
      </c>
      <c r="B440" s="921"/>
      <c r="D440" s="2" t="str">
        <f t="shared" si="5"/>
        <v>OK</v>
      </c>
    </row>
    <row r="441" spans="1:4" x14ac:dyDescent="0.2">
      <c r="A441" s="5">
        <v>382</v>
      </c>
      <c r="B441" s="921"/>
      <c r="D441" s="2" t="str">
        <f t="shared" si="5"/>
        <v>OK</v>
      </c>
    </row>
    <row r="442" spans="1:4" x14ac:dyDescent="0.2">
      <c r="A442" s="5">
        <v>383</v>
      </c>
      <c r="B442" s="921"/>
      <c r="D442" s="2" t="str">
        <f t="shared" si="5"/>
        <v>OK</v>
      </c>
    </row>
    <row r="443" spans="1:4" x14ac:dyDescent="0.2">
      <c r="A443" s="5">
        <v>384</v>
      </c>
      <c r="B443" s="921"/>
      <c r="D443" s="2" t="str">
        <f t="shared" si="5"/>
        <v>OK</v>
      </c>
    </row>
    <row r="444" spans="1:4" x14ac:dyDescent="0.2">
      <c r="A444" s="5">
        <v>385</v>
      </c>
      <c r="B444" s="921"/>
      <c r="D444" s="2" t="str">
        <f t="shared" si="5"/>
        <v>OK</v>
      </c>
    </row>
    <row r="445" spans="1:4" x14ac:dyDescent="0.2">
      <c r="A445" s="5">
        <v>386</v>
      </c>
      <c r="B445" s="921"/>
      <c r="D445" s="2" t="str">
        <f t="shared" ref="D445:D508" si="6">IF(ISBLANK(B445),"OK",IF(A445-B445=0,"OK","Error?"))</f>
        <v>OK</v>
      </c>
    </row>
    <row r="446" spans="1:4" x14ac:dyDescent="0.2">
      <c r="A446" s="5">
        <v>387</v>
      </c>
      <c r="B446" s="921"/>
      <c r="D446" s="2" t="str">
        <f t="shared" si="6"/>
        <v>OK</v>
      </c>
    </row>
    <row r="447" spans="1:4" x14ac:dyDescent="0.2">
      <c r="A447" s="5">
        <v>388</v>
      </c>
      <c r="B447" s="921"/>
      <c r="D447" s="2" t="str">
        <f t="shared" si="6"/>
        <v>OK</v>
      </c>
    </row>
    <row r="448" spans="1:4" x14ac:dyDescent="0.2">
      <c r="A448" s="5">
        <v>389</v>
      </c>
      <c r="B448" s="921"/>
      <c r="D448" s="2" t="str">
        <f t="shared" si="6"/>
        <v>OK</v>
      </c>
    </row>
    <row r="449" spans="1:4" x14ac:dyDescent="0.2">
      <c r="A449" s="5">
        <v>390</v>
      </c>
      <c r="B449" s="921"/>
      <c r="D449" s="2" t="str">
        <f t="shared" si="6"/>
        <v>OK</v>
      </c>
    </row>
    <row r="450" spans="1:4" x14ac:dyDescent="0.2">
      <c r="A450" s="5">
        <v>391</v>
      </c>
      <c r="B450" s="921"/>
      <c r="D450" s="2" t="str">
        <f t="shared" si="6"/>
        <v>OK</v>
      </c>
    </row>
    <row r="451" spans="1:4" x14ac:dyDescent="0.2">
      <c r="A451" s="5">
        <v>392</v>
      </c>
      <c r="B451" s="921"/>
      <c r="D451" s="2" t="str">
        <f t="shared" si="6"/>
        <v>OK</v>
      </c>
    </row>
    <row r="452" spans="1:4" x14ac:dyDescent="0.2">
      <c r="A452" s="5">
        <v>393</v>
      </c>
      <c r="B452" s="921"/>
      <c r="D452" s="2" t="str">
        <f t="shared" si="6"/>
        <v>OK</v>
      </c>
    </row>
    <row r="453" spans="1:4" x14ac:dyDescent="0.2">
      <c r="A453" s="5">
        <v>394</v>
      </c>
      <c r="B453" s="921"/>
      <c r="D453" s="2" t="str">
        <f t="shared" si="6"/>
        <v>OK</v>
      </c>
    </row>
    <row r="454" spans="1:4" x14ac:dyDescent="0.2">
      <c r="A454" s="5">
        <v>395</v>
      </c>
      <c r="B454" s="921"/>
      <c r="D454" s="2" t="str">
        <f t="shared" si="6"/>
        <v>OK</v>
      </c>
    </row>
    <row r="455" spans="1:4" x14ac:dyDescent="0.2">
      <c r="A455" s="5">
        <v>396</v>
      </c>
      <c r="B455" s="921"/>
      <c r="D455" s="2" t="str">
        <f t="shared" si="6"/>
        <v>OK</v>
      </c>
    </row>
    <row r="456" spans="1:4" x14ac:dyDescent="0.2">
      <c r="A456" s="5">
        <v>397</v>
      </c>
      <c r="B456" s="921"/>
      <c r="D456" s="2" t="str">
        <f t="shared" si="6"/>
        <v>OK</v>
      </c>
    </row>
    <row r="457" spans="1:4" x14ac:dyDescent="0.2">
      <c r="A457" s="5">
        <v>398</v>
      </c>
      <c r="B457" s="921"/>
      <c r="D457" s="2" t="str">
        <f t="shared" si="6"/>
        <v>OK</v>
      </c>
    </row>
    <row r="458" spans="1:4" x14ac:dyDescent="0.2">
      <c r="A458" s="5">
        <v>399</v>
      </c>
      <c r="B458" s="921"/>
      <c r="D458" s="2" t="str">
        <f t="shared" si="6"/>
        <v>OK</v>
      </c>
    </row>
    <row r="459" spans="1:4" x14ac:dyDescent="0.2">
      <c r="A459" s="5">
        <v>400</v>
      </c>
      <c r="B459" s="921"/>
      <c r="D459" s="2" t="str">
        <f t="shared" si="6"/>
        <v>OK</v>
      </c>
    </row>
    <row r="460" spans="1:4" x14ac:dyDescent="0.2">
      <c r="A460" s="5">
        <v>401</v>
      </c>
      <c r="B460" s="921"/>
      <c r="D460" s="2" t="str">
        <f t="shared" si="6"/>
        <v>OK</v>
      </c>
    </row>
    <row r="461" spans="1:4" x14ac:dyDescent="0.2">
      <c r="A461" s="5">
        <v>402</v>
      </c>
      <c r="B461" s="921"/>
      <c r="D461" s="2" t="str">
        <f t="shared" si="6"/>
        <v>OK</v>
      </c>
    </row>
    <row r="462" spans="1:4" x14ac:dyDescent="0.2">
      <c r="A462" s="5">
        <v>403</v>
      </c>
      <c r="B462" s="921"/>
      <c r="D462" s="2" t="str">
        <f t="shared" si="6"/>
        <v>OK</v>
      </c>
    </row>
    <row r="463" spans="1:4" x14ac:dyDescent="0.2">
      <c r="A463" s="5">
        <v>404</v>
      </c>
      <c r="B463" s="921"/>
      <c r="D463" s="2" t="str">
        <f t="shared" si="6"/>
        <v>OK</v>
      </c>
    </row>
    <row r="464" spans="1:4" x14ac:dyDescent="0.2">
      <c r="A464" s="5">
        <v>405</v>
      </c>
      <c r="B464" s="921"/>
      <c r="D464" s="2" t="str">
        <f t="shared" si="6"/>
        <v>OK</v>
      </c>
    </row>
    <row r="465" spans="1:4" x14ac:dyDescent="0.2">
      <c r="A465" s="5">
        <v>406</v>
      </c>
      <c r="B465" s="921"/>
      <c r="D465" s="2" t="str">
        <f t="shared" si="6"/>
        <v>OK</v>
      </c>
    </row>
    <row r="466" spans="1:4" x14ac:dyDescent="0.2">
      <c r="A466" s="5">
        <v>407</v>
      </c>
      <c r="B466" s="921"/>
      <c r="D466" s="2" t="str">
        <f t="shared" si="6"/>
        <v>OK</v>
      </c>
    </row>
    <row r="467" spans="1:4" x14ac:dyDescent="0.2">
      <c r="A467" s="5">
        <v>408</v>
      </c>
      <c r="B467" s="921"/>
      <c r="D467" s="2" t="str">
        <f t="shared" si="6"/>
        <v>OK</v>
      </c>
    </row>
    <row r="468" spans="1:4" x14ac:dyDescent="0.2">
      <c r="A468" s="5">
        <v>409</v>
      </c>
      <c r="B468" s="921"/>
      <c r="D468" s="2" t="str">
        <f t="shared" si="6"/>
        <v>OK</v>
      </c>
    </row>
    <row r="469" spans="1:4" x14ac:dyDescent="0.2">
      <c r="A469" s="5">
        <v>410</v>
      </c>
      <c r="B469" s="921"/>
      <c r="D469" s="2" t="str">
        <f t="shared" si="6"/>
        <v>OK</v>
      </c>
    </row>
    <row r="470" spans="1:4" x14ac:dyDescent="0.2">
      <c r="A470" s="5">
        <v>411</v>
      </c>
      <c r="B470" s="921"/>
      <c r="D470" s="2" t="str">
        <f t="shared" si="6"/>
        <v>OK</v>
      </c>
    </row>
    <row r="471" spans="1:4" x14ac:dyDescent="0.2">
      <c r="A471" s="5">
        <v>412</v>
      </c>
      <c r="B471" s="921"/>
      <c r="D471" s="2" t="str">
        <f t="shared" si="6"/>
        <v>OK</v>
      </c>
    </row>
    <row r="472" spans="1:4" x14ac:dyDescent="0.2">
      <c r="A472" s="5">
        <v>413</v>
      </c>
      <c r="B472" s="921"/>
      <c r="D472" s="2" t="str">
        <f t="shared" si="6"/>
        <v>OK</v>
      </c>
    </row>
    <row r="473" spans="1:4" x14ac:dyDescent="0.2">
      <c r="A473" s="5">
        <v>414</v>
      </c>
      <c r="B473" s="921"/>
      <c r="D473" s="2" t="str">
        <f t="shared" si="6"/>
        <v>OK</v>
      </c>
    </row>
    <row r="474" spans="1:4" x14ac:dyDescent="0.2">
      <c r="A474" s="5">
        <v>415</v>
      </c>
      <c r="B474" s="921"/>
      <c r="D474" s="2" t="str">
        <f t="shared" si="6"/>
        <v>OK</v>
      </c>
    </row>
    <row r="475" spans="1:4" x14ac:dyDescent="0.2">
      <c r="A475" s="5">
        <v>416</v>
      </c>
      <c r="B475" s="921"/>
      <c r="D475" s="2" t="str">
        <f t="shared" si="6"/>
        <v>OK</v>
      </c>
    </row>
    <row r="476" spans="1:4" x14ac:dyDescent="0.2">
      <c r="A476" s="5">
        <v>417</v>
      </c>
      <c r="B476" s="921"/>
      <c r="D476" s="2" t="str">
        <f t="shared" si="6"/>
        <v>OK</v>
      </c>
    </row>
    <row r="477" spans="1:4" x14ac:dyDescent="0.2">
      <c r="A477" s="5">
        <v>418</v>
      </c>
      <c r="B477" s="921"/>
      <c r="D477" s="2" t="str">
        <f t="shared" si="6"/>
        <v>OK</v>
      </c>
    </row>
    <row r="478" spans="1:4" x14ac:dyDescent="0.2">
      <c r="A478" s="5">
        <v>419</v>
      </c>
      <c r="B478" s="921"/>
      <c r="D478" s="2" t="str">
        <f t="shared" si="6"/>
        <v>OK</v>
      </c>
    </row>
    <row r="479" spans="1:4" x14ac:dyDescent="0.2">
      <c r="A479" s="5">
        <v>420</v>
      </c>
      <c r="B479" s="921"/>
      <c r="D479" s="2" t="str">
        <f t="shared" si="6"/>
        <v>OK</v>
      </c>
    </row>
    <row r="480" spans="1:4" x14ac:dyDescent="0.2">
      <c r="A480" s="5">
        <v>421</v>
      </c>
      <c r="B480" s="921"/>
      <c r="D480" s="2" t="str">
        <f t="shared" si="6"/>
        <v>OK</v>
      </c>
    </row>
    <row r="481" spans="1:4" x14ac:dyDescent="0.2">
      <c r="A481" s="5">
        <v>422</v>
      </c>
      <c r="B481" s="921"/>
      <c r="D481" s="2" t="str">
        <f t="shared" si="6"/>
        <v>OK</v>
      </c>
    </row>
    <row r="482" spans="1:4" x14ac:dyDescent="0.2">
      <c r="A482" s="5">
        <v>423</v>
      </c>
      <c r="B482" s="921"/>
      <c r="D482" s="2" t="str">
        <f t="shared" si="6"/>
        <v>OK</v>
      </c>
    </row>
    <row r="483" spans="1:4" x14ac:dyDescent="0.2">
      <c r="A483" s="5">
        <v>424</v>
      </c>
      <c r="B483" s="921"/>
      <c r="D483" s="2" t="str">
        <f t="shared" si="6"/>
        <v>OK</v>
      </c>
    </row>
    <row r="484" spans="1:4" x14ac:dyDescent="0.2">
      <c r="A484" s="5">
        <v>425</v>
      </c>
      <c r="B484" s="921"/>
      <c r="D484" s="2" t="str">
        <f t="shared" si="6"/>
        <v>OK</v>
      </c>
    </row>
    <row r="485" spans="1:4" x14ac:dyDescent="0.2">
      <c r="A485" s="5">
        <v>426</v>
      </c>
      <c r="B485" s="921"/>
      <c r="D485" s="2" t="str">
        <f t="shared" si="6"/>
        <v>OK</v>
      </c>
    </row>
    <row r="486" spans="1:4" x14ac:dyDescent="0.2">
      <c r="A486" s="5">
        <v>427</v>
      </c>
      <c r="B486" s="921"/>
      <c r="D486" s="2" t="str">
        <f t="shared" si="6"/>
        <v>OK</v>
      </c>
    </row>
    <row r="487" spans="1:4" x14ac:dyDescent="0.2">
      <c r="A487" s="5">
        <v>428</v>
      </c>
      <c r="B487" s="921"/>
      <c r="D487" s="2" t="str">
        <f t="shared" si="6"/>
        <v>OK</v>
      </c>
    </row>
    <row r="488" spans="1:4" x14ac:dyDescent="0.2">
      <c r="A488" s="5">
        <v>429</v>
      </c>
      <c r="B488" s="921"/>
      <c r="D488" s="2" t="str">
        <f t="shared" si="6"/>
        <v>OK</v>
      </c>
    </row>
    <row r="489" spans="1:4" x14ac:dyDescent="0.2">
      <c r="A489" s="5">
        <v>430</v>
      </c>
      <c r="B489" s="921"/>
      <c r="D489" s="2" t="str">
        <f t="shared" si="6"/>
        <v>OK</v>
      </c>
    </row>
    <row r="490" spans="1:4" x14ac:dyDescent="0.2">
      <c r="A490" s="5">
        <v>431</v>
      </c>
      <c r="B490" s="921"/>
      <c r="D490" s="2" t="str">
        <f t="shared" si="6"/>
        <v>OK</v>
      </c>
    </row>
    <row r="491" spans="1:4" x14ac:dyDescent="0.2">
      <c r="A491" s="5">
        <v>432</v>
      </c>
      <c r="B491" s="921"/>
      <c r="D491" s="2" t="str">
        <f t="shared" si="6"/>
        <v>OK</v>
      </c>
    </row>
    <row r="492" spans="1:4" x14ac:dyDescent="0.2">
      <c r="A492" s="5">
        <v>433</v>
      </c>
      <c r="B492" s="921"/>
      <c r="D492" s="2" t="str">
        <f t="shared" si="6"/>
        <v>OK</v>
      </c>
    </row>
    <row r="493" spans="1:4" x14ac:dyDescent="0.2">
      <c r="A493" s="5">
        <v>434</v>
      </c>
      <c r="B493" s="921"/>
      <c r="D493" s="2" t="str">
        <f t="shared" si="6"/>
        <v>OK</v>
      </c>
    </row>
    <row r="494" spans="1:4" x14ac:dyDescent="0.2">
      <c r="A494" s="5">
        <v>435</v>
      </c>
      <c r="B494" s="921"/>
      <c r="D494" s="2" t="str">
        <f t="shared" si="6"/>
        <v>OK</v>
      </c>
    </row>
    <row r="495" spans="1:4" x14ac:dyDescent="0.2">
      <c r="A495" s="5">
        <v>436</v>
      </c>
      <c r="B495" s="921"/>
      <c r="D495" s="2" t="str">
        <f t="shared" si="6"/>
        <v>OK</v>
      </c>
    </row>
    <row r="496" spans="1:4" x14ac:dyDescent="0.2">
      <c r="A496" s="5">
        <v>437</v>
      </c>
      <c r="B496" s="921"/>
      <c r="D496" s="2" t="str">
        <f t="shared" si="6"/>
        <v>OK</v>
      </c>
    </row>
    <row r="497" spans="1:4" x14ac:dyDescent="0.2">
      <c r="A497" s="5">
        <v>438</v>
      </c>
      <c r="B497" s="921"/>
      <c r="D497" s="2" t="str">
        <f t="shared" si="6"/>
        <v>OK</v>
      </c>
    </row>
    <row r="498" spans="1:4" x14ac:dyDescent="0.2">
      <c r="A498">
        <v>439</v>
      </c>
      <c r="B498" s="921">
        <f>'Acct Summary 7-9'!E34</f>
        <v>0</v>
      </c>
      <c r="D498" s="2" t="str">
        <f t="shared" si="6"/>
        <v>Error?</v>
      </c>
    </row>
    <row r="499" spans="1:4" x14ac:dyDescent="0.2">
      <c r="A499">
        <v>440</v>
      </c>
      <c r="B499" s="921">
        <f>'Acct Summary 7-9'!E35</f>
        <v>0</v>
      </c>
      <c r="D499" s="2" t="str">
        <f t="shared" si="6"/>
        <v>Error?</v>
      </c>
    </row>
    <row r="500" spans="1:4" x14ac:dyDescent="0.2">
      <c r="A500" s="5">
        <v>441</v>
      </c>
      <c r="B500" s="921"/>
      <c r="D500" s="2" t="str">
        <f t="shared" si="6"/>
        <v>OK</v>
      </c>
    </row>
    <row r="501" spans="1:4" x14ac:dyDescent="0.2">
      <c r="A501" s="5">
        <v>442</v>
      </c>
      <c r="B501" s="921"/>
      <c r="D501" s="2" t="str">
        <f t="shared" si="6"/>
        <v>OK</v>
      </c>
    </row>
    <row r="502" spans="1:4" x14ac:dyDescent="0.2">
      <c r="A502" s="5">
        <v>443</v>
      </c>
      <c r="B502" s="921"/>
      <c r="D502" s="2" t="str">
        <f t="shared" si="6"/>
        <v>OK</v>
      </c>
    </row>
    <row r="503" spans="1:4" x14ac:dyDescent="0.2">
      <c r="A503" s="5">
        <v>444</v>
      </c>
      <c r="B503" s="921"/>
      <c r="D503" s="2" t="str">
        <f t="shared" si="6"/>
        <v>OK</v>
      </c>
    </row>
    <row r="504" spans="1:4" x14ac:dyDescent="0.2">
      <c r="A504" s="5">
        <v>445</v>
      </c>
      <c r="B504" s="921"/>
      <c r="D504" s="2" t="str">
        <f t="shared" si="6"/>
        <v>OK</v>
      </c>
    </row>
    <row r="505" spans="1:4" x14ac:dyDescent="0.2">
      <c r="A505" s="5">
        <v>446</v>
      </c>
      <c r="B505" s="921"/>
      <c r="D505" s="2" t="str">
        <f t="shared" si="6"/>
        <v>OK</v>
      </c>
    </row>
    <row r="506" spans="1:4" x14ac:dyDescent="0.2">
      <c r="A506" s="5">
        <v>447</v>
      </c>
      <c r="B506" s="921"/>
      <c r="D506" s="2" t="str">
        <f t="shared" si="6"/>
        <v>OK</v>
      </c>
    </row>
    <row r="507" spans="1:4" x14ac:dyDescent="0.2">
      <c r="A507" s="5">
        <v>448</v>
      </c>
      <c r="B507" s="921"/>
      <c r="D507" s="2" t="str">
        <f t="shared" si="6"/>
        <v>OK</v>
      </c>
    </row>
    <row r="508" spans="1:4" x14ac:dyDescent="0.2">
      <c r="A508" s="5">
        <v>449</v>
      </c>
      <c r="B508" s="921"/>
      <c r="D508" s="2" t="str">
        <f t="shared" si="6"/>
        <v>OK</v>
      </c>
    </row>
    <row r="509" spans="1:4" x14ac:dyDescent="0.2">
      <c r="A509" s="5">
        <v>450</v>
      </c>
      <c r="B509" s="921"/>
      <c r="D509" s="2" t="str">
        <f t="shared" ref="D509:D572" si="7">IF(ISBLANK(B509),"OK",IF(A509-B509=0,"OK","Error?"))</f>
        <v>OK</v>
      </c>
    </row>
    <row r="510" spans="1:4" x14ac:dyDescent="0.2">
      <c r="A510" s="5">
        <v>451</v>
      </c>
      <c r="B510" s="921"/>
      <c r="D510" s="2" t="str">
        <f t="shared" si="7"/>
        <v>OK</v>
      </c>
    </row>
    <row r="511" spans="1:4" x14ac:dyDescent="0.2">
      <c r="A511" s="5">
        <v>452</v>
      </c>
      <c r="B511" s="921"/>
      <c r="D511" s="2" t="str">
        <f t="shared" si="7"/>
        <v>OK</v>
      </c>
    </row>
    <row r="512" spans="1:4" x14ac:dyDescent="0.2">
      <c r="A512" s="5">
        <v>453</v>
      </c>
      <c r="B512" s="921"/>
      <c r="D512" s="2" t="str">
        <f t="shared" si="7"/>
        <v>OK</v>
      </c>
    </row>
    <row r="513" spans="1:4" x14ac:dyDescent="0.2">
      <c r="A513" s="5">
        <v>454</v>
      </c>
      <c r="B513" s="921"/>
      <c r="D513" s="2" t="str">
        <f t="shared" si="7"/>
        <v>OK</v>
      </c>
    </row>
    <row r="514" spans="1:4" x14ac:dyDescent="0.2">
      <c r="A514" s="5">
        <v>455</v>
      </c>
      <c r="B514" s="921"/>
      <c r="D514" s="2" t="str">
        <f t="shared" si="7"/>
        <v>OK</v>
      </c>
    </row>
    <row r="515" spans="1:4" x14ac:dyDescent="0.2">
      <c r="A515" s="5">
        <v>456</v>
      </c>
      <c r="B515" s="921"/>
      <c r="D515" s="2" t="str">
        <f t="shared" si="7"/>
        <v>OK</v>
      </c>
    </row>
    <row r="516" spans="1:4" x14ac:dyDescent="0.2">
      <c r="A516" s="5">
        <v>457</v>
      </c>
      <c r="B516" s="921"/>
      <c r="D516" s="2" t="str">
        <f t="shared" si="7"/>
        <v>OK</v>
      </c>
    </row>
    <row r="517" spans="1:4" x14ac:dyDescent="0.2">
      <c r="A517" s="5">
        <v>458</v>
      </c>
      <c r="B517" s="921"/>
      <c r="D517" s="2" t="str">
        <f t="shared" si="7"/>
        <v>OK</v>
      </c>
    </row>
    <row r="518" spans="1:4" x14ac:dyDescent="0.2">
      <c r="A518" s="5">
        <v>459</v>
      </c>
      <c r="B518" s="921"/>
      <c r="D518" s="2" t="str">
        <f t="shared" si="7"/>
        <v>OK</v>
      </c>
    </row>
    <row r="519" spans="1:4" x14ac:dyDescent="0.2">
      <c r="A519" s="5">
        <v>460</v>
      </c>
      <c r="B519" s="921"/>
      <c r="D519" s="2" t="str">
        <f t="shared" si="7"/>
        <v>OK</v>
      </c>
    </row>
    <row r="520" spans="1:4" x14ac:dyDescent="0.2">
      <c r="A520" s="5">
        <v>461</v>
      </c>
      <c r="B520" s="921"/>
      <c r="D520" s="2" t="str">
        <f t="shared" si="7"/>
        <v>OK</v>
      </c>
    </row>
    <row r="521" spans="1:4" x14ac:dyDescent="0.2">
      <c r="A521" s="5">
        <v>462</v>
      </c>
      <c r="B521" s="921"/>
      <c r="D521" s="2" t="str">
        <f t="shared" si="7"/>
        <v>OK</v>
      </c>
    </row>
    <row r="522" spans="1:4" x14ac:dyDescent="0.2">
      <c r="A522" s="5">
        <v>463</v>
      </c>
      <c r="B522" s="921"/>
      <c r="D522" s="2" t="str">
        <f t="shared" si="7"/>
        <v>OK</v>
      </c>
    </row>
    <row r="523" spans="1:4" x14ac:dyDescent="0.2">
      <c r="A523" s="5">
        <v>464</v>
      </c>
      <c r="B523" s="921"/>
      <c r="D523" s="2" t="str">
        <f t="shared" si="7"/>
        <v>OK</v>
      </c>
    </row>
    <row r="524" spans="1:4" x14ac:dyDescent="0.2">
      <c r="A524" s="5">
        <v>465</v>
      </c>
      <c r="B524" s="921"/>
      <c r="D524" s="2" t="str">
        <f t="shared" si="7"/>
        <v>OK</v>
      </c>
    </row>
    <row r="525" spans="1:4" x14ac:dyDescent="0.2">
      <c r="A525" s="5">
        <v>466</v>
      </c>
      <c r="B525" s="921"/>
      <c r="D525" s="2" t="str">
        <f t="shared" si="7"/>
        <v>OK</v>
      </c>
    </row>
    <row r="526" spans="1:4" x14ac:dyDescent="0.2">
      <c r="A526" s="5">
        <v>467</v>
      </c>
      <c r="B526" s="921"/>
      <c r="D526" s="2" t="str">
        <f t="shared" si="7"/>
        <v>OK</v>
      </c>
    </row>
    <row r="527" spans="1:4" x14ac:dyDescent="0.2">
      <c r="A527" s="5">
        <v>468</v>
      </c>
      <c r="B527" s="921"/>
      <c r="D527" s="2" t="str">
        <f t="shared" si="7"/>
        <v>OK</v>
      </c>
    </row>
    <row r="528" spans="1:4" x14ac:dyDescent="0.2">
      <c r="A528" s="5">
        <v>469</v>
      </c>
      <c r="B528" s="921"/>
      <c r="D528" s="2" t="str">
        <f t="shared" si="7"/>
        <v>OK</v>
      </c>
    </row>
    <row r="529" spans="1:4" x14ac:dyDescent="0.2">
      <c r="A529" s="5">
        <v>470</v>
      </c>
      <c r="B529" s="921"/>
      <c r="D529" s="2" t="str">
        <f t="shared" si="7"/>
        <v>OK</v>
      </c>
    </row>
    <row r="530" spans="1:4" x14ac:dyDescent="0.2">
      <c r="A530" s="5">
        <v>471</v>
      </c>
      <c r="B530" s="921"/>
      <c r="D530" s="2" t="str">
        <f t="shared" si="7"/>
        <v>OK</v>
      </c>
    </row>
    <row r="531" spans="1:4" x14ac:dyDescent="0.2">
      <c r="A531" s="5">
        <v>472</v>
      </c>
      <c r="B531" s="921"/>
      <c r="D531" s="2" t="str">
        <f t="shared" si="7"/>
        <v>OK</v>
      </c>
    </row>
    <row r="532" spans="1:4" x14ac:dyDescent="0.2">
      <c r="A532" s="5">
        <v>473</v>
      </c>
      <c r="B532" s="921"/>
      <c r="D532" s="2" t="str">
        <f t="shared" si="7"/>
        <v>OK</v>
      </c>
    </row>
    <row r="533" spans="1:4" x14ac:dyDescent="0.2">
      <c r="A533" s="5">
        <v>474</v>
      </c>
      <c r="B533" s="921"/>
      <c r="D533" s="2" t="str">
        <f t="shared" si="7"/>
        <v>OK</v>
      </c>
    </row>
    <row r="534" spans="1:4" x14ac:dyDescent="0.2">
      <c r="A534" s="5">
        <v>475</v>
      </c>
      <c r="B534" s="921"/>
      <c r="D534" s="2" t="str">
        <f t="shared" si="7"/>
        <v>OK</v>
      </c>
    </row>
    <row r="535" spans="1:4" x14ac:dyDescent="0.2">
      <c r="A535" s="5">
        <v>476</v>
      </c>
      <c r="B535" s="921"/>
      <c r="D535" s="2" t="str">
        <f t="shared" si="7"/>
        <v>OK</v>
      </c>
    </row>
    <row r="536" spans="1:4" x14ac:dyDescent="0.2">
      <c r="A536" s="5">
        <v>477</v>
      </c>
      <c r="B536" s="921"/>
      <c r="D536" s="2" t="str">
        <f t="shared" si="7"/>
        <v>OK</v>
      </c>
    </row>
    <row r="537" spans="1:4" x14ac:dyDescent="0.2">
      <c r="A537" s="5">
        <v>478</v>
      </c>
      <c r="B537" s="921"/>
      <c r="D537" s="2" t="str">
        <f t="shared" si="7"/>
        <v>OK</v>
      </c>
    </row>
    <row r="538" spans="1:4" x14ac:dyDescent="0.2">
      <c r="A538" s="5">
        <v>479</v>
      </c>
      <c r="B538" s="921"/>
      <c r="D538" s="2" t="str">
        <f t="shared" si="7"/>
        <v>OK</v>
      </c>
    </row>
    <row r="539" spans="1:4" x14ac:dyDescent="0.2">
      <c r="A539" s="5">
        <v>480</v>
      </c>
      <c r="B539" s="921"/>
      <c r="D539" s="2" t="str">
        <f t="shared" si="7"/>
        <v>OK</v>
      </c>
    </row>
    <row r="540" spans="1:4" x14ac:dyDescent="0.2">
      <c r="A540" s="5">
        <v>481</v>
      </c>
      <c r="B540" s="921"/>
      <c r="D540" s="2" t="str">
        <f t="shared" si="7"/>
        <v>OK</v>
      </c>
    </row>
    <row r="541" spans="1:4" x14ac:dyDescent="0.2">
      <c r="A541" s="5">
        <v>482</v>
      </c>
      <c r="B541" s="921"/>
      <c r="D541" s="2" t="str">
        <f t="shared" si="7"/>
        <v>OK</v>
      </c>
    </row>
    <row r="542" spans="1:4" x14ac:dyDescent="0.2">
      <c r="A542" s="5">
        <v>483</v>
      </c>
      <c r="B542" s="921"/>
      <c r="D542" s="2" t="str">
        <f t="shared" si="7"/>
        <v>OK</v>
      </c>
    </row>
    <row r="543" spans="1:4" x14ac:dyDescent="0.2">
      <c r="A543" s="5">
        <v>484</v>
      </c>
      <c r="B543" s="921"/>
      <c r="D543" s="2" t="str">
        <f t="shared" si="7"/>
        <v>OK</v>
      </c>
    </row>
    <row r="544" spans="1:4" x14ac:dyDescent="0.2">
      <c r="A544" s="5">
        <v>485</v>
      </c>
      <c r="B544" s="921"/>
      <c r="D544" s="2" t="str">
        <f t="shared" si="7"/>
        <v>OK</v>
      </c>
    </row>
    <row r="545" spans="1:4" x14ac:dyDescent="0.2">
      <c r="A545" s="5">
        <v>486</v>
      </c>
      <c r="B545" s="921"/>
      <c r="D545" s="2" t="str">
        <f t="shared" si="7"/>
        <v>OK</v>
      </c>
    </row>
    <row r="546" spans="1:4" x14ac:dyDescent="0.2">
      <c r="A546" s="5">
        <v>487</v>
      </c>
      <c r="B546" s="921"/>
      <c r="D546" s="2" t="str">
        <f t="shared" si="7"/>
        <v>OK</v>
      </c>
    </row>
    <row r="547" spans="1:4" x14ac:dyDescent="0.2">
      <c r="A547" s="5">
        <v>488</v>
      </c>
      <c r="B547" s="921"/>
      <c r="D547" s="2" t="str">
        <f t="shared" si="7"/>
        <v>OK</v>
      </c>
    </row>
    <row r="548" spans="1:4" x14ac:dyDescent="0.2">
      <c r="A548" s="5">
        <v>489</v>
      </c>
      <c r="B548" s="921"/>
      <c r="D548" s="2" t="str">
        <f t="shared" si="7"/>
        <v>OK</v>
      </c>
    </row>
    <row r="549" spans="1:4" x14ac:dyDescent="0.2">
      <c r="A549" s="5">
        <v>490</v>
      </c>
      <c r="B549" s="921"/>
      <c r="D549" s="2" t="str">
        <f t="shared" si="7"/>
        <v>OK</v>
      </c>
    </row>
    <row r="550" spans="1:4" x14ac:dyDescent="0.2">
      <c r="A550" s="5">
        <v>491</v>
      </c>
      <c r="B550" s="921"/>
      <c r="D550" s="2" t="str">
        <f t="shared" si="7"/>
        <v>OK</v>
      </c>
    </row>
    <row r="551" spans="1:4" x14ac:dyDescent="0.2">
      <c r="A551" s="5">
        <v>492</v>
      </c>
      <c r="B551" s="921"/>
      <c r="D551" s="2" t="str">
        <f t="shared" si="7"/>
        <v>OK</v>
      </c>
    </row>
    <row r="552" spans="1:4" x14ac:dyDescent="0.2">
      <c r="A552" s="5">
        <v>493</v>
      </c>
      <c r="B552" s="921"/>
      <c r="D552" s="2" t="str">
        <f t="shared" si="7"/>
        <v>OK</v>
      </c>
    </row>
    <row r="553" spans="1:4" x14ac:dyDescent="0.2">
      <c r="A553" s="5">
        <v>494</v>
      </c>
      <c r="B553" s="921"/>
      <c r="D553" s="2" t="str">
        <f t="shared" si="7"/>
        <v>OK</v>
      </c>
    </row>
    <row r="554" spans="1:4" x14ac:dyDescent="0.2">
      <c r="A554" s="5">
        <v>495</v>
      </c>
      <c r="B554" s="921"/>
      <c r="D554" s="2" t="str">
        <f t="shared" si="7"/>
        <v>OK</v>
      </c>
    </row>
    <row r="555" spans="1:4" x14ac:dyDescent="0.2">
      <c r="A555" s="5">
        <v>496</v>
      </c>
      <c r="B555" s="921"/>
      <c r="D555" s="2" t="str">
        <f t="shared" si="7"/>
        <v>OK</v>
      </c>
    </row>
    <row r="556" spans="1:4" x14ac:dyDescent="0.2">
      <c r="A556" s="5">
        <v>497</v>
      </c>
      <c r="B556" s="921"/>
      <c r="D556" s="2" t="str">
        <f t="shared" si="7"/>
        <v>OK</v>
      </c>
    </row>
    <row r="557" spans="1:4" x14ac:dyDescent="0.2">
      <c r="A557" s="5">
        <v>498</v>
      </c>
      <c r="B557" s="921"/>
      <c r="D557" s="2" t="str">
        <f t="shared" si="7"/>
        <v>OK</v>
      </c>
    </row>
    <row r="558" spans="1:4" x14ac:dyDescent="0.2">
      <c r="A558" s="5">
        <v>499</v>
      </c>
      <c r="B558" s="921"/>
      <c r="D558" s="2" t="str">
        <f t="shared" si="7"/>
        <v>OK</v>
      </c>
    </row>
    <row r="559" spans="1:4" x14ac:dyDescent="0.2">
      <c r="A559" s="5">
        <v>500</v>
      </c>
      <c r="B559" s="921"/>
      <c r="D559" s="2" t="str">
        <f t="shared" si="7"/>
        <v>OK</v>
      </c>
    </row>
    <row r="560" spans="1:4" x14ac:dyDescent="0.2">
      <c r="A560" s="5">
        <v>501</v>
      </c>
      <c r="B560" s="921"/>
      <c r="D560" s="2" t="str">
        <f t="shared" si="7"/>
        <v>OK</v>
      </c>
    </row>
    <row r="561" spans="1:4" x14ac:dyDescent="0.2">
      <c r="A561" s="5">
        <v>502</v>
      </c>
      <c r="B561" s="921"/>
      <c r="D561" s="2" t="str">
        <f t="shared" si="7"/>
        <v>OK</v>
      </c>
    </row>
    <row r="562" spans="1:4" x14ac:dyDescent="0.2">
      <c r="A562" s="5">
        <v>503</v>
      </c>
      <c r="B562" s="921"/>
      <c r="D562" s="2" t="str">
        <f t="shared" si="7"/>
        <v>OK</v>
      </c>
    </row>
    <row r="563" spans="1:4" x14ac:dyDescent="0.2">
      <c r="A563" s="5">
        <v>504</v>
      </c>
      <c r="B563" s="921"/>
      <c r="D563" s="2" t="str">
        <f t="shared" si="7"/>
        <v>OK</v>
      </c>
    </row>
    <row r="564" spans="1:4" x14ac:dyDescent="0.2">
      <c r="A564" s="5">
        <v>505</v>
      </c>
      <c r="B564" s="921"/>
      <c r="D564" s="2" t="str">
        <f t="shared" si="7"/>
        <v>OK</v>
      </c>
    </row>
    <row r="565" spans="1:4" x14ac:dyDescent="0.2">
      <c r="A565" s="5">
        <v>506</v>
      </c>
      <c r="B565" s="921"/>
      <c r="D565" s="2" t="str">
        <f t="shared" si="7"/>
        <v>OK</v>
      </c>
    </row>
    <row r="566" spans="1:4" x14ac:dyDescent="0.2">
      <c r="A566" s="5">
        <v>507</v>
      </c>
      <c r="B566" s="921"/>
      <c r="D566" s="2" t="str">
        <f t="shared" si="7"/>
        <v>OK</v>
      </c>
    </row>
    <row r="567" spans="1:4" x14ac:dyDescent="0.2">
      <c r="A567" s="5">
        <v>508</v>
      </c>
      <c r="B567" s="921"/>
      <c r="D567" s="2" t="str">
        <f t="shared" si="7"/>
        <v>OK</v>
      </c>
    </row>
    <row r="568" spans="1:4" x14ac:dyDescent="0.2">
      <c r="A568" s="5">
        <v>509</v>
      </c>
      <c r="B568" s="921"/>
      <c r="D568" s="2" t="str">
        <f t="shared" si="7"/>
        <v>OK</v>
      </c>
    </row>
    <row r="569" spans="1:4" x14ac:dyDescent="0.2">
      <c r="A569" s="5">
        <v>510</v>
      </c>
      <c r="B569" s="921"/>
      <c r="D569" s="2" t="str">
        <f t="shared" si="7"/>
        <v>OK</v>
      </c>
    </row>
    <row r="570" spans="1:4" x14ac:dyDescent="0.2">
      <c r="A570" s="5">
        <v>511</v>
      </c>
      <c r="B570" s="921"/>
      <c r="D570" s="2" t="str">
        <f t="shared" si="7"/>
        <v>OK</v>
      </c>
    </row>
    <row r="571" spans="1:4" x14ac:dyDescent="0.2">
      <c r="A571" s="5">
        <v>512</v>
      </c>
      <c r="B571" s="921"/>
      <c r="D571" s="2" t="str">
        <f t="shared" si="7"/>
        <v>OK</v>
      </c>
    </row>
    <row r="572" spans="1:4" x14ac:dyDescent="0.2">
      <c r="A572" s="5">
        <v>513</v>
      </c>
      <c r="B572" s="921"/>
      <c r="D572" s="2" t="str">
        <f t="shared" si="7"/>
        <v>OK</v>
      </c>
    </row>
    <row r="573" spans="1:4" x14ac:dyDescent="0.2">
      <c r="A573" s="5">
        <v>514</v>
      </c>
      <c r="B573" s="921"/>
      <c r="D573" s="2" t="str">
        <f t="shared" ref="D573:D636" si="8">IF(ISBLANK(B573),"OK",IF(A573-B573=0,"OK","Error?"))</f>
        <v>OK</v>
      </c>
    </row>
    <row r="574" spans="1:4" x14ac:dyDescent="0.2">
      <c r="A574" s="5">
        <v>515</v>
      </c>
      <c r="B574" s="921"/>
      <c r="D574" s="2" t="str">
        <f t="shared" si="8"/>
        <v>OK</v>
      </c>
    </row>
    <row r="575" spans="1:4" x14ac:dyDescent="0.2">
      <c r="A575" s="5">
        <v>516</v>
      </c>
      <c r="B575" s="921"/>
      <c r="D575" s="2" t="str">
        <f t="shared" si="8"/>
        <v>OK</v>
      </c>
    </row>
    <row r="576" spans="1:4" x14ac:dyDescent="0.2">
      <c r="A576" s="5">
        <v>517</v>
      </c>
      <c r="B576" s="921"/>
      <c r="D576" s="2" t="str">
        <f t="shared" si="8"/>
        <v>OK</v>
      </c>
    </row>
    <row r="577" spans="1:4" x14ac:dyDescent="0.2">
      <c r="A577" s="5">
        <v>518</v>
      </c>
      <c r="B577" s="921"/>
      <c r="D577" s="2" t="str">
        <f t="shared" si="8"/>
        <v>OK</v>
      </c>
    </row>
    <row r="578" spans="1:4" x14ac:dyDescent="0.2">
      <c r="A578" s="5">
        <v>519</v>
      </c>
      <c r="B578" s="921"/>
      <c r="D578" s="2" t="str">
        <f t="shared" si="8"/>
        <v>OK</v>
      </c>
    </row>
    <row r="579" spans="1:4" x14ac:dyDescent="0.2">
      <c r="A579" s="5">
        <v>520</v>
      </c>
      <c r="B579" s="921"/>
      <c r="D579" s="2" t="str">
        <f t="shared" si="8"/>
        <v>OK</v>
      </c>
    </row>
    <row r="580" spans="1:4" x14ac:dyDescent="0.2">
      <c r="A580" s="5">
        <v>521</v>
      </c>
      <c r="B580" s="921"/>
      <c r="D580" s="2" t="str">
        <f t="shared" si="8"/>
        <v>OK</v>
      </c>
    </row>
    <row r="581" spans="1:4" x14ac:dyDescent="0.2">
      <c r="A581" s="5">
        <v>522</v>
      </c>
      <c r="B581" s="921"/>
      <c r="D581" s="2" t="str">
        <f t="shared" si="8"/>
        <v>OK</v>
      </c>
    </row>
    <row r="582" spans="1:4" x14ac:dyDescent="0.2">
      <c r="A582" s="5">
        <v>523</v>
      </c>
      <c r="B582" s="921"/>
      <c r="D582" s="2" t="str">
        <f t="shared" si="8"/>
        <v>OK</v>
      </c>
    </row>
    <row r="583" spans="1:4" x14ac:dyDescent="0.2">
      <c r="A583" s="5">
        <v>524</v>
      </c>
      <c r="B583" s="921"/>
      <c r="D583" s="2" t="str">
        <f t="shared" si="8"/>
        <v>OK</v>
      </c>
    </row>
    <row r="584" spans="1:4" x14ac:dyDescent="0.2">
      <c r="A584" s="5">
        <v>525</v>
      </c>
      <c r="B584" s="921"/>
      <c r="D584" s="2" t="str">
        <f t="shared" si="8"/>
        <v>OK</v>
      </c>
    </row>
    <row r="585" spans="1:4" x14ac:dyDescent="0.2">
      <c r="A585" s="5">
        <v>526</v>
      </c>
      <c r="B585" s="921"/>
      <c r="D585" s="2" t="str">
        <f t="shared" si="8"/>
        <v>OK</v>
      </c>
    </row>
    <row r="586" spans="1:4" x14ac:dyDescent="0.2">
      <c r="A586" s="5">
        <v>527</v>
      </c>
      <c r="B586" s="921"/>
      <c r="D586" s="2" t="str">
        <f t="shared" si="8"/>
        <v>OK</v>
      </c>
    </row>
    <row r="587" spans="1:4" x14ac:dyDescent="0.2">
      <c r="A587" s="5">
        <v>528</v>
      </c>
      <c r="B587" s="921"/>
      <c r="D587" s="2" t="str">
        <f t="shared" si="8"/>
        <v>OK</v>
      </c>
    </row>
    <row r="588" spans="1:4" x14ac:dyDescent="0.2">
      <c r="A588" s="5">
        <v>529</v>
      </c>
      <c r="B588" s="921"/>
      <c r="D588" s="2" t="str">
        <f t="shared" si="8"/>
        <v>OK</v>
      </c>
    </row>
    <row r="589" spans="1:4" x14ac:dyDescent="0.2">
      <c r="A589" s="5">
        <v>530</v>
      </c>
      <c r="B589" s="921"/>
      <c r="D589" s="2" t="str">
        <f t="shared" si="8"/>
        <v>OK</v>
      </c>
    </row>
    <row r="590" spans="1:4" x14ac:dyDescent="0.2">
      <c r="A590" s="5">
        <v>531</v>
      </c>
      <c r="B590" s="921"/>
      <c r="D590" s="2" t="str">
        <f t="shared" si="8"/>
        <v>OK</v>
      </c>
    </row>
    <row r="591" spans="1:4" x14ac:dyDescent="0.2">
      <c r="A591" s="5">
        <v>532</v>
      </c>
      <c r="B591" s="921"/>
      <c r="D591" s="2" t="str">
        <f t="shared" si="8"/>
        <v>OK</v>
      </c>
    </row>
    <row r="592" spans="1:4" x14ac:dyDescent="0.2">
      <c r="A592" s="5">
        <v>533</v>
      </c>
      <c r="B592" s="921"/>
      <c r="D592" s="2" t="str">
        <f t="shared" si="8"/>
        <v>OK</v>
      </c>
    </row>
    <row r="593" spans="1:4" x14ac:dyDescent="0.2">
      <c r="A593" s="5">
        <v>534</v>
      </c>
      <c r="B593" s="921"/>
      <c r="D593" s="2" t="str">
        <f t="shared" si="8"/>
        <v>OK</v>
      </c>
    </row>
    <row r="594" spans="1:4" x14ac:dyDescent="0.2">
      <c r="A594" s="5">
        <v>535</v>
      </c>
      <c r="B594" s="921"/>
      <c r="D594" s="2" t="str">
        <f t="shared" si="8"/>
        <v>OK</v>
      </c>
    </row>
    <row r="595" spans="1:4" x14ac:dyDescent="0.2">
      <c r="A595" s="5">
        <v>536</v>
      </c>
      <c r="B595" s="921"/>
      <c r="D595" s="2" t="str">
        <f t="shared" si="8"/>
        <v>OK</v>
      </c>
    </row>
    <row r="596" spans="1:4" x14ac:dyDescent="0.2">
      <c r="A596" s="5">
        <v>537</v>
      </c>
      <c r="B596" s="921"/>
      <c r="D596" s="2" t="str">
        <f t="shared" si="8"/>
        <v>OK</v>
      </c>
    </row>
    <row r="597" spans="1:4" x14ac:dyDescent="0.2">
      <c r="A597" s="5">
        <v>538</v>
      </c>
      <c r="B597" s="921"/>
      <c r="D597" s="2" t="str">
        <f t="shared" si="8"/>
        <v>OK</v>
      </c>
    </row>
    <row r="598" spans="1:4" x14ac:dyDescent="0.2">
      <c r="A598" s="5">
        <v>539</v>
      </c>
      <c r="B598" s="921"/>
      <c r="D598" s="2" t="str">
        <f t="shared" si="8"/>
        <v>OK</v>
      </c>
    </row>
    <row r="599" spans="1:4" x14ac:dyDescent="0.2">
      <c r="A599" s="5">
        <v>540</v>
      </c>
      <c r="B599" s="921"/>
      <c r="D599" s="2" t="str">
        <f t="shared" si="8"/>
        <v>OK</v>
      </c>
    </row>
    <row r="600" spans="1:4" x14ac:dyDescent="0.2">
      <c r="A600" s="5">
        <v>541</v>
      </c>
      <c r="B600" s="921"/>
      <c r="D600" s="2" t="str">
        <f t="shared" si="8"/>
        <v>OK</v>
      </c>
    </row>
    <row r="601" spans="1:4" x14ac:dyDescent="0.2">
      <c r="A601" s="5">
        <v>542</v>
      </c>
      <c r="B601" s="921"/>
      <c r="D601" s="2" t="str">
        <f t="shared" si="8"/>
        <v>OK</v>
      </c>
    </row>
    <row r="602" spans="1:4" x14ac:dyDescent="0.2">
      <c r="A602" s="5">
        <v>543</v>
      </c>
      <c r="B602" s="921"/>
      <c r="D602" s="2" t="str">
        <f t="shared" si="8"/>
        <v>OK</v>
      </c>
    </row>
    <row r="603" spans="1:4" x14ac:dyDescent="0.2">
      <c r="A603" s="5">
        <v>544</v>
      </c>
      <c r="B603" s="921"/>
      <c r="D603" s="2" t="str">
        <f t="shared" si="8"/>
        <v>OK</v>
      </c>
    </row>
    <row r="604" spans="1:4" x14ac:dyDescent="0.2">
      <c r="A604" s="5">
        <v>545</v>
      </c>
      <c r="B604" s="921"/>
      <c r="D604" s="2" t="str">
        <f t="shared" si="8"/>
        <v>OK</v>
      </c>
    </row>
    <row r="605" spans="1:4" x14ac:dyDescent="0.2">
      <c r="A605" s="5">
        <v>546</v>
      </c>
      <c r="B605" s="921"/>
      <c r="D605" s="2" t="str">
        <f t="shared" si="8"/>
        <v>OK</v>
      </c>
    </row>
    <row r="606" spans="1:4" x14ac:dyDescent="0.2">
      <c r="A606" s="5">
        <v>547</v>
      </c>
      <c r="B606" s="921"/>
      <c r="D606" s="2" t="str">
        <f t="shared" si="8"/>
        <v>OK</v>
      </c>
    </row>
    <row r="607" spans="1:4" x14ac:dyDescent="0.2">
      <c r="A607" s="5">
        <v>548</v>
      </c>
      <c r="B607" s="921"/>
      <c r="D607" s="2" t="str">
        <f t="shared" si="8"/>
        <v>OK</v>
      </c>
    </row>
    <row r="608" spans="1:4" x14ac:dyDescent="0.2">
      <c r="A608" s="5">
        <v>549</v>
      </c>
      <c r="B608" s="921"/>
      <c r="D608" s="2" t="str">
        <f t="shared" si="8"/>
        <v>OK</v>
      </c>
    </row>
    <row r="609" spans="1:4" x14ac:dyDescent="0.2">
      <c r="A609" s="5">
        <v>550</v>
      </c>
      <c r="B609" s="921"/>
      <c r="D609" s="2" t="str">
        <f t="shared" si="8"/>
        <v>OK</v>
      </c>
    </row>
    <row r="610" spans="1:4" x14ac:dyDescent="0.2">
      <c r="A610" s="5">
        <v>551</v>
      </c>
      <c r="B610" s="921"/>
      <c r="D610" s="2" t="str">
        <f t="shared" si="8"/>
        <v>OK</v>
      </c>
    </row>
    <row r="611" spans="1:4" x14ac:dyDescent="0.2">
      <c r="A611" s="5">
        <v>552</v>
      </c>
      <c r="B611" s="921"/>
      <c r="D611" s="2" t="str">
        <f t="shared" si="8"/>
        <v>OK</v>
      </c>
    </row>
    <row r="612" spans="1:4" x14ac:dyDescent="0.2">
      <c r="A612" s="5">
        <v>553</v>
      </c>
      <c r="B612" s="921"/>
      <c r="D612" s="2" t="str">
        <f t="shared" si="8"/>
        <v>OK</v>
      </c>
    </row>
    <row r="613" spans="1:4" x14ac:dyDescent="0.2">
      <c r="A613" s="5">
        <v>554</v>
      </c>
      <c r="B613" s="921"/>
      <c r="D613" s="2" t="str">
        <f t="shared" si="8"/>
        <v>OK</v>
      </c>
    </row>
    <row r="614" spans="1:4" x14ac:dyDescent="0.2">
      <c r="A614" s="5">
        <v>555</v>
      </c>
      <c r="B614" s="921"/>
      <c r="D614" s="2" t="str">
        <f t="shared" si="8"/>
        <v>OK</v>
      </c>
    </row>
    <row r="615" spans="1:4" x14ac:dyDescent="0.2">
      <c r="A615" s="5">
        <v>556</v>
      </c>
      <c r="B615" s="921"/>
      <c r="D615" s="2" t="str">
        <f t="shared" si="8"/>
        <v>OK</v>
      </c>
    </row>
    <row r="616" spans="1:4" x14ac:dyDescent="0.2">
      <c r="A616">
        <v>557</v>
      </c>
      <c r="B616" s="921">
        <f>'Acct Summary 7-9'!H33</f>
        <v>0</v>
      </c>
      <c r="D616" s="2" t="str">
        <f t="shared" si="8"/>
        <v>Error?</v>
      </c>
    </row>
    <row r="617" spans="1:4" x14ac:dyDescent="0.2">
      <c r="A617">
        <v>558</v>
      </c>
      <c r="B617" s="921">
        <f>'Acct Summary 7-9'!H34</f>
        <v>0</v>
      </c>
      <c r="D617" s="2" t="str">
        <f t="shared" si="8"/>
        <v>Error?</v>
      </c>
    </row>
    <row r="618" spans="1:4" x14ac:dyDescent="0.2">
      <c r="A618">
        <v>559</v>
      </c>
      <c r="B618" s="921">
        <f>'Acct Summary 7-9'!H35</f>
        <v>0</v>
      </c>
      <c r="D618" s="2" t="str">
        <f t="shared" si="8"/>
        <v>Error?</v>
      </c>
    </row>
    <row r="619" spans="1:4" x14ac:dyDescent="0.2">
      <c r="A619" s="5">
        <v>560</v>
      </c>
      <c r="B619" s="921"/>
      <c r="D619" s="2" t="str">
        <f t="shared" si="8"/>
        <v>OK</v>
      </c>
    </row>
    <row r="620" spans="1:4" x14ac:dyDescent="0.2">
      <c r="A620" s="5">
        <v>561</v>
      </c>
      <c r="B620" s="921"/>
      <c r="D620" s="2" t="str">
        <f t="shared" si="8"/>
        <v>OK</v>
      </c>
    </row>
    <row r="621" spans="1:4" x14ac:dyDescent="0.2">
      <c r="A621" s="5">
        <v>562</v>
      </c>
      <c r="B621" s="921"/>
      <c r="D621" s="2" t="str">
        <f t="shared" si="8"/>
        <v>OK</v>
      </c>
    </row>
    <row r="622" spans="1:4" x14ac:dyDescent="0.2">
      <c r="A622" s="5">
        <v>563</v>
      </c>
      <c r="B622" s="921"/>
      <c r="D622" s="2" t="str">
        <f t="shared" si="8"/>
        <v>OK</v>
      </c>
    </row>
    <row r="623" spans="1:4" x14ac:dyDescent="0.2">
      <c r="A623" s="5">
        <v>564</v>
      </c>
      <c r="B623" s="921"/>
      <c r="D623" s="2" t="str">
        <f t="shared" si="8"/>
        <v>OK</v>
      </c>
    </row>
    <row r="624" spans="1:4" x14ac:dyDescent="0.2">
      <c r="A624" s="5">
        <v>565</v>
      </c>
      <c r="B624" s="921"/>
      <c r="D624" s="2" t="str">
        <f t="shared" si="8"/>
        <v>OK</v>
      </c>
    </row>
    <row r="625" spans="1:4" x14ac:dyDescent="0.2">
      <c r="A625" s="5">
        <v>566</v>
      </c>
      <c r="B625" s="921"/>
      <c r="D625" s="2" t="str">
        <f t="shared" si="8"/>
        <v>OK</v>
      </c>
    </row>
    <row r="626" spans="1:4" x14ac:dyDescent="0.2">
      <c r="A626" s="5">
        <v>567</v>
      </c>
      <c r="B626" s="921"/>
      <c r="D626" s="2" t="str">
        <f t="shared" si="8"/>
        <v>OK</v>
      </c>
    </row>
    <row r="627" spans="1:4" x14ac:dyDescent="0.2">
      <c r="A627" s="5">
        <v>568</v>
      </c>
      <c r="B627" s="921"/>
      <c r="D627" s="2" t="str">
        <f t="shared" si="8"/>
        <v>OK</v>
      </c>
    </row>
    <row r="628" spans="1:4" x14ac:dyDescent="0.2">
      <c r="A628" s="5">
        <v>569</v>
      </c>
      <c r="B628" s="921"/>
      <c r="D628" s="2" t="str">
        <f t="shared" si="8"/>
        <v>OK</v>
      </c>
    </row>
    <row r="629" spans="1:4" x14ac:dyDescent="0.2">
      <c r="A629" s="5">
        <v>570</v>
      </c>
      <c r="B629" s="921"/>
      <c r="D629" s="2" t="str">
        <f t="shared" si="8"/>
        <v>OK</v>
      </c>
    </row>
    <row r="630" spans="1:4" x14ac:dyDescent="0.2">
      <c r="A630" s="5">
        <v>571</v>
      </c>
      <c r="B630" s="921"/>
      <c r="D630" s="2" t="str">
        <f t="shared" si="8"/>
        <v>OK</v>
      </c>
    </row>
    <row r="631" spans="1:4" x14ac:dyDescent="0.2">
      <c r="A631" s="5">
        <v>572</v>
      </c>
      <c r="B631" s="921"/>
      <c r="D631" s="2" t="str">
        <f t="shared" si="8"/>
        <v>OK</v>
      </c>
    </row>
    <row r="632" spans="1:4" x14ac:dyDescent="0.2">
      <c r="A632" s="5">
        <v>573</v>
      </c>
      <c r="B632" s="921"/>
      <c r="D632" s="2" t="str">
        <f t="shared" si="8"/>
        <v>OK</v>
      </c>
    </row>
    <row r="633" spans="1:4" x14ac:dyDescent="0.2">
      <c r="A633" s="5">
        <v>574</v>
      </c>
      <c r="B633" s="921"/>
      <c r="D633" s="2" t="str">
        <f t="shared" si="8"/>
        <v>OK</v>
      </c>
    </row>
    <row r="634" spans="1:4" x14ac:dyDescent="0.2">
      <c r="A634" s="5">
        <v>575</v>
      </c>
      <c r="B634" s="921"/>
      <c r="D634" s="2" t="str">
        <f t="shared" si="8"/>
        <v>OK</v>
      </c>
    </row>
    <row r="635" spans="1:4" x14ac:dyDescent="0.2">
      <c r="A635" s="5">
        <v>576</v>
      </c>
      <c r="B635" s="921"/>
      <c r="D635" s="2" t="str">
        <f t="shared" si="8"/>
        <v>OK</v>
      </c>
    </row>
    <row r="636" spans="1:4" x14ac:dyDescent="0.2">
      <c r="A636" s="5">
        <v>577</v>
      </c>
      <c r="B636" s="921"/>
      <c r="D636" s="2" t="str">
        <f t="shared" si="8"/>
        <v>OK</v>
      </c>
    </row>
    <row r="637" spans="1:4" x14ac:dyDescent="0.2">
      <c r="A637" s="5">
        <v>578</v>
      </c>
      <c r="B637" s="921"/>
      <c r="D637" s="2" t="str">
        <f t="shared" ref="D637:D700" si="9">IF(ISBLANK(B637),"OK",IF(A637-B637=0,"OK","Error?"))</f>
        <v>OK</v>
      </c>
    </row>
    <row r="638" spans="1:4" x14ac:dyDescent="0.2">
      <c r="A638" s="5">
        <v>579</v>
      </c>
      <c r="B638" s="921"/>
      <c r="D638" s="2" t="str">
        <f t="shared" si="9"/>
        <v>OK</v>
      </c>
    </row>
    <row r="639" spans="1:4" x14ac:dyDescent="0.2">
      <c r="A639" s="5">
        <v>580</v>
      </c>
      <c r="B639" s="921"/>
      <c r="D639" s="2" t="str">
        <f t="shared" si="9"/>
        <v>OK</v>
      </c>
    </row>
    <row r="640" spans="1:4" x14ac:dyDescent="0.2">
      <c r="A640" s="5">
        <v>581</v>
      </c>
      <c r="B640" s="921"/>
      <c r="D640" s="2" t="str">
        <f t="shared" si="9"/>
        <v>OK</v>
      </c>
    </row>
    <row r="641" spans="1:4" x14ac:dyDescent="0.2">
      <c r="A641" s="5">
        <v>582</v>
      </c>
      <c r="B641" s="921"/>
      <c r="D641" s="2" t="str">
        <f t="shared" si="9"/>
        <v>OK</v>
      </c>
    </row>
    <row r="642" spans="1:4" x14ac:dyDescent="0.2">
      <c r="A642" s="5">
        <v>583</v>
      </c>
      <c r="B642" s="921"/>
      <c r="D642" s="2" t="str">
        <f t="shared" si="9"/>
        <v>OK</v>
      </c>
    </row>
    <row r="643" spans="1:4" x14ac:dyDescent="0.2">
      <c r="A643" s="5">
        <v>584</v>
      </c>
      <c r="B643" s="921"/>
      <c r="D643" s="2" t="str">
        <f t="shared" si="9"/>
        <v>OK</v>
      </c>
    </row>
    <row r="644" spans="1:4" x14ac:dyDescent="0.2">
      <c r="A644" s="5">
        <v>585</v>
      </c>
      <c r="B644" s="921"/>
      <c r="D644" s="2" t="str">
        <f t="shared" si="9"/>
        <v>OK</v>
      </c>
    </row>
    <row r="645" spans="1:4" x14ac:dyDescent="0.2">
      <c r="A645" s="5">
        <v>586</v>
      </c>
      <c r="B645" s="921"/>
      <c r="D645" s="2" t="str">
        <f t="shared" si="9"/>
        <v>OK</v>
      </c>
    </row>
    <row r="646" spans="1:4" x14ac:dyDescent="0.2">
      <c r="A646" s="5">
        <v>587</v>
      </c>
      <c r="B646" s="921"/>
      <c r="D646" s="2" t="str">
        <f t="shared" si="9"/>
        <v>OK</v>
      </c>
    </row>
    <row r="647" spans="1:4" x14ac:dyDescent="0.2">
      <c r="A647" s="5">
        <v>588</v>
      </c>
      <c r="B647" s="921"/>
      <c r="D647" s="2" t="str">
        <f t="shared" si="9"/>
        <v>OK</v>
      </c>
    </row>
    <row r="648" spans="1:4" x14ac:dyDescent="0.2">
      <c r="A648" s="5">
        <v>589</v>
      </c>
      <c r="B648" s="921"/>
      <c r="D648" s="2" t="str">
        <f t="shared" si="9"/>
        <v>OK</v>
      </c>
    </row>
    <row r="649" spans="1:4" x14ac:dyDescent="0.2">
      <c r="A649">
        <v>590</v>
      </c>
      <c r="B649" s="921">
        <f>'Acct Summary 7-9'!I33</f>
        <v>0</v>
      </c>
      <c r="D649" s="2" t="str">
        <f t="shared" si="9"/>
        <v>Error?</v>
      </c>
    </row>
    <row r="650" spans="1:4" x14ac:dyDescent="0.2">
      <c r="A650">
        <v>591</v>
      </c>
      <c r="B650" s="921">
        <f>'Acct Summary 7-9'!I34</f>
        <v>0</v>
      </c>
      <c r="D650" s="2" t="str">
        <f t="shared" si="9"/>
        <v>Error?</v>
      </c>
    </row>
    <row r="651" spans="1:4" x14ac:dyDescent="0.2">
      <c r="A651">
        <v>592</v>
      </c>
      <c r="B651" s="921">
        <f>'Acct Summary 7-9'!I35</f>
        <v>0</v>
      </c>
      <c r="D651" s="2" t="str">
        <f t="shared" si="9"/>
        <v>Error?</v>
      </c>
    </row>
    <row r="652" spans="1:4" x14ac:dyDescent="0.2">
      <c r="A652" s="5">
        <v>593</v>
      </c>
      <c r="B652" s="921"/>
      <c r="D652" s="2" t="str">
        <f t="shared" si="9"/>
        <v>OK</v>
      </c>
    </row>
    <row r="653" spans="1:4" x14ac:dyDescent="0.2">
      <c r="A653" s="5">
        <v>594</v>
      </c>
      <c r="B653" s="921"/>
      <c r="D653" s="2" t="str">
        <f t="shared" si="9"/>
        <v>OK</v>
      </c>
    </row>
    <row r="654" spans="1:4" x14ac:dyDescent="0.2">
      <c r="A654" s="5">
        <v>595</v>
      </c>
      <c r="B654" s="921"/>
      <c r="D654" s="2" t="str">
        <f t="shared" si="9"/>
        <v>OK</v>
      </c>
    </row>
    <row r="655" spans="1:4" x14ac:dyDescent="0.2">
      <c r="A655" s="5">
        <v>596</v>
      </c>
      <c r="B655" s="921"/>
      <c r="D655" s="2" t="str">
        <f t="shared" si="9"/>
        <v>OK</v>
      </c>
    </row>
    <row r="656" spans="1:4" x14ac:dyDescent="0.2">
      <c r="A656" s="5">
        <v>597</v>
      </c>
      <c r="B656" s="921"/>
      <c r="D656" s="2" t="str">
        <f t="shared" si="9"/>
        <v>OK</v>
      </c>
    </row>
    <row r="657" spans="1:4" x14ac:dyDescent="0.2">
      <c r="A657" s="5">
        <v>598</v>
      </c>
      <c r="B657" s="921"/>
      <c r="D657" s="2" t="str">
        <f t="shared" si="9"/>
        <v>OK</v>
      </c>
    </row>
    <row r="658" spans="1:4" x14ac:dyDescent="0.2">
      <c r="A658" s="5">
        <v>599</v>
      </c>
      <c r="B658" s="921"/>
      <c r="D658" s="2" t="str">
        <f t="shared" si="9"/>
        <v>OK</v>
      </c>
    </row>
    <row r="659" spans="1:4" x14ac:dyDescent="0.2">
      <c r="A659" s="5">
        <v>600</v>
      </c>
      <c r="B659" s="921"/>
      <c r="D659" s="2" t="str">
        <f t="shared" si="9"/>
        <v>OK</v>
      </c>
    </row>
    <row r="660" spans="1:4" x14ac:dyDescent="0.2">
      <c r="A660" s="5">
        <v>601</v>
      </c>
      <c r="B660" s="921"/>
      <c r="D660" s="2" t="str">
        <f t="shared" si="9"/>
        <v>OK</v>
      </c>
    </row>
    <row r="661" spans="1:4" x14ac:dyDescent="0.2">
      <c r="A661" s="5">
        <v>602</v>
      </c>
      <c r="B661" s="921"/>
      <c r="D661" s="2" t="str">
        <f t="shared" si="9"/>
        <v>OK</v>
      </c>
    </row>
    <row r="662" spans="1:4" x14ac:dyDescent="0.2">
      <c r="A662" s="5">
        <v>603</v>
      </c>
      <c r="B662" s="921"/>
      <c r="D662" s="2" t="str">
        <f t="shared" si="9"/>
        <v>OK</v>
      </c>
    </row>
    <row r="663" spans="1:4" x14ac:dyDescent="0.2">
      <c r="A663" s="5">
        <v>604</v>
      </c>
      <c r="B663" s="921"/>
      <c r="D663" s="2" t="str">
        <f t="shared" si="9"/>
        <v>OK</v>
      </c>
    </row>
    <row r="664" spans="1:4" x14ac:dyDescent="0.2">
      <c r="A664" s="5">
        <v>605</v>
      </c>
      <c r="B664" s="921"/>
      <c r="D664" s="2" t="str">
        <f t="shared" si="9"/>
        <v>OK</v>
      </c>
    </row>
    <row r="665" spans="1:4" x14ac:dyDescent="0.2">
      <c r="A665" s="5">
        <v>606</v>
      </c>
      <c r="B665" s="921"/>
      <c r="D665" s="2" t="str">
        <f t="shared" si="9"/>
        <v>OK</v>
      </c>
    </row>
    <row r="666" spans="1:4" x14ac:dyDescent="0.2">
      <c r="A666" s="5">
        <v>607</v>
      </c>
      <c r="B666" s="921"/>
      <c r="D666" s="2" t="str">
        <f t="shared" si="9"/>
        <v>OK</v>
      </c>
    </row>
    <row r="667" spans="1:4" x14ac:dyDescent="0.2">
      <c r="A667" s="5">
        <v>608</v>
      </c>
      <c r="B667" s="921"/>
      <c r="D667" s="2" t="str">
        <f t="shared" si="9"/>
        <v>OK</v>
      </c>
    </row>
    <row r="668" spans="1:4" x14ac:dyDescent="0.2">
      <c r="A668" s="5">
        <v>609</v>
      </c>
      <c r="B668" s="921"/>
      <c r="D668" s="2" t="str">
        <f t="shared" si="9"/>
        <v>OK</v>
      </c>
    </row>
    <row r="669" spans="1:4" x14ac:dyDescent="0.2">
      <c r="A669" s="5">
        <v>610</v>
      </c>
      <c r="B669" s="921"/>
      <c r="D669" s="2" t="str">
        <f t="shared" si="9"/>
        <v>OK</v>
      </c>
    </row>
    <row r="670" spans="1:4" x14ac:dyDescent="0.2">
      <c r="A670" s="5">
        <v>611</v>
      </c>
      <c r="B670" s="921"/>
      <c r="D670" s="2" t="str">
        <f t="shared" si="9"/>
        <v>OK</v>
      </c>
    </row>
    <row r="671" spans="1:4" x14ac:dyDescent="0.2">
      <c r="A671" s="5">
        <v>612</v>
      </c>
      <c r="B671" s="921"/>
      <c r="D671" s="2" t="str">
        <f t="shared" si="9"/>
        <v>OK</v>
      </c>
    </row>
    <row r="672" spans="1:4" x14ac:dyDescent="0.2">
      <c r="A672" s="5">
        <v>613</v>
      </c>
      <c r="B672" s="921"/>
      <c r="D672" s="2" t="str">
        <f t="shared" si="9"/>
        <v>OK</v>
      </c>
    </row>
    <row r="673" spans="1:4" x14ac:dyDescent="0.2">
      <c r="A673" s="5">
        <v>614</v>
      </c>
      <c r="B673" s="921"/>
      <c r="D673" s="2" t="str">
        <f t="shared" si="9"/>
        <v>OK</v>
      </c>
    </row>
    <row r="674" spans="1:4" x14ac:dyDescent="0.2">
      <c r="A674" s="5">
        <v>615</v>
      </c>
      <c r="B674" s="921"/>
      <c r="D674" s="2" t="str">
        <f t="shared" si="9"/>
        <v>OK</v>
      </c>
    </row>
    <row r="675" spans="1:4" x14ac:dyDescent="0.2">
      <c r="A675" s="5">
        <v>616</v>
      </c>
      <c r="B675" s="921"/>
      <c r="D675" s="2" t="str">
        <f t="shared" si="9"/>
        <v>OK</v>
      </c>
    </row>
    <row r="676" spans="1:4" x14ac:dyDescent="0.2">
      <c r="A676" s="5">
        <v>617</v>
      </c>
      <c r="B676" s="921"/>
      <c r="D676" s="2" t="str">
        <f t="shared" si="9"/>
        <v>OK</v>
      </c>
    </row>
    <row r="677" spans="1:4" x14ac:dyDescent="0.2">
      <c r="A677" s="5">
        <v>618</v>
      </c>
      <c r="B677" s="921"/>
      <c r="D677" s="2" t="str">
        <f t="shared" si="9"/>
        <v>OK</v>
      </c>
    </row>
    <row r="678" spans="1:4" x14ac:dyDescent="0.2">
      <c r="A678" s="5">
        <v>619</v>
      </c>
      <c r="B678" s="921"/>
      <c r="D678" s="2" t="str">
        <f t="shared" si="9"/>
        <v>OK</v>
      </c>
    </row>
    <row r="679" spans="1:4" x14ac:dyDescent="0.2">
      <c r="A679" s="5">
        <v>620</v>
      </c>
      <c r="B679" s="921"/>
      <c r="D679" s="2" t="str">
        <f t="shared" si="9"/>
        <v>OK</v>
      </c>
    </row>
    <row r="680" spans="1:4" x14ac:dyDescent="0.2">
      <c r="A680" s="5">
        <v>621</v>
      </c>
      <c r="B680" s="921"/>
      <c r="D680" s="2" t="str">
        <f t="shared" si="9"/>
        <v>OK</v>
      </c>
    </row>
    <row r="681" spans="1:4" x14ac:dyDescent="0.2">
      <c r="A681" s="5">
        <v>622</v>
      </c>
      <c r="B681" s="921"/>
      <c r="D681" s="2" t="str">
        <f t="shared" si="9"/>
        <v>OK</v>
      </c>
    </row>
    <row r="682" spans="1:4" x14ac:dyDescent="0.2">
      <c r="A682" s="5">
        <v>623</v>
      </c>
      <c r="B682" s="921"/>
      <c r="D682" s="2" t="str">
        <f t="shared" si="9"/>
        <v>OK</v>
      </c>
    </row>
    <row r="683" spans="1:4" x14ac:dyDescent="0.2">
      <c r="A683" s="5">
        <v>624</v>
      </c>
      <c r="B683" s="921"/>
      <c r="D683" s="2" t="str">
        <f t="shared" si="9"/>
        <v>OK</v>
      </c>
    </row>
    <row r="684" spans="1:4" x14ac:dyDescent="0.2">
      <c r="A684" s="5">
        <v>625</v>
      </c>
      <c r="B684" s="921"/>
      <c r="D684" s="2" t="str">
        <f t="shared" si="9"/>
        <v>OK</v>
      </c>
    </row>
    <row r="685" spans="1:4" x14ac:dyDescent="0.2">
      <c r="A685" s="5">
        <v>626</v>
      </c>
      <c r="B685" s="921"/>
      <c r="D685" s="2" t="str">
        <f t="shared" si="9"/>
        <v>OK</v>
      </c>
    </row>
    <row r="686" spans="1:4" x14ac:dyDescent="0.2">
      <c r="A686" s="5">
        <v>627</v>
      </c>
      <c r="B686" s="921"/>
      <c r="D686" s="2" t="str">
        <f t="shared" si="9"/>
        <v>OK</v>
      </c>
    </row>
    <row r="687" spans="1:4" x14ac:dyDescent="0.2">
      <c r="A687" s="5">
        <v>628</v>
      </c>
      <c r="B687" s="921"/>
      <c r="D687" s="2" t="str">
        <f t="shared" si="9"/>
        <v>OK</v>
      </c>
    </row>
    <row r="688" spans="1:4" x14ac:dyDescent="0.2">
      <c r="A688" s="5">
        <v>629</v>
      </c>
      <c r="B688" s="921"/>
      <c r="D688" s="2" t="str">
        <f t="shared" si="9"/>
        <v>OK</v>
      </c>
    </row>
    <row r="689" spans="1:4" x14ac:dyDescent="0.2">
      <c r="A689" s="5">
        <v>630</v>
      </c>
      <c r="B689" s="921"/>
      <c r="D689" s="2" t="str">
        <f t="shared" si="9"/>
        <v>OK</v>
      </c>
    </row>
    <row r="690" spans="1:4" x14ac:dyDescent="0.2">
      <c r="A690" s="5">
        <v>631</v>
      </c>
      <c r="B690" s="921"/>
      <c r="D690" s="2" t="str">
        <f t="shared" si="9"/>
        <v>OK</v>
      </c>
    </row>
    <row r="691" spans="1:4" x14ac:dyDescent="0.2">
      <c r="A691" s="5">
        <v>632</v>
      </c>
      <c r="B691" s="921"/>
      <c r="D691" s="2" t="str">
        <f t="shared" si="9"/>
        <v>OK</v>
      </c>
    </row>
    <row r="692" spans="1:4" x14ac:dyDescent="0.2">
      <c r="A692" s="5">
        <v>633</v>
      </c>
      <c r="B692" s="921"/>
      <c r="D692" s="2" t="str">
        <f t="shared" si="9"/>
        <v>OK</v>
      </c>
    </row>
    <row r="693" spans="1:4" x14ac:dyDescent="0.2">
      <c r="A693" s="5">
        <v>634</v>
      </c>
      <c r="B693" s="921"/>
      <c r="D693" s="2" t="str">
        <f t="shared" si="9"/>
        <v>OK</v>
      </c>
    </row>
    <row r="694" spans="1:4" x14ac:dyDescent="0.2">
      <c r="A694" s="5">
        <v>635</v>
      </c>
      <c r="B694" s="921"/>
      <c r="D694" s="2" t="str">
        <f t="shared" si="9"/>
        <v>OK</v>
      </c>
    </row>
    <row r="695" spans="1:4" x14ac:dyDescent="0.2">
      <c r="A695" s="5">
        <v>636</v>
      </c>
      <c r="B695" s="921"/>
      <c r="D695" s="2" t="str">
        <f t="shared" si="9"/>
        <v>OK</v>
      </c>
    </row>
    <row r="696" spans="1:4" x14ac:dyDescent="0.2">
      <c r="A696" s="5">
        <v>637</v>
      </c>
      <c r="B696" s="921"/>
      <c r="D696" s="2" t="str">
        <f t="shared" si="9"/>
        <v>OK</v>
      </c>
    </row>
    <row r="697" spans="1:4" x14ac:dyDescent="0.2">
      <c r="A697" s="5">
        <v>638</v>
      </c>
      <c r="B697" s="921"/>
      <c r="D697" s="2" t="str">
        <f t="shared" si="9"/>
        <v>OK</v>
      </c>
    </row>
    <row r="698" spans="1:4" x14ac:dyDescent="0.2">
      <c r="A698" s="5">
        <v>639</v>
      </c>
      <c r="B698" s="921"/>
      <c r="D698" s="2" t="str">
        <f t="shared" si="9"/>
        <v>OK</v>
      </c>
    </row>
    <row r="699" spans="1:4" x14ac:dyDescent="0.2">
      <c r="A699" s="5">
        <v>640</v>
      </c>
      <c r="B699" s="921"/>
      <c r="D699" s="2" t="str">
        <f t="shared" si="9"/>
        <v>OK</v>
      </c>
    </row>
    <row r="700" spans="1:4" x14ac:dyDescent="0.2">
      <c r="A700" s="5">
        <v>641</v>
      </c>
      <c r="B700" s="921"/>
      <c r="D700" s="2" t="str">
        <f t="shared" si="9"/>
        <v>OK</v>
      </c>
    </row>
    <row r="701" spans="1:4" x14ac:dyDescent="0.2">
      <c r="A701" s="5">
        <v>642</v>
      </c>
      <c r="B701" s="921"/>
      <c r="D701" s="2" t="str">
        <f t="shared" ref="D701:D764" si="10">IF(ISBLANK(B701),"OK",IF(A701-B701=0,"OK","Error?"))</f>
        <v>OK</v>
      </c>
    </row>
    <row r="702" spans="1:4" x14ac:dyDescent="0.2">
      <c r="A702" s="5">
        <v>643</v>
      </c>
      <c r="B702" s="921"/>
      <c r="D702" s="2" t="str">
        <f t="shared" si="10"/>
        <v>OK</v>
      </c>
    </row>
    <row r="703" spans="1:4" x14ac:dyDescent="0.2">
      <c r="A703">
        <v>644</v>
      </c>
      <c r="B703" s="921">
        <f>'Expenditures 16-24'!C5</f>
        <v>0</v>
      </c>
      <c r="D703" s="2" t="str">
        <f t="shared" si="10"/>
        <v>Error?</v>
      </c>
    </row>
    <row r="704" spans="1:4" x14ac:dyDescent="0.2">
      <c r="A704">
        <v>645</v>
      </c>
      <c r="B704" s="921">
        <f>'Expenditures 16-24'!C16</f>
        <v>0</v>
      </c>
      <c r="D704" s="2" t="str">
        <f t="shared" si="10"/>
        <v>Error?</v>
      </c>
    </row>
    <row r="705" spans="1:4" x14ac:dyDescent="0.2">
      <c r="A705" s="5">
        <v>646</v>
      </c>
      <c r="B705" s="921"/>
      <c r="D705" s="2" t="str">
        <f t="shared" si="10"/>
        <v>OK</v>
      </c>
    </row>
    <row r="706" spans="1:4" x14ac:dyDescent="0.2">
      <c r="A706" s="5">
        <v>647</v>
      </c>
      <c r="B706" s="921"/>
      <c r="D706" s="2" t="str">
        <f t="shared" si="10"/>
        <v>OK</v>
      </c>
    </row>
    <row r="707" spans="1:4" x14ac:dyDescent="0.2">
      <c r="A707" s="5">
        <v>648</v>
      </c>
      <c r="B707" s="921"/>
      <c r="D707" s="2" t="str">
        <f t="shared" si="10"/>
        <v>OK</v>
      </c>
    </row>
    <row r="708" spans="1:4" x14ac:dyDescent="0.2">
      <c r="A708" s="5">
        <v>649</v>
      </c>
      <c r="B708" s="921"/>
      <c r="D708" s="2" t="str">
        <f t="shared" si="10"/>
        <v>OK</v>
      </c>
    </row>
    <row r="709" spans="1:4" x14ac:dyDescent="0.2">
      <c r="A709" s="5">
        <v>650</v>
      </c>
      <c r="B709" s="921"/>
      <c r="D709" s="2" t="str">
        <f t="shared" si="10"/>
        <v>OK</v>
      </c>
    </row>
    <row r="710" spans="1:4" x14ac:dyDescent="0.2">
      <c r="A710">
        <v>651</v>
      </c>
      <c r="B710" s="921">
        <f>'Expenditures 16-24'!C18</f>
        <v>0</v>
      </c>
      <c r="D710" s="2" t="str">
        <f t="shared" si="10"/>
        <v>Error?</v>
      </c>
    </row>
    <row r="711" spans="1:4" x14ac:dyDescent="0.2">
      <c r="A711" s="5">
        <v>652</v>
      </c>
      <c r="B711" s="921"/>
      <c r="D711" s="2" t="str">
        <f t="shared" si="10"/>
        <v>OK</v>
      </c>
    </row>
    <row r="712" spans="1:4" x14ac:dyDescent="0.2">
      <c r="A712" s="5">
        <v>653</v>
      </c>
      <c r="B712" s="921"/>
      <c r="D712" s="2" t="str">
        <f t="shared" si="10"/>
        <v>OK</v>
      </c>
    </row>
    <row r="713" spans="1:4" x14ac:dyDescent="0.2">
      <c r="A713" s="5">
        <v>654</v>
      </c>
      <c r="B713" s="921"/>
      <c r="D713" s="2" t="str">
        <f t="shared" si="10"/>
        <v>OK</v>
      </c>
    </row>
    <row r="714" spans="1:4" x14ac:dyDescent="0.2">
      <c r="A714" s="1">
        <v>655</v>
      </c>
      <c r="B714" s="921">
        <f>'Expenditures 16-24'!C12</f>
        <v>0</v>
      </c>
      <c r="D714" s="2" t="str">
        <f t="shared" si="10"/>
        <v>Error?</v>
      </c>
    </row>
    <row r="715" spans="1:4" x14ac:dyDescent="0.2">
      <c r="A715">
        <v>656</v>
      </c>
      <c r="B715" s="921">
        <f>'Expenditures 16-24'!C13</f>
        <v>182551</v>
      </c>
      <c r="D715" s="2" t="str">
        <f t="shared" si="10"/>
        <v>Error?</v>
      </c>
    </row>
    <row r="716" spans="1:4" x14ac:dyDescent="0.2">
      <c r="A716">
        <v>657</v>
      </c>
      <c r="B716" s="921">
        <f>'Expenditures 16-24'!C14</f>
        <v>0</v>
      </c>
      <c r="D716" s="2" t="str">
        <f t="shared" si="10"/>
        <v>Error?</v>
      </c>
    </row>
    <row r="717" spans="1:4" x14ac:dyDescent="0.2">
      <c r="A717">
        <v>658</v>
      </c>
      <c r="B717" s="921">
        <f>'Expenditures 16-24'!C15</f>
        <v>352054</v>
      </c>
      <c r="D717" s="2" t="str">
        <f t="shared" si="10"/>
        <v>Error?</v>
      </c>
    </row>
    <row r="718" spans="1:4" x14ac:dyDescent="0.2">
      <c r="A718">
        <v>659</v>
      </c>
      <c r="B718" s="921">
        <f>'Expenditures 16-24'!C34</f>
        <v>5239359</v>
      </c>
      <c r="D718" s="2" t="str">
        <f t="shared" si="10"/>
        <v>Error?</v>
      </c>
    </row>
    <row r="719" spans="1:4" x14ac:dyDescent="0.2">
      <c r="A719">
        <v>660</v>
      </c>
      <c r="B719" s="921">
        <f>'Expenditures 16-24'!C38</f>
        <v>1889562</v>
      </c>
      <c r="D719" s="2" t="str">
        <f t="shared" si="10"/>
        <v>Error?</v>
      </c>
    </row>
    <row r="720" spans="1:4" x14ac:dyDescent="0.2">
      <c r="A720">
        <v>661</v>
      </c>
      <c r="B720" s="921">
        <f>'Expenditures 16-24'!C39</f>
        <v>0</v>
      </c>
      <c r="C720" s="2" t="s">
        <v>511</v>
      </c>
      <c r="D720" s="2" t="str">
        <f t="shared" si="10"/>
        <v>Error?</v>
      </c>
    </row>
    <row r="721" spans="1:4" x14ac:dyDescent="0.2">
      <c r="A721">
        <v>662</v>
      </c>
      <c r="B721" s="921">
        <f>'Expenditures 16-24'!C40</f>
        <v>2588825</v>
      </c>
      <c r="D721" s="2" t="str">
        <f t="shared" si="10"/>
        <v>Error?</v>
      </c>
    </row>
    <row r="722" spans="1:4" x14ac:dyDescent="0.2">
      <c r="A722">
        <v>663</v>
      </c>
      <c r="B722" s="921">
        <f>'Expenditures 16-24'!C41</f>
        <v>932903</v>
      </c>
      <c r="D722" s="2" t="str">
        <f t="shared" si="10"/>
        <v>Error?</v>
      </c>
    </row>
    <row r="723" spans="1:4" x14ac:dyDescent="0.2">
      <c r="A723">
        <v>664</v>
      </c>
      <c r="B723" s="921">
        <f>'Expenditures 16-24'!C42</f>
        <v>1933082</v>
      </c>
      <c r="D723" s="2" t="str">
        <f t="shared" si="10"/>
        <v>Error?</v>
      </c>
    </row>
    <row r="724" spans="1:4" x14ac:dyDescent="0.2">
      <c r="A724">
        <v>665</v>
      </c>
      <c r="B724" s="921">
        <f>'Expenditures 16-24'!C43</f>
        <v>0</v>
      </c>
      <c r="D724" s="2" t="str">
        <f t="shared" si="10"/>
        <v>Error?</v>
      </c>
    </row>
    <row r="725" spans="1:4" x14ac:dyDescent="0.2">
      <c r="A725">
        <v>666</v>
      </c>
      <c r="B725" s="921">
        <f>'Expenditures 16-24'!C44</f>
        <v>7344372</v>
      </c>
      <c r="D725" s="2" t="str">
        <f t="shared" si="10"/>
        <v>Error?</v>
      </c>
    </row>
    <row r="726" spans="1:4" x14ac:dyDescent="0.2">
      <c r="A726">
        <v>667</v>
      </c>
      <c r="B726" s="921">
        <f>'Expenditures 16-24'!C46</f>
        <v>706427</v>
      </c>
      <c r="D726" s="2" t="str">
        <f t="shared" si="10"/>
        <v>Error?</v>
      </c>
    </row>
    <row r="727" spans="1:4" x14ac:dyDescent="0.2">
      <c r="A727">
        <v>668</v>
      </c>
      <c r="B727" s="921">
        <f>'Expenditures 16-24'!C47</f>
        <v>0</v>
      </c>
      <c r="C727" s="2" t="s">
        <v>511</v>
      </c>
      <c r="D727" s="2" t="str">
        <f t="shared" si="10"/>
        <v>Error?</v>
      </c>
    </row>
    <row r="728" spans="1:4" x14ac:dyDescent="0.2">
      <c r="A728">
        <v>669</v>
      </c>
      <c r="B728" s="921">
        <f>'Expenditures 16-24'!C48</f>
        <v>0</v>
      </c>
      <c r="D728" s="2" t="str">
        <f t="shared" si="10"/>
        <v>Error?</v>
      </c>
    </row>
    <row r="729" spans="1:4" x14ac:dyDescent="0.2">
      <c r="A729">
        <v>670</v>
      </c>
      <c r="B729" s="921">
        <f>'Expenditures 16-24'!C49</f>
        <v>706427</v>
      </c>
      <c r="D729" s="2" t="str">
        <f t="shared" si="10"/>
        <v>Error?</v>
      </c>
    </row>
    <row r="730" spans="1:4" x14ac:dyDescent="0.2">
      <c r="A730">
        <v>671</v>
      </c>
      <c r="B730" s="921">
        <f>'Expenditures 16-24'!C51</f>
        <v>107174</v>
      </c>
      <c r="D730" s="2" t="str">
        <f t="shared" si="10"/>
        <v>Error?</v>
      </c>
    </row>
    <row r="731" spans="1:4" x14ac:dyDescent="0.2">
      <c r="A731">
        <v>672</v>
      </c>
      <c r="B731" s="921">
        <f>'Expenditures 16-24'!C52</f>
        <v>724755</v>
      </c>
      <c r="C731" s="2" t="s">
        <v>511</v>
      </c>
      <c r="D731" s="2" t="str">
        <f t="shared" si="10"/>
        <v>Error?</v>
      </c>
    </row>
    <row r="732" spans="1:4" x14ac:dyDescent="0.2">
      <c r="A732">
        <v>673</v>
      </c>
      <c r="B732" s="921">
        <f>'Expenditures 16-24'!C55</f>
        <v>1037427</v>
      </c>
      <c r="D732" s="2" t="str">
        <f t="shared" si="10"/>
        <v>Error?</v>
      </c>
    </row>
    <row r="733" spans="1:4" x14ac:dyDescent="0.2">
      <c r="A733">
        <v>674</v>
      </c>
      <c r="B733" s="921">
        <f>'Expenditures 16-24'!C57</f>
        <v>0</v>
      </c>
      <c r="D733" s="2" t="str">
        <f t="shared" si="10"/>
        <v>Error?</v>
      </c>
    </row>
    <row r="734" spans="1:4" x14ac:dyDescent="0.2">
      <c r="A734">
        <v>675</v>
      </c>
      <c r="B734" s="921">
        <f>'Expenditures 16-24'!C58</f>
        <v>0</v>
      </c>
      <c r="C734" s="2" t="s">
        <v>511</v>
      </c>
      <c r="D734" s="2" t="str">
        <f t="shared" si="10"/>
        <v>Error?</v>
      </c>
    </row>
    <row r="735" spans="1:4" x14ac:dyDescent="0.2">
      <c r="A735">
        <v>676</v>
      </c>
      <c r="B735" s="921">
        <f>'Expenditures 16-24'!C59</f>
        <v>0</v>
      </c>
      <c r="D735" s="2" t="str">
        <f t="shared" si="10"/>
        <v>Error?</v>
      </c>
    </row>
    <row r="736" spans="1:4" x14ac:dyDescent="0.2">
      <c r="A736">
        <v>677</v>
      </c>
      <c r="B736" s="921">
        <f>'Expenditures 16-24'!C61</f>
        <v>148036</v>
      </c>
      <c r="D736" s="2" t="str">
        <f t="shared" si="10"/>
        <v>Error?</v>
      </c>
    </row>
    <row r="737" spans="1:4" x14ac:dyDescent="0.2">
      <c r="A737">
        <v>678</v>
      </c>
      <c r="B737" s="921">
        <f>'Expenditures 16-24'!C62</f>
        <v>0</v>
      </c>
      <c r="C737" s="2" t="s">
        <v>511</v>
      </c>
      <c r="D737" s="2" t="str">
        <f t="shared" si="10"/>
        <v>Error?</v>
      </c>
    </row>
    <row r="738" spans="1:4" x14ac:dyDescent="0.2">
      <c r="A738">
        <v>679</v>
      </c>
      <c r="B738" s="921">
        <f>'Expenditures 16-24'!C63</f>
        <v>0</v>
      </c>
      <c r="D738" s="2" t="str">
        <f t="shared" si="10"/>
        <v>Error?</v>
      </c>
    </row>
    <row r="739" spans="1:4" x14ac:dyDescent="0.2">
      <c r="A739">
        <v>680</v>
      </c>
      <c r="B739" s="921">
        <f>'Expenditures 16-24'!C64</f>
        <v>0</v>
      </c>
      <c r="D739" s="2" t="str">
        <f t="shared" si="10"/>
        <v>Error?</v>
      </c>
    </row>
    <row r="740" spans="1:4" x14ac:dyDescent="0.2">
      <c r="A740">
        <v>681</v>
      </c>
      <c r="B740" s="921">
        <f>'Expenditures 16-24'!C65</f>
        <v>0</v>
      </c>
      <c r="D740" s="2" t="str">
        <f t="shared" si="10"/>
        <v>Error?</v>
      </c>
    </row>
    <row r="741" spans="1:4" x14ac:dyDescent="0.2">
      <c r="A741">
        <v>682</v>
      </c>
      <c r="B741" s="921">
        <f>'Expenditures 16-24'!C66</f>
        <v>0</v>
      </c>
      <c r="D741" s="2" t="str">
        <f t="shared" si="10"/>
        <v>Error?</v>
      </c>
    </row>
    <row r="742" spans="1:4" x14ac:dyDescent="0.2">
      <c r="A742" s="5">
        <v>683</v>
      </c>
      <c r="B742" s="921"/>
      <c r="D742" s="2" t="str">
        <f t="shared" si="10"/>
        <v>OK</v>
      </c>
    </row>
    <row r="743" spans="1:4" x14ac:dyDescent="0.2">
      <c r="A743">
        <v>684</v>
      </c>
      <c r="B743" s="921">
        <f>'Expenditures 16-24'!C67</f>
        <v>148036</v>
      </c>
      <c r="D743" s="2" t="str">
        <f t="shared" si="10"/>
        <v>Error?</v>
      </c>
    </row>
    <row r="744" spans="1:4" x14ac:dyDescent="0.2">
      <c r="A744">
        <v>685</v>
      </c>
      <c r="B744" s="921">
        <f>'Expenditures 16-24'!C69</f>
        <v>65562</v>
      </c>
      <c r="D744" s="2" t="str">
        <f t="shared" si="10"/>
        <v>Error?</v>
      </c>
    </row>
    <row r="745" spans="1:4" x14ac:dyDescent="0.2">
      <c r="A745">
        <v>686</v>
      </c>
      <c r="B745" s="921">
        <f>'Expenditures 16-24'!C70</f>
        <v>0</v>
      </c>
      <c r="C745" s="2" t="s">
        <v>511</v>
      </c>
      <c r="D745" s="2" t="str">
        <f t="shared" si="10"/>
        <v>Error?</v>
      </c>
    </row>
    <row r="746" spans="1:4" x14ac:dyDescent="0.2">
      <c r="A746">
        <v>687</v>
      </c>
      <c r="B746" s="921">
        <f>'Expenditures 16-24'!C71</f>
        <v>0</v>
      </c>
      <c r="D746" s="2" t="str">
        <f t="shared" si="10"/>
        <v>Error?</v>
      </c>
    </row>
    <row r="747" spans="1:4" x14ac:dyDescent="0.2">
      <c r="A747">
        <v>688</v>
      </c>
      <c r="B747" s="921">
        <f>'Expenditures 16-24'!C72</f>
        <v>0</v>
      </c>
      <c r="D747" s="2" t="str">
        <f t="shared" si="10"/>
        <v>Error?</v>
      </c>
    </row>
    <row r="748" spans="1:4" x14ac:dyDescent="0.2">
      <c r="A748" s="5">
        <v>689</v>
      </c>
      <c r="B748" s="921"/>
      <c r="D748" s="2" t="str">
        <f t="shared" si="10"/>
        <v>OK</v>
      </c>
    </row>
    <row r="749" spans="1:4" x14ac:dyDescent="0.2">
      <c r="A749">
        <v>690</v>
      </c>
      <c r="B749" s="921">
        <f>'Expenditures 16-24'!C73</f>
        <v>0</v>
      </c>
      <c r="D749" s="2" t="str">
        <f t="shared" si="10"/>
        <v>Error?</v>
      </c>
    </row>
    <row r="750" spans="1:4" x14ac:dyDescent="0.2">
      <c r="A750" s="5">
        <v>691</v>
      </c>
      <c r="B750" s="921"/>
      <c r="D750" s="2" t="str">
        <f t="shared" si="10"/>
        <v>OK</v>
      </c>
    </row>
    <row r="751" spans="1:4" x14ac:dyDescent="0.2">
      <c r="A751">
        <v>692</v>
      </c>
      <c r="B751" s="921">
        <f>'Expenditures 16-24'!C74</f>
        <v>65562</v>
      </c>
      <c r="D751" s="2" t="str">
        <f t="shared" si="10"/>
        <v>Error?</v>
      </c>
    </row>
    <row r="752" spans="1:4" x14ac:dyDescent="0.2">
      <c r="A752">
        <v>693</v>
      </c>
      <c r="B752" s="921">
        <f>'Expenditures 16-24'!C75</f>
        <v>0</v>
      </c>
      <c r="D752" s="2" t="str">
        <f t="shared" si="10"/>
        <v>Error?</v>
      </c>
    </row>
    <row r="753" spans="1:4" x14ac:dyDescent="0.2">
      <c r="A753">
        <v>694</v>
      </c>
      <c r="B753" s="921">
        <f>'Expenditures 16-24'!C76</f>
        <v>9301824</v>
      </c>
      <c r="C753" s="2" t="s">
        <v>511</v>
      </c>
      <c r="D753" s="2" t="str">
        <f t="shared" si="10"/>
        <v>Error?</v>
      </c>
    </row>
    <row r="754" spans="1:4" x14ac:dyDescent="0.2">
      <c r="A754">
        <v>695</v>
      </c>
      <c r="B754" s="921">
        <f>'Expenditures 16-24'!C77</f>
        <v>386860</v>
      </c>
      <c r="D754" s="2" t="str">
        <f t="shared" si="10"/>
        <v>Error?</v>
      </c>
    </row>
    <row r="755" spans="1:4" x14ac:dyDescent="0.2">
      <c r="A755">
        <v>696</v>
      </c>
      <c r="B755" s="921">
        <f>'Expenditures 16-24'!C116</f>
        <v>14928043</v>
      </c>
      <c r="C755" s="2" t="s">
        <v>511</v>
      </c>
      <c r="D755" s="2" t="str">
        <f t="shared" si="10"/>
        <v>Error?</v>
      </c>
    </row>
    <row r="756" spans="1:4" x14ac:dyDescent="0.2">
      <c r="A756" s="5">
        <v>697</v>
      </c>
      <c r="B756" s="921"/>
      <c r="D756" s="2" t="str">
        <f t="shared" si="10"/>
        <v>OK</v>
      </c>
    </row>
    <row r="757" spans="1:4" x14ac:dyDescent="0.2">
      <c r="A757" s="5">
        <v>698</v>
      </c>
      <c r="B757" s="921"/>
      <c r="C757" s="2" t="s">
        <v>511</v>
      </c>
      <c r="D757" s="2" t="str">
        <f t="shared" si="10"/>
        <v>OK</v>
      </c>
    </row>
    <row r="758" spans="1:4" x14ac:dyDescent="0.2">
      <c r="A758" s="5">
        <v>699</v>
      </c>
      <c r="B758" s="921"/>
      <c r="D758" s="2" t="str">
        <f t="shared" si="10"/>
        <v>OK</v>
      </c>
    </row>
    <row r="759" spans="1:4" x14ac:dyDescent="0.2">
      <c r="A759" s="5">
        <v>700</v>
      </c>
      <c r="B759" s="921"/>
      <c r="D759" s="2" t="str">
        <f t="shared" si="10"/>
        <v>OK</v>
      </c>
    </row>
    <row r="760" spans="1:4" x14ac:dyDescent="0.2">
      <c r="A760" s="5">
        <v>701</v>
      </c>
      <c r="B760" s="921"/>
      <c r="D760" s="2" t="str">
        <f t="shared" si="10"/>
        <v>OK</v>
      </c>
    </row>
    <row r="761" spans="1:4" x14ac:dyDescent="0.2">
      <c r="A761">
        <v>702</v>
      </c>
      <c r="B761" s="921">
        <f>'Expenditures 16-24'!D5</f>
        <v>0</v>
      </c>
      <c r="D761" s="2" t="str">
        <f t="shared" si="10"/>
        <v>Error?</v>
      </c>
    </row>
    <row r="762" spans="1:4" x14ac:dyDescent="0.2">
      <c r="A762">
        <v>703</v>
      </c>
      <c r="B762" s="921">
        <f>'Expenditures 16-24'!D16</f>
        <v>0</v>
      </c>
      <c r="D762" s="2" t="str">
        <f t="shared" si="10"/>
        <v>Error?</v>
      </c>
    </row>
    <row r="763" spans="1:4" x14ac:dyDescent="0.2">
      <c r="A763" s="5">
        <v>704</v>
      </c>
      <c r="B763" s="921"/>
      <c r="D763" s="2" t="str">
        <f t="shared" si="10"/>
        <v>OK</v>
      </c>
    </row>
    <row r="764" spans="1:4" x14ac:dyDescent="0.2">
      <c r="A764" s="5">
        <v>705</v>
      </c>
      <c r="B764" s="921"/>
      <c r="D764" s="2" t="str">
        <f t="shared" si="10"/>
        <v>OK</v>
      </c>
    </row>
    <row r="765" spans="1:4" x14ac:dyDescent="0.2">
      <c r="A765" s="5">
        <v>706</v>
      </c>
      <c r="B765" s="921"/>
      <c r="D765" s="2" t="str">
        <f t="shared" ref="D765:D828" si="11">IF(ISBLANK(B765),"OK",IF(A765-B765=0,"OK","Error?"))</f>
        <v>OK</v>
      </c>
    </row>
    <row r="766" spans="1:4" x14ac:dyDescent="0.2">
      <c r="A766" s="5">
        <v>707</v>
      </c>
      <c r="B766" s="921"/>
      <c r="D766" s="2" t="str">
        <f t="shared" si="11"/>
        <v>OK</v>
      </c>
    </row>
    <row r="767" spans="1:4" x14ac:dyDescent="0.2">
      <c r="A767" s="5">
        <v>708</v>
      </c>
      <c r="B767" s="921"/>
      <c r="D767" s="2" t="str">
        <f t="shared" si="11"/>
        <v>OK</v>
      </c>
    </row>
    <row r="768" spans="1:4" x14ac:dyDescent="0.2">
      <c r="A768">
        <v>709</v>
      </c>
      <c r="B768" s="921">
        <f>'Expenditures 16-24'!D18</f>
        <v>0</v>
      </c>
      <c r="D768" s="2" t="str">
        <f t="shared" si="11"/>
        <v>Error?</v>
      </c>
    </row>
    <row r="769" spans="1:4" x14ac:dyDescent="0.2">
      <c r="A769" s="5">
        <v>710</v>
      </c>
      <c r="B769" s="921"/>
      <c r="D769" s="2" t="str">
        <f t="shared" si="11"/>
        <v>OK</v>
      </c>
    </row>
    <row r="770" spans="1:4" x14ac:dyDescent="0.2">
      <c r="A770" s="5">
        <v>711</v>
      </c>
      <c r="B770" s="921"/>
      <c r="D770" s="2" t="str">
        <f t="shared" si="11"/>
        <v>OK</v>
      </c>
    </row>
    <row r="771" spans="1:4" x14ac:dyDescent="0.2">
      <c r="A771" s="5">
        <v>712</v>
      </c>
      <c r="B771" s="921"/>
      <c r="D771" s="2" t="str">
        <f t="shared" si="11"/>
        <v>OK</v>
      </c>
    </row>
    <row r="772" spans="1:4" x14ac:dyDescent="0.2">
      <c r="A772">
        <v>713</v>
      </c>
      <c r="B772" s="921">
        <f>'Expenditures 16-24'!D12</f>
        <v>0</v>
      </c>
      <c r="D772" s="2" t="str">
        <f t="shared" si="11"/>
        <v>Error?</v>
      </c>
    </row>
    <row r="773" spans="1:4" x14ac:dyDescent="0.2">
      <c r="A773">
        <v>714</v>
      </c>
      <c r="B773" s="921">
        <f>'Expenditures 16-24'!D13</f>
        <v>85390</v>
      </c>
      <c r="D773" s="2" t="str">
        <f t="shared" si="11"/>
        <v>Error?</v>
      </c>
    </row>
    <row r="774" spans="1:4" x14ac:dyDescent="0.2">
      <c r="A774">
        <v>715</v>
      </c>
      <c r="B774" s="921">
        <f>'Expenditures 16-24'!D14</f>
        <v>0</v>
      </c>
      <c r="D774" s="2" t="str">
        <f t="shared" si="11"/>
        <v>Error?</v>
      </c>
    </row>
    <row r="775" spans="1:4" x14ac:dyDescent="0.2">
      <c r="A775">
        <v>716</v>
      </c>
      <c r="B775" s="921">
        <f>'Expenditures 16-24'!D15</f>
        <v>23552</v>
      </c>
      <c r="D775" s="2" t="str">
        <f t="shared" si="11"/>
        <v>Error?</v>
      </c>
    </row>
    <row r="776" spans="1:4" x14ac:dyDescent="0.2">
      <c r="A776">
        <v>717</v>
      </c>
      <c r="B776" s="921">
        <f>'Expenditures 16-24'!D34</f>
        <v>1089780</v>
      </c>
      <c r="D776" s="2" t="str">
        <f t="shared" si="11"/>
        <v>Error?</v>
      </c>
    </row>
    <row r="777" spans="1:4" x14ac:dyDescent="0.2">
      <c r="A777">
        <v>718</v>
      </c>
      <c r="B777" s="921">
        <f>'Expenditures 16-24'!D38</f>
        <v>258776</v>
      </c>
      <c r="D777" s="2" t="str">
        <f t="shared" si="11"/>
        <v>Error?</v>
      </c>
    </row>
    <row r="778" spans="1:4" x14ac:dyDescent="0.2">
      <c r="A778">
        <v>719</v>
      </c>
      <c r="B778" s="921">
        <f>'Expenditures 16-24'!D39</f>
        <v>0</v>
      </c>
      <c r="C778" s="2" t="s">
        <v>511</v>
      </c>
      <c r="D778" s="2" t="str">
        <f t="shared" si="11"/>
        <v>Error?</v>
      </c>
    </row>
    <row r="779" spans="1:4" x14ac:dyDescent="0.2">
      <c r="A779">
        <v>720</v>
      </c>
      <c r="B779" s="921">
        <f>'Expenditures 16-24'!D40</f>
        <v>826943</v>
      </c>
      <c r="D779" s="2" t="str">
        <f t="shared" si="11"/>
        <v>Error?</v>
      </c>
    </row>
    <row r="780" spans="1:4" x14ac:dyDescent="0.2">
      <c r="A780">
        <v>721</v>
      </c>
      <c r="B780" s="921">
        <f>'Expenditures 16-24'!D41</f>
        <v>144077</v>
      </c>
      <c r="D780" s="2" t="str">
        <f t="shared" si="11"/>
        <v>Error?</v>
      </c>
    </row>
    <row r="781" spans="1:4" x14ac:dyDescent="0.2">
      <c r="A781">
        <v>722</v>
      </c>
      <c r="B781" s="921">
        <f>'Expenditures 16-24'!D42</f>
        <v>338834</v>
      </c>
      <c r="D781" s="2" t="str">
        <f t="shared" si="11"/>
        <v>Error?</v>
      </c>
    </row>
    <row r="782" spans="1:4" x14ac:dyDescent="0.2">
      <c r="A782">
        <v>723</v>
      </c>
      <c r="B782" s="921">
        <f>'Expenditures 16-24'!D43</f>
        <v>0</v>
      </c>
      <c r="D782" s="2" t="str">
        <f t="shared" si="11"/>
        <v>Error?</v>
      </c>
    </row>
    <row r="783" spans="1:4" x14ac:dyDescent="0.2">
      <c r="A783">
        <v>724</v>
      </c>
      <c r="B783" s="921">
        <f>'Expenditures 16-24'!D44</f>
        <v>1568630</v>
      </c>
      <c r="D783" s="2" t="str">
        <f t="shared" si="11"/>
        <v>Error?</v>
      </c>
    </row>
    <row r="784" spans="1:4" x14ac:dyDescent="0.2">
      <c r="A784">
        <v>725</v>
      </c>
      <c r="B784" s="921">
        <f>'Expenditures 16-24'!D46</f>
        <v>181473</v>
      </c>
      <c r="D784" s="2" t="str">
        <f t="shared" si="11"/>
        <v>Error?</v>
      </c>
    </row>
    <row r="785" spans="1:4" x14ac:dyDescent="0.2">
      <c r="A785">
        <v>726</v>
      </c>
      <c r="B785" s="921">
        <f>'Expenditures 16-24'!D47</f>
        <v>0</v>
      </c>
      <c r="C785" s="2" t="s">
        <v>511</v>
      </c>
      <c r="D785" s="2" t="str">
        <f t="shared" si="11"/>
        <v>Error?</v>
      </c>
    </row>
    <row r="786" spans="1:4" x14ac:dyDescent="0.2">
      <c r="A786">
        <v>727</v>
      </c>
      <c r="B786" s="921">
        <f>'Expenditures 16-24'!D48</f>
        <v>0</v>
      </c>
      <c r="D786" s="2" t="str">
        <f t="shared" si="11"/>
        <v>Error?</v>
      </c>
    </row>
    <row r="787" spans="1:4" x14ac:dyDescent="0.2">
      <c r="A787">
        <v>728</v>
      </c>
      <c r="B787" s="921">
        <f>'Expenditures 16-24'!D49</f>
        <v>181473</v>
      </c>
      <c r="D787" s="2" t="str">
        <f t="shared" si="11"/>
        <v>Error?</v>
      </c>
    </row>
    <row r="788" spans="1:4" x14ac:dyDescent="0.2">
      <c r="A788">
        <v>729</v>
      </c>
      <c r="B788" s="921">
        <f>'Expenditures 16-24'!D51</f>
        <v>31615</v>
      </c>
      <c r="D788" s="2" t="str">
        <f t="shared" si="11"/>
        <v>Error?</v>
      </c>
    </row>
    <row r="789" spans="1:4" x14ac:dyDescent="0.2">
      <c r="A789">
        <v>730</v>
      </c>
      <c r="B789" s="921">
        <f>'Expenditures 16-24'!D52</f>
        <v>270446</v>
      </c>
      <c r="C789" s="2" t="s">
        <v>511</v>
      </c>
      <c r="D789" s="2" t="str">
        <f t="shared" si="11"/>
        <v>Error?</v>
      </c>
    </row>
    <row r="790" spans="1:4" x14ac:dyDescent="0.2">
      <c r="A790">
        <v>731</v>
      </c>
      <c r="B790" s="921">
        <f>'Expenditures 16-24'!D55</f>
        <v>349489</v>
      </c>
      <c r="D790" s="2" t="str">
        <f t="shared" si="11"/>
        <v>Error?</v>
      </c>
    </row>
    <row r="791" spans="1:4" x14ac:dyDescent="0.2">
      <c r="A791">
        <v>732</v>
      </c>
      <c r="B791" s="921">
        <f>'Expenditures 16-24'!D57</f>
        <v>0</v>
      </c>
      <c r="D791" s="2" t="str">
        <f t="shared" si="11"/>
        <v>Error?</v>
      </c>
    </row>
    <row r="792" spans="1:4" x14ac:dyDescent="0.2">
      <c r="A792">
        <v>733</v>
      </c>
      <c r="B792" s="921">
        <f>'Expenditures 16-24'!D58</f>
        <v>0</v>
      </c>
      <c r="C792" s="2" t="s">
        <v>511</v>
      </c>
      <c r="D792" s="2" t="str">
        <f t="shared" si="11"/>
        <v>Error?</v>
      </c>
    </row>
    <row r="793" spans="1:4" x14ac:dyDescent="0.2">
      <c r="A793">
        <v>734</v>
      </c>
      <c r="B793" s="921">
        <f>'Expenditures 16-24'!D59</f>
        <v>0</v>
      </c>
      <c r="D793" s="2" t="str">
        <f t="shared" si="11"/>
        <v>Error?</v>
      </c>
    </row>
    <row r="794" spans="1:4" x14ac:dyDescent="0.2">
      <c r="A794">
        <v>735</v>
      </c>
      <c r="B794" s="921">
        <f>'Expenditures 16-24'!D61</f>
        <v>60208</v>
      </c>
      <c r="D794" s="2" t="str">
        <f t="shared" si="11"/>
        <v>Error?</v>
      </c>
    </row>
    <row r="795" spans="1:4" x14ac:dyDescent="0.2">
      <c r="A795">
        <v>736</v>
      </c>
      <c r="B795" s="921">
        <f>'Expenditures 16-24'!D62</f>
        <v>0</v>
      </c>
      <c r="C795" s="2" t="s">
        <v>511</v>
      </c>
      <c r="D795" s="2" t="str">
        <f t="shared" si="11"/>
        <v>Error?</v>
      </c>
    </row>
    <row r="796" spans="1:4" x14ac:dyDescent="0.2">
      <c r="A796">
        <v>737</v>
      </c>
      <c r="B796" s="921">
        <f>'Expenditures 16-24'!D63</f>
        <v>0</v>
      </c>
      <c r="D796" s="2" t="str">
        <f t="shared" si="11"/>
        <v>Error?</v>
      </c>
    </row>
    <row r="797" spans="1:4" x14ac:dyDescent="0.2">
      <c r="A797">
        <v>738</v>
      </c>
      <c r="B797" s="921">
        <f>'Expenditures 16-24'!D64</f>
        <v>0</v>
      </c>
      <c r="D797" s="2" t="str">
        <f t="shared" si="11"/>
        <v>Error?</v>
      </c>
    </row>
    <row r="798" spans="1:4" x14ac:dyDescent="0.2">
      <c r="A798">
        <v>739</v>
      </c>
      <c r="B798" s="921">
        <f>'Expenditures 16-24'!D65</f>
        <v>0</v>
      </c>
      <c r="D798" s="2" t="str">
        <f t="shared" si="11"/>
        <v>Error?</v>
      </c>
    </row>
    <row r="799" spans="1:4" x14ac:dyDescent="0.2">
      <c r="A799">
        <v>740</v>
      </c>
      <c r="B799" s="921">
        <f>'Expenditures 16-24'!D66</f>
        <v>0</v>
      </c>
      <c r="D799" s="2" t="str">
        <f t="shared" si="11"/>
        <v>Error?</v>
      </c>
    </row>
    <row r="800" spans="1:4" x14ac:dyDescent="0.2">
      <c r="A800" s="5">
        <v>741</v>
      </c>
      <c r="B800" s="921"/>
      <c r="D800" s="2" t="str">
        <f t="shared" si="11"/>
        <v>OK</v>
      </c>
    </row>
    <row r="801" spans="1:4" x14ac:dyDescent="0.2">
      <c r="A801">
        <v>742</v>
      </c>
      <c r="B801" s="921">
        <f>'Expenditures 16-24'!D67</f>
        <v>60208</v>
      </c>
      <c r="D801" s="2" t="str">
        <f t="shared" si="11"/>
        <v>Error?</v>
      </c>
    </row>
    <row r="802" spans="1:4" x14ac:dyDescent="0.2">
      <c r="A802">
        <v>743</v>
      </c>
      <c r="B802" s="921">
        <f>'Expenditures 16-24'!D69</f>
        <v>25199</v>
      </c>
      <c r="D802" s="2" t="str">
        <f t="shared" si="11"/>
        <v>Error?</v>
      </c>
    </row>
    <row r="803" spans="1:4" x14ac:dyDescent="0.2">
      <c r="A803">
        <v>744</v>
      </c>
      <c r="B803" s="921">
        <f>'Expenditures 16-24'!D70</f>
        <v>0</v>
      </c>
      <c r="C803" s="2" t="s">
        <v>511</v>
      </c>
      <c r="D803" s="2" t="str">
        <f t="shared" si="11"/>
        <v>Error?</v>
      </c>
    </row>
    <row r="804" spans="1:4" x14ac:dyDescent="0.2">
      <c r="A804">
        <v>745</v>
      </c>
      <c r="B804" s="921">
        <f>'Expenditures 16-24'!D71</f>
        <v>0</v>
      </c>
      <c r="D804" s="2" t="str">
        <f t="shared" si="11"/>
        <v>Error?</v>
      </c>
    </row>
    <row r="805" spans="1:4" x14ac:dyDescent="0.2">
      <c r="A805">
        <v>746</v>
      </c>
      <c r="B805" s="921">
        <f>'Expenditures 16-24'!D72</f>
        <v>0</v>
      </c>
      <c r="D805" s="2" t="str">
        <f t="shared" si="11"/>
        <v>Error?</v>
      </c>
    </row>
    <row r="806" spans="1:4" x14ac:dyDescent="0.2">
      <c r="A806" s="5">
        <v>747</v>
      </c>
      <c r="B806" s="921"/>
      <c r="D806" s="2" t="str">
        <f t="shared" si="11"/>
        <v>OK</v>
      </c>
    </row>
    <row r="807" spans="1:4" x14ac:dyDescent="0.2">
      <c r="A807">
        <v>748</v>
      </c>
      <c r="B807" s="921">
        <f>'Expenditures 16-24'!D73</f>
        <v>0</v>
      </c>
      <c r="D807" s="2" t="str">
        <f t="shared" si="11"/>
        <v>Error?</v>
      </c>
    </row>
    <row r="808" spans="1:4" x14ac:dyDescent="0.2">
      <c r="A808" s="5">
        <v>749</v>
      </c>
      <c r="B808" s="921"/>
      <c r="D808" s="2" t="str">
        <f t="shared" si="11"/>
        <v>OK</v>
      </c>
    </row>
    <row r="809" spans="1:4" x14ac:dyDescent="0.2">
      <c r="A809">
        <v>750</v>
      </c>
      <c r="B809" s="921">
        <f>'Expenditures 16-24'!D74</f>
        <v>25199</v>
      </c>
      <c r="D809" s="2" t="str">
        <f t="shared" si="11"/>
        <v>Error?</v>
      </c>
    </row>
    <row r="810" spans="1:4" x14ac:dyDescent="0.2">
      <c r="A810">
        <v>751</v>
      </c>
      <c r="B810" s="921">
        <f>'Expenditures 16-24'!D75</f>
        <v>0</v>
      </c>
      <c r="D810" s="2" t="str">
        <f t="shared" si="11"/>
        <v>Error?</v>
      </c>
    </row>
    <row r="811" spans="1:4" x14ac:dyDescent="0.2">
      <c r="A811">
        <v>752</v>
      </c>
      <c r="B811" s="921">
        <f>'Expenditures 16-24'!D76</f>
        <v>2184999</v>
      </c>
      <c r="C811" s="2" t="s">
        <v>511</v>
      </c>
      <c r="D811" s="2" t="str">
        <f t="shared" si="11"/>
        <v>Error?</v>
      </c>
    </row>
    <row r="812" spans="1:4" x14ac:dyDescent="0.2">
      <c r="A812">
        <v>753</v>
      </c>
      <c r="B812" s="921">
        <f>'Expenditures 16-24'!D77</f>
        <v>154473</v>
      </c>
      <c r="D812" s="2" t="str">
        <f t="shared" si="11"/>
        <v>Error?</v>
      </c>
    </row>
    <row r="813" spans="1:4" x14ac:dyDescent="0.2">
      <c r="A813">
        <v>754</v>
      </c>
      <c r="B813" s="921">
        <f>'Expenditures 16-24'!D116</f>
        <v>3429252</v>
      </c>
      <c r="C813" s="2" t="s">
        <v>511</v>
      </c>
      <c r="D813" s="2" t="str">
        <f t="shared" si="11"/>
        <v>Error?</v>
      </c>
    </row>
    <row r="814" spans="1:4" x14ac:dyDescent="0.2">
      <c r="A814" s="5">
        <v>755</v>
      </c>
      <c r="B814" s="921"/>
      <c r="D814" s="2" t="str">
        <f t="shared" si="11"/>
        <v>OK</v>
      </c>
    </row>
    <row r="815" spans="1:4" x14ac:dyDescent="0.2">
      <c r="A815" s="5">
        <v>756</v>
      </c>
      <c r="B815" s="921"/>
      <c r="C815" s="2" t="s">
        <v>511</v>
      </c>
      <c r="D815" s="2" t="str">
        <f t="shared" si="11"/>
        <v>OK</v>
      </c>
    </row>
    <row r="816" spans="1:4" x14ac:dyDescent="0.2">
      <c r="A816" s="5">
        <v>757</v>
      </c>
      <c r="B816" s="921"/>
      <c r="D816" s="2" t="str">
        <f t="shared" si="11"/>
        <v>OK</v>
      </c>
    </row>
    <row r="817" spans="1:4" x14ac:dyDescent="0.2">
      <c r="A817" s="5">
        <v>758</v>
      </c>
      <c r="B817" s="921"/>
      <c r="D817" s="2" t="str">
        <f t="shared" si="11"/>
        <v>OK</v>
      </c>
    </row>
    <row r="818" spans="1:4" x14ac:dyDescent="0.2">
      <c r="A818" s="5">
        <v>759</v>
      </c>
      <c r="B818" s="921"/>
      <c r="D818" s="2" t="str">
        <f t="shared" si="11"/>
        <v>OK</v>
      </c>
    </row>
    <row r="819" spans="1:4" x14ac:dyDescent="0.2">
      <c r="A819">
        <v>760</v>
      </c>
      <c r="B819" s="921">
        <f>'Expenditures 16-24'!E5</f>
        <v>0</v>
      </c>
      <c r="D819" s="2" t="str">
        <f t="shared" si="11"/>
        <v>Error?</v>
      </c>
    </row>
    <row r="820" spans="1:4" x14ac:dyDescent="0.2">
      <c r="A820">
        <v>761</v>
      </c>
      <c r="B820" s="921">
        <f>'Expenditures 16-24'!E16</f>
        <v>0</v>
      </c>
      <c r="D820" s="2" t="str">
        <f t="shared" si="11"/>
        <v>Error?</v>
      </c>
    </row>
    <row r="821" spans="1:4" x14ac:dyDescent="0.2">
      <c r="A821" s="5">
        <v>762</v>
      </c>
      <c r="B821" s="921"/>
      <c r="D821" s="2" t="str">
        <f t="shared" si="11"/>
        <v>OK</v>
      </c>
    </row>
    <row r="822" spans="1:4" x14ac:dyDescent="0.2">
      <c r="A822" s="5">
        <v>763</v>
      </c>
      <c r="B822" s="921"/>
      <c r="D822" s="2" t="str">
        <f t="shared" si="11"/>
        <v>OK</v>
      </c>
    </row>
    <row r="823" spans="1:4" x14ac:dyDescent="0.2">
      <c r="A823" s="5">
        <v>764</v>
      </c>
      <c r="B823" s="921"/>
      <c r="D823" s="2" t="str">
        <f t="shared" si="11"/>
        <v>OK</v>
      </c>
    </row>
    <row r="824" spans="1:4" x14ac:dyDescent="0.2">
      <c r="A824" s="5">
        <v>765</v>
      </c>
      <c r="B824" s="921"/>
      <c r="D824" s="2" t="str">
        <f t="shared" si="11"/>
        <v>OK</v>
      </c>
    </row>
    <row r="825" spans="1:4" x14ac:dyDescent="0.2">
      <c r="A825" s="5">
        <v>766</v>
      </c>
      <c r="B825" s="921"/>
      <c r="D825" s="2" t="str">
        <f t="shared" si="11"/>
        <v>OK</v>
      </c>
    </row>
    <row r="826" spans="1:4" x14ac:dyDescent="0.2">
      <c r="A826">
        <v>767</v>
      </c>
      <c r="B826" s="921">
        <f>'Expenditures 16-24'!E18</f>
        <v>0</v>
      </c>
      <c r="D826" s="2" t="str">
        <f t="shared" si="11"/>
        <v>Error?</v>
      </c>
    </row>
    <row r="827" spans="1:4" x14ac:dyDescent="0.2">
      <c r="A827" s="5">
        <v>768</v>
      </c>
      <c r="B827" s="921"/>
      <c r="D827" s="2" t="str">
        <f t="shared" si="11"/>
        <v>OK</v>
      </c>
    </row>
    <row r="828" spans="1:4" x14ac:dyDescent="0.2">
      <c r="A828" s="5">
        <v>769</v>
      </c>
      <c r="B828" s="921"/>
      <c r="D828" s="2" t="str">
        <f t="shared" si="11"/>
        <v>OK</v>
      </c>
    </row>
    <row r="829" spans="1:4" x14ac:dyDescent="0.2">
      <c r="A829" s="5">
        <v>770</v>
      </c>
      <c r="B829" s="921"/>
      <c r="D829" s="2" t="str">
        <f t="shared" ref="D829:D892" si="12">IF(ISBLANK(B829),"OK",IF(A829-B829=0,"OK","Error?"))</f>
        <v>OK</v>
      </c>
    </row>
    <row r="830" spans="1:4" x14ac:dyDescent="0.2">
      <c r="A830">
        <v>771</v>
      </c>
      <c r="B830" s="921">
        <f>'Expenditures 16-24'!E12</f>
        <v>0</v>
      </c>
      <c r="D830" s="2" t="str">
        <f t="shared" si="12"/>
        <v>Error?</v>
      </c>
    </row>
    <row r="831" spans="1:4" x14ac:dyDescent="0.2">
      <c r="A831">
        <v>772</v>
      </c>
      <c r="B831" s="921">
        <f>'Expenditures 16-24'!E13</f>
        <v>0</v>
      </c>
      <c r="D831" s="2" t="str">
        <f t="shared" si="12"/>
        <v>Error?</v>
      </c>
    </row>
    <row r="832" spans="1:4" x14ac:dyDescent="0.2">
      <c r="A832">
        <v>773</v>
      </c>
      <c r="B832" s="921">
        <f>'Expenditures 16-24'!E14</f>
        <v>0</v>
      </c>
      <c r="D832" s="2" t="str">
        <f t="shared" si="12"/>
        <v>Error?</v>
      </c>
    </row>
    <row r="833" spans="1:4" x14ac:dyDescent="0.2">
      <c r="A833">
        <v>774</v>
      </c>
      <c r="B833" s="921">
        <f>'Expenditures 16-24'!E15</f>
        <v>168</v>
      </c>
      <c r="D833" s="2" t="str">
        <f t="shared" si="12"/>
        <v>Error?</v>
      </c>
    </row>
    <row r="834" spans="1:4" x14ac:dyDescent="0.2">
      <c r="A834">
        <v>775</v>
      </c>
      <c r="B834" s="921">
        <f>'Expenditures 16-24'!E34</f>
        <v>325608</v>
      </c>
      <c r="D834" s="2" t="str">
        <f t="shared" si="12"/>
        <v>Error?</v>
      </c>
    </row>
    <row r="835" spans="1:4" x14ac:dyDescent="0.2">
      <c r="A835">
        <v>776</v>
      </c>
      <c r="B835" s="921">
        <f>'Expenditures 16-24'!E38</f>
        <v>310</v>
      </c>
      <c r="D835" s="2" t="str">
        <f t="shared" si="12"/>
        <v>Error?</v>
      </c>
    </row>
    <row r="836" spans="1:4" x14ac:dyDescent="0.2">
      <c r="A836">
        <v>777</v>
      </c>
      <c r="B836" s="921">
        <f>'Expenditures 16-24'!E39</f>
        <v>0</v>
      </c>
      <c r="C836" s="2" t="s">
        <v>511</v>
      </c>
      <c r="D836" s="2" t="str">
        <f t="shared" si="12"/>
        <v>Error?</v>
      </c>
    </row>
    <row r="837" spans="1:4" x14ac:dyDescent="0.2">
      <c r="A837">
        <v>778</v>
      </c>
      <c r="B837" s="921">
        <f>'Expenditures 16-24'!E40</f>
        <v>221888</v>
      </c>
      <c r="D837" s="2" t="str">
        <f t="shared" si="12"/>
        <v>Error?</v>
      </c>
    </row>
    <row r="838" spans="1:4" x14ac:dyDescent="0.2">
      <c r="A838">
        <v>779</v>
      </c>
      <c r="B838" s="921">
        <f>'Expenditures 16-24'!E41</f>
        <v>61</v>
      </c>
      <c r="D838" s="2" t="str">
        <f t="shared" si="12"/>
        <v>Error?</v>
      </c>
    </row>
    <row r="839" spans="1:4" x14ac:dyDescent="0.2">
      <c r="A839">
        <v>780</v>
      </c>
      <c r="B839" s="921">
        <f>'Expenditures 16-24'!E42</f>
        <v>111567</v>
      </c>
      <c r="D839" s="2" t="str">
        <f t="shared" si="12"/>
        <v>Error?</v>
      </c>
    </row>
    <row r="840" spans="1:4" x14ac:dyDescent="0.2">
      <c r="A840">
        <v>781</v>
      </c>
      <c r="B840" s="921">
        <f>'Expenditures 16-24'!E43</f>
        <v>0</v>
      </c>
      <c r="D840" s="2" t="str">
        <f t="shared" si="12"/>
        <v>Error?</v>
      </c>
    </row>
    <row r="841" spans="1:4" x14ac:dyDescent="0.2">
      <c r="A841">
        <v>782</v>
      </c>
      <c r="B841" s="921">
        <f>'Expenditures 16-24'!E44</f>
        <v>333826</v>
      </c>
      <c r="D841" s="2" t="str">
        <f t="shared" si="12"/>
        <v>Error?</v>
      </c>
    </row>
    <row r="842" spans="1:4" x14ac:dyDescent="0.2">
      <c r="A842">
        <v>783</v>
      </c>
      <c r="B842" s="921">
        <f>'Expenditures 16-24'!E46</f>
        <v>161823</v>
      </c>
      <c r="D842" s="2" t="str">
        <f t="shared" si="12"/>
        <v>Error?</v>
      </c>
    </row>
    <row r="843" spans="1:4" x14ac:dyDescent="0.2">
      <c r="A843">
        <v>784</v>
      </c>
      <c r="B843" s="921">
        <f>'Expenditures 16-24'!E47</f>
        <v>0</v>
      </c>
      <c r="C843" s="2" t="s">
        <v>511</v>
      </c>
      <c r="D843" s="2" t="str">
        <f t="shared" si="12"/>
        <v>Error?</v>
      </c>
    </row>
    <row r="844" spans="1:4" x14ac:dyDescent="0.2">
      <c r="A844">
        <v>785</v>
      </c>
      <c r="B844" s="921">
        <f>'Expenditures 16-24'!E48</f>
        <v>0</v>
      </c>
      <c r="D844" s="2" t="str">
        <f t="shared" si="12"/>
        <v>Error?</v>
      </c>
    </row>
    <row r="845" spans="1:4" x14ac:dyDescent="0.2">
      <c r="A845">
        <v>786</v>
      </c>
      <c r="B845" s="921">
        <f>'Expenditures 16-24'!E49</f>
        <v>161823</v>
      </c>
      <c r="D845" s="2" t="str">
        <f t="shared" si="12"/>
        <v>Error?</v>
      </c>
    </row>
    <row r="846" spans="1:4" x14ac:dyDescent="0.2">
      <c r="A846">
        <v>787</v>
      </c>
      <c r="B846" s="921">
        <f>'Expenditures 16-24'!E51</f>
        <v>2000</v>
      </c>
      <c r="D846" s="2" t="str">
        <f t="shared" si="12"/>
        <v>Error?</v>
      </c>
    </row>
    <row r="847" spans="1:4" x14ac:dyDescent="0.2">
      <c r="A847">
        <v>788</v>
      </c>
      <c r="B847" s="921">
        <f>'Expenditures 16-24'!E52</f>
        <v>26165</v>
      </c>
      <c r="C847" s="2" t="s">
        <v>511</v>
      </c>
      <c r="D847" s="2" t="str">
        <f t="shared" si="12"/>
        <v>Error?</v>
      </c>
    </row>
    <row r="848" spans="1:4" x14ac:dyDescent="0.2">
      <c r="A848">
        <v>789</v>
      </c>
      <c r="B848" s="921">
        <f>'Expenditures 16-24'!E55</f>
        <v>32006</v>
      </c>
      <c r="D848" s="2" t="str">
        <f t="shared" si="12"/>
        <v>Error?</v>
      </c>
    </row>
    <row r="849" spans="1:4" x14ac:dyDescent="0.2">
      <c r="A849">
        <v>790</v>
      </c>
      <c r="B849" s="921">
        <f>'Expenditures 16-24'!E57</f>
        <v>0</v>
      </c>
      <c r="D849" s="2" t="str">
        <f t="shared" si="12"/>
        <v>Error?</v>
      </c>
    </row>
    <row r="850" spans="1:4" x14ac:dyDescent="0.2">
      <c r="A850">
        <v>791</v>
      </c>
      <c r="B850" s="921">
        <f>'Expenditures 16-24'!E58</f>
        <v>0</v>
      </c>
      <c r="C850" s="2" t="s">
        <v>511</v>
      </c>
      <c r="D850" s="2" t="str">
        <f t="shared" si="12"/>
        <v>Error?</v>
      </c>
    </row>
    <row r="851" spans="1:4" x14ac:dyDescent="0.2">
      <c r="A851">
        <v>792</v>
      </c>
      <c r="B851" s="921">
        <f>'Expenditures 16-24'!E59</f>
        <v>0</v>
      </c>
      <c r="D851" s="2" t="str">
        <f t="shared" si="12"/>
        <v>Error?</v>
      </c>
    </row>
    <row r="852" spans="1:4" x14ac:dyDescent="0.2">
      <c r="A852">
        <v>793</v>
      </c>
      <c r="B852" s="921">
        <f>'Expenditures 16-24'!E61</f>
        <v>237231</v>
      </c>
      <c r="D852" s="2" t="str">
        <f t="shared" si="12"/>
        <v>Error?</v>
      </c>
    </row>
    <row r="853" spans="1:4" x14ac:dyDescent="0.2">
      <c r="A853">
        <v>794</v>
      </c>
      <c r="B853" s="921">
        <f>'Expenditures 16-24'!E62</f>
        <v>7412</v>
      </c>
      <c r="C853" s="2" t="s">
        <v>511</v>
      </c>
      <c r="D853" s="2" t="str">
        <f t="shared" si="12"/>
        <v>Error?</v>
      </c>
    </row>
    <row r="854" spans="1:4" x14ac:dyDescent="0.2">
      <c r="A854">
        <v>795</v>
      </c>
      <c r="B854" s="921">
        <f>'Expenditures 16-24'!E63</f>
        <v>72468</v>
      </c>
      <c r="D854" s="2" t="str">
        <f t="shared" si="12"/>
        <v>Error?</v>
      </c>
    </row>
    <row r="855" spans="1:4" x14ac:dyDescent="0.2">
      <c r="A855">
        <v>796</v>
      </c>
      <c r="B855" s="921">
        <f>'Expenditures 16-24'!E64</f>
        <v>0</v>
      </c>
      <c r="D855" s="2" t="str">
        <f t="shared" si="12"/>
        <v>Error?</v>
      </c>
    </row>
    <row r="856" spans="1:4" x14ac:dyDescent="0.2">
      <c r="A856">
        <v>797</v>
      </c>
      <c r="B856" s="921">
        <f>'Expenditures 16-24'!E65</f>
        <v>0</v>
      </c>
      <c r="D856" s="2" t="str">
        <f t="shared" si="12"/>
        <v>Error?</v>
      </c>
    </row>
    <row r="857" spans="1:4" x14ac:dyDescent="0.2">
      <c r="A857">
        <v>798</v>
      </c>
      <c r="B857" s="921">
        <f>'Expenditures 16-24'!E66</f>
        <v>0</v>
      </c>
      <c r="D857" s="2" t="str">
        <f t="shared" si="12"/>
        <v>Error?</v>
      </c>
    </row>
    <row r="858" spans="1:4" x14ac:dyDescent="0.2">
      <c r="A858" s="5">
        <v>799</v>
      </c>
      <c r="B858" s="921"/>
      <c r="D858" s="2" t="str">
        <f t="shared" si="12"/>
        <v>OK</v>
      </c>
    </row>
    <row r="859" spans="1:4" x14ac:dyDescent="0.2">
      <c r="A859">
        <v>800</v>
      </c>
      <c r="B859" s="921">
        <f>'Expenditures 16-24'!E67</f>
        <v>317111</v>
      </c>
      <c r="D859" s="2" t="str">
        <f t="shared" si="12"/>
        <v>Error?</v>
      </c>
    </row>
    <row r="860" spans="1:4" x14ac:dyDescent="0.2">
      <c r="A860">
        <v>801</v>
      </c>
      <c r="B860" s="921">
        <f>'Expenditures 16-24'!E69</f>
        <v>67109</v>
      </c>
      <c r="D860" s="2" t="str">
        <f t="shared" si="12"/>
        <v>Error?</v>
      </c>
    </row>
    <row r="861" spans="1:4" x14ac:dyDescent="0.2">
      <c r="A861">
        <v>802</v>
      </c>
      <c r="B861" s="921">
        <f>'Expenditures 16-24'!E70</f>
        <v>0</v>
      </c>
      <c r="C861" s="2" t="s">
        <v>511</v>
      </c>
      <c r="D861" s="2" t="str">
        <f t="shared" si="12"/>
        <v>Error?</v>
      </c>
    </row>
    <row r="862" spans="1:4" x14ac:dyDescent="0.2">
      <c r="A862">
        <v>803</v>
      </c>
      <c r="B862" s="921">
        <f>'Expenditures 16-24'!E71</f>
        <v>0</v>
      </c>
      <c r="D862" s="2" t="str">
        <f t="shared" si="12"/>
        <v>Error?</v>
      </c>
    </row>
    <row r="863" spans="1:4" x14ac:dyDescent="0.2">
      <c r="A863">
        <v>804</v>
      </c>
      <c r="B863" s="921">
        <f>'Expenditures 16-24'!E72</f>
        <v>0</v>
      </c>
      <c r="D863" s="2" t="str">
        <f t="shared" si="12"/>
        <v>Error?</v>
      </c>
    </row>
    <row r="864" spans="1:4" x14ac:dyDescent="0.2">
      <c r="A864" s="5">
        <v>805</v>
      </c>
      <c r="B864" s="921"/>
      <c r="D864" s="2" t="str">
        <f t="shared" si="12"/>
        <v>OK</v>
      </c>
    </row>
    <row r="865" spans="1:4" x14ac:dyDescent="0.2">
      <c r="A865">
        <v>806</v>
      </c>
      <c r="B865" s="921">
        <f>'Expenditures 16-24'!E73</f>
        <v>0</v>
      </c>
      <c r="D865" s="2" t="str">
        <f t="shared" si="12"/>
        <v>Error?</v>
      </c>
    </row>
    <row r="866" spans="1:4" x14ac:dyDescent="0.2">
      <c r="A866" s="5">
        <v>807</v>
      </c>
      <c r="B866" s="921"/>
      <c r="D866" s="2" t="str">
        <f t="shared" si="12"/>
        <v>OK</v>
      </c>
    </row>
    <row r="867" spans="1:4" x14ac:dyDescent="0.2">
      <c r="A867">
        <v>808</v>
      </c>
      <c r="B867" s="921">
        <f>'Expenditures 16-24'!E74</f>
        <v>67109</v>
      </c>
      <c r="D867" s="2" t="str">
        <f t="shared" si="12"/>
        <v>Error?</v>
      </c>
    </row>
    <row r="868" spans="1:4" x14ac:dyDescent="0.2">
      <c r="A868">
        <v>809</v>
      </c>
      <c r="B868" s="921">
        <f>'Expenditures 16-24'!E75</f>
        <v>0</v>
      </c>
      <c r="D868" s="2" t="str">
        <f t="shared" si="12"/>
        <v>Error?</v>
      </c>
    </row>
    <row r="869" spans="1:4" x14ac:dyDescent="0.2">
      <c r="A869">
        <v>810</v>
      </c>
      <c r="B869" s="921">
        <f>'Expenditures 16-24'!E76</f>
        <v>911875</v>
      </c>
      <c r="C869" s="2" t="s">
        <v>511</v>
      </c>
      <c r="D869" s="2" t="str">
        <f t="shared" si="12"/>
        <v>Error?</v>
      </c>
    </row>
    <row r="870" spans="1:4" x14ac:dyDescent="0.2">
      <c r="A870">
        <v>811</v>
      </c>
      <c r="B870" s="921">
        <f>'Expenditures 16-24'!E77</f>
        <v>52623</v>
      </c>
      <c r="D870" s="2" t="str">
        <f t="shared" si="12"/>
        <v>Error?</v>
      </c>
    </row>
    <row r="871" spans="1:4" x14ac:dyDescent="0.2">
      <c r="A871">
        <v>812</v>
      </c>
      <c r="B871" s="921">
        <f>'Expenditures 16-24'!E116</f>
        <v>1336932</v>
      </c>
      <c r="C871" s="2" t="s">
        <v>511</v>
      </c>
      <c r="D871" s="2" t="str">
        <f t="shared" si="12"/>
        <v>Error?</v>
      </c>
    </row>
    <row r="872" spans="1:4" x14ac:dyDescent="0.2">
      <c r="A872" s="5">
        <v>813</v>
      </c>
      <c r="B872" s="921"/>
      <c r="D872" s="2" t="str">
        <f t="shared" si="12"/>
        <v>OK</v>
      </c>
    </row>
    <row r="873" spans="1:4" x14ac:dyDescent="0.2">
      <c r="A873" s="5">
        <v>814</v>
      </c>
      <c r="B873" s="921"/>
      <c r="C873" s="2" t="s">
        <v>511</v>
      </c>
      <c r="D873" s="2" t="str">
        <f t="shared" si="12"/>
        <v>OK</v>
      </c>
    </row>
    <row r="874" spans="1:4" x14ac:dyDescent="0.2">
      <c r="A874" s="5">
        <v>815</v>
      </c>
      <c r="B874" s="921"/>
      <c r="D874" s="2" t="str">
        <f t="shared" si="12"/>
        <v>OK</v>
      </c>
    </row>
    <row r="875" spans="1:4" x14ac:dyDescent="0.2">
      <c r="A875" s="5">
        <v>816</v>
      </c>
      <c r="B875" s="921"/>
      <c r="D875" s="2" t="str">
        <f t="shared" si="12"/>
        <v>OK</v>
      </c>
    </row>
    <row r="876" spans="1:4" x14ac:dyDescent="0.2">
      <c r="A876" s="5">
        <v>817</v>
      </c>
      <c r="B876" s="921"/>
      <c r="D876" s="2" t="str">
        <f t="shared" si="12"/>
        <v>OK</v>
      </c>
    </row>
    <row r="877" spans="1:4" x14ac:dyDescent="0.2">
      <c r="A877">
        <v>818</v>
      </c>
      <c r="B877" s="921">
        <f>'Expenditures 16-24'!F5</f>
        <v>0</v>
      </c>
      <c r="D877" s="2" t="str">
        <f t="shared" si="12"/>
        <v>Error?</v>
      </c>
    </row>
    <row r="878" spans="1:4" x14ac:dyDescent="0.2">
      <c r="A878">
        <v>819</v>
      </c>
      <c r="B878" s="921">
        <f>'Expenditures 16-24'!F16</f>
        <v>0</v>
      </c>
      <c r="D878" s="2" t="str">
        <f t="shared" si="12"/>
        <v>Error?</v>
      </c>
    </row>
    <row r="879" spans="1:4" x14ac:dyDescent="0.2">
      <c r="A879" s="5">
        <v>820</v>
      </c>
      <c r="B879" s="921"/>
      <c r="D879" s="2" t="str">
        <f t="shared" si="12"/>
        <v>OK</v>
      </c>
    </row>
    <row r="880" spans="1:4" x14ac:dyDescent="0.2">
      <c r="A880" s="5">
        <v>821</v>
      </c>
      <c r="B880" s="921"/>
      <c r="D880" s="2" t="str">
        <f t="shared" si="12"/>
        <v>OK</v>
      </c>
    </row>
    <row r="881" spans="1:4" x14ac:dyDescent="0.2">
      <c r="A881" s="5">
        <v>822</v>
      </c>
      <c r="B881" s="921"/>
      <c r="D881" s="2" t="str">
        <f t="shared" si="12"/>
        <v>OK</v>
      </c>
    </row>
    <row r="882" spans="1:4" x14ac:dyDescent="0.2">
      <c r="A882" s="5">
        <v>823</v>
      </c>
      <c r="B882" s="921"/>
      <c r="D882" s="2" t="str">
        <f t="shared" si="12"/>
        <v>OK</v>
      </c>
    </row>
    <row r="883" spans="1:4" x14ac:dyDescent="0.2">
      <c r="A883" s="5">
        <v>824</v>
      </c>
      <c r="B883" s="921"/>
      <c r="D883" s="2" t="str">
        <f t="shared" si="12"/>
        <v>OK</v>
      </c>
    </row>
    <row r="884" spans="1:4" x14ac:dyDescent="0.2">
      <c r="A884">
        <v>825</v>
      </c>
      <c r="B884" s="921">
        <f>'Expenditures 16-24'!F18</f>
        <v>0</v>
      </c>
      <c r="D884" s="2" t="str">
        <f t="shared" si="12"/>
        <v>Error?</v>
      </c>
    </row>
    <row r="885" spans="1:4" x14ac:dyDescent="0.2">
      <c r="A885" s="5">
        <v>826</v>
      </c>
      <c r="B885" s="921"/>
      <c r="D885" s="2" t="str">
        <f t="shared" si="12"/>
        <v>OK</v>
      </c>
    </row>
    <row r="886" spans="1:4" x14ac:dyDescent="0.2">
      <c r="A886" s="5">
        <v>827</v>
      </c>
      <c r="B886" s="921"/>
      <c r="D886" s="2" t="str">
        <f t="shared" si="12"/>
        <v>OK</v>
      </c>
    </row>
    <row r="887" spans="1:4" x14ac:dyDescent="0.2">
      <c r="A887" s="5">
        <v>828</v>
      </c>
      <c r="B887" s="921"/>
      <c r="D887" s="2" t="str">
        <f t="shared" si="12"/>
        <v>OK</v>
      </c>
    </row>
    <row r="888" spans="1:4" x14ac:dyDescent="0.2">
      <c r="A888">
        <v>829</v>
      </c>
      <c r="B888" s="921">
        <f>'Expenditures 16-24'!F12</f>
        <v>0</v>
      </c>
      <c r="D888" s="2" t="str">
        <f t="shared" si="12"/>
        <v>Error?</v>
      </c>
    </row>
    <row r="889" spans="1:4" x14ac:dyDescent="0.2">
      <c r="A889">
        <v>830</v>
      </c>
      <c r="B889" s="921">
        <f>'Expenditures 16-24'!F13</f>
        <v>0</v>
      </c>
      <c r="D889" s="2" t="str">
        <f t="shared" si="12"/>
        <v>Error?</v>
      </c>
    </row>
    <row r="890" spans="1:4" x14ac:dyDescent="0.2">
      <c r="A890">
        <v>831</v>
      </c>
      <c r="B890" s="921">
        <f>'Expenditures 16-24'!F14</f>
        <v>0</v>
      </c>
      <c r="D890" s="2" t="str">
        <f t="shared" si="12"/>
        <v>Error?</v>
      </c>
    </row>
    <row r="891" spans="1:4" x14ac:dyDescent="0.2">
      <c r="A891">
        <v>832</v>
      </c>
      <c r="B891" s="921">
        <f>'Expenditures 16-24'!F15</f>
        <v>5691</v>
      </c>
      <c r="D891" s="2" t="str">
        <f t="shared" si="12"/>
        <v>Error?</v>
      </c>
    </row>
    <row r="892" spans="1:4" x14ac:dyDescent="0.2">
      <c r="A892">
        <v>833</v>
      </c>
      <c r="B892" s="921">
        <f>'Expenditures 16-24'!F34</f>
        <v>27496</v>
      </c>
      <c r="D892" s="2" t="str">
        <f t="shared" si="12"/>
        <v>Error?</v>
      </c>
    </row>
    <row r="893" spans="1:4" x14ac:dyDescent="0.2">
      <c r="A893">
        <v>834</v>
      </c>
      <c r="B893" s="921">
        <f>'Expenditures 16-24'!F38</f>
        <v>0</v>
      </c>
      <c r="D893" s="2" t="str">
        <f t="shared" ref="D893:D956" si="13">IF(ISBLANK(B893),"OK",IF(A893-B893=0,"OK","Error?"))</f>
        <v>Error?</v>
      </c>
    </row>
    <row r="894" spans="1:4" x14ac:dyDescent="0.2">
      <c r="A894">
        <v>835</v>
      </c>
      <c r="B894" s="921">
        <f>'Expenditures 16-24'!F39</f>
        <v>0</v>
      </c>
      <c r="C894" s="2" t="s">
        <v>511</v>
      </c>
      <c r="D894" s="2" t="str">
        <f t="shared" si="13"/>
        <v>Error?</v>
      </c>
    </row>
    <row r="895" spans="1:4" x14ac:dyDescent="0.2">
      <c r="A895">
        <v>836</v>
      </c>
      <c r="B895" s="921">
        <f>'Expenditures 16-24'!F40</f>
        <v>9671</v>
      </c>
      <c r="D895" s="2" t="str">
        <f t="shared" si="13"/>
        <v>Error?</v>
      </c>
    </row>
    <row r="896" spans="1:4" x14ac:dyDescent="0.2">
      <c r="A896">
        <v>837</v>
      </c>
      <c r="B896" s="921">
        <f>'Expenditures 16-24'!F41</f>
        <v>0</v>
      </c>
      <c r="D896" s="2" t="str">
        <f t="shared" si="13"/>
        <v>Error?</v>
      </c>
    </row>
    <row r="897" spans="1:4" x14ac:dyDescent="0.2">
      <c r="A897">
        <v>838</v>
      </c>
      <c r="B897" s="921">
        <f>'Expenditures 16-24'!F42</f>
        <v>829</v>
      </c>
      <c r="D897" s="2" t="str">
        <f t="shared" si="13"/>
        <v>Error?</v>
      </c>
    </row>
    <row r="898" spans="1:4" x14ac:dyDescent="0.2">
      <c r="A898">
        <v>839</v>
      </c>
      <c r="B898" s="921">
        <f>'Expenditures 16-24'!F43</f>
        <v>0</v>
      </c>
      <c r="D898" s="2" t="str">
        <f t="shared" si="13"/>
        <v>Error?</v>
      </c>
    </row>
    <row r="899" spans="1:4" x14ac:dyDescent="0.2">
      <c r="A899">
        <v>840</v>
      </c>
      <c r="B899" s="921">
        <f>'Expenditures 16-24'!F44</f>
        <v>10500</v>
      </c>
      <c r="D899" s="2" t="str">
        <f t="shared" si="13"/>
        <v>Error?</v>
      </c>
    </row>
    <row r="900" spans="1:4" x14ac:dyDescent="0.2">
      <c r="A900">
        <v>841</v>
      </c>
      <c r="B900" s="921">
        <f>'Expenditures 16-24'!F46</f>
        <v>77095</v>
      </c>
      <c r="D900" s="2" t="str">
        <f t="shared" si="13"/>
        <v>Error?</v>
      </c>
    </row>
    <row r="901" spans="1:4" x14ac:dyDescent="0.2">
      <c r="A901">
        <v>842</v>
      </c>
      <c r="B901" s="921">
        <f>'Expenditures 16-24'!F47</f>
        <v>0</v>
      </c>
      <c r="C901" s="2" t="s">
        <v>511</v>
      </c>
      <c r="D901" s="2" t="str">
        <f t="shared" si="13"/>
        <v>Error?</v>
      </c>
    </row>
    <row r="902" spans="1:4" x14ac:dyDescent="0.2">
      <c r="A902">
        <v>843</v>
      </c>
      <c r="B902" s="921">
        <f>'Expenditures 16-24'!F48</f>
        <v>0</v>
      </c>
      <c r="D902" s="2" t="str">
        <f t="shared" si="13"/>
        <v>Error?</v>
      </c>
    </row>
    <row r="903" spans="1:4" x14ac:dyDescent="0.2">
      <c r="A903">
        <v>844</v>
      </c>
      <c r="B903" s="921">
        <f>'Expenditures 16-24'!F49</f>
        <v>77095</v>
      </c>
      <c r="D903" s="2" t="str">
        <f t="shared" si="13"/>
        <v>Error?</v>
      </c>
    </row>
    <row r="904" spans="1:4" x14ac:dyDescent="0.2">
      <c r="A904">
        <v>845</v>
      </c>
      <c r="B904" s="921">
        <f>'Expenditures 16-24'!F51</f>
        <v>0</v>
      </c>
      <c r="D904" s="2" t="str">
        <f t="shared" si="13"/>
        <v>Error?</v>
      </c>
    </row>
    <row r="905" spans="1:4" x14ac:dyDescent="0.2">
      <c r="A905">
        <v>846</v>
      </c>
      <c r="B905" s="921">
        <f>'Expenditures 16-24'!F52</f>
        <v>26984</v>
      </c>
      <c r="C905" s="2" t="s">
        <v>511</v>
      </c>
      <c r="D905" s="2" t="str">
        <f t="shared" si="13"/>
        <v>Error?</v>
      </c>
    </row>
    <row r="906" spans="1:4" x14ac:dyDescent="0.2">
      <c r="A906">
        <v>847</v>
      </c>
      <c r="B906" s="921">
        <f>'Expenditures 16-24'!F55</f>
        <v>26984</v>
      </c>
      <c r="D906" s="2" t="str">
        <f t="shared" si="13"/>
        <v>Error?</v>
      </c>
    </row>
    <row r="907" spans="1:4" x14ac:dyDescent="0.2">
      <c r="A907">
        <v>848</v>
      </c>
      <c r="B907" s="921">
        <f>'Expenditures 16-24'!F57</f>
        <v>0</v>
      </c>
      <c r="D907" s="2" t="str">
        <f t="shared" si="13"/>
        <v>Error?</v>
      </c>
    </row>
    <row r="908" spans="1:4" x14ac:dyDescent="0.2">
      <c r="A908">
        <v>849</v>
      </c>
      <c r="B908" s="921">
        <f>'Expenditures 16-24'!F58</f>
        <v>0</v>
      </c>
      <c r="C908" s="2" t="s">
        <v>511</v>
      </c>
      <c r="D908" s="2" t="str">
        <f t="shared" si="13"/>
        <v>Error?</v>
      </c>
    </row>
    <row r="909" spans="1:4" x14ac:dyDescent="0.2">
      <c r="A909">
        <v>850</v>
      </c>
      <c r="B909" s="921">
        <f>'Expenditures 16-24'!F59</f>
        <v>0</v>
      </c>
      <c r="D909" s="2" t="str">
        <f t="shared" si="13"/>
        <v>Error?</v>
      </c>
    </row>
    <row r="910" spans="1:4" x14ac:dyDescent="0.2">
      <c r="A910">
        <v>851</v>
      </c>
      <c r="B910" s="921">
        <f>'Expenditures 16-24'!F61</f>
        <v>9985</v>
      </c>
      <c r="D910" s="2" t="str">
        <f t="shared" si="13"/>
        <v>Error?</v>
      </c>
    </row>
    <row r="911" spans="1:4" x14ac:dyDescent="0.2">
      <c r="A911">
        <v>852</v>
      </c>
      <c r="B911" s="921">
        <f>'Expenditures 16-24'!F62</f>
        <v>555</v>
      </c>
      <c r="C911" s="2" t="s">
        <v>511</v>
      </c>
      <c r="D911" s="2" t="str">
        <f t="shared" si="13"/>
        <v>Error?</v>
      </c>
    </row>
    <row r="912" spans="1:4" x14ac:dyDescent="0.2">
      <c r="A912">
        <v>853</v>
      </c>
      <c r="B912" s="921">
        <f>'Expenditures 16-24'!F63</f>
        <v>1792</v>
      </c>
      <c r="D912" s="2" t="str">
        <f t="shared" si="13"/>
        <v>Error?</v>
      </c>
    </row>
    <row r="913" spans="1:4" x14ac:dyDescent="0.2">
      <c r="A913">
        <v>854</v>
      </c>
      <c r="B913" s="921">
        <f>'Expenditures 16-24'!F64</f>
        <v>0</v>
      </c>
      <c r="D913" s="2" t="str">
        <f t="shared" si="13"/>
        <v>Error?</v>
      </c>
    </row>
    <row r="914" spans="1:4" x14ac:dyDescent="0.2">
      <c r="A914">
        <v>855</v>
      </c>
      <c r="B914" s="921">
        <f>'Expenditures 16-24'!F65</f>
        <v>0</v>
      </c>
      <c r="D914" s="2" t="str">
        <f t="shared" si="13"/>
        <v>Error?</v>
      </c>
    </row>
    <row r="915" spans="1:4" x14ac:dyDescent="0.2">
      <c r="A915">
        <v>856</v>
      </c>
      <c r="B915" s="921">
        <f>'Expenditures 16-24'!F66</f>
        <v>0</v>
      </c>
      <c r="D915" s="2" t="str">
        <f t="shared" si="13"/>
        <v>Error?</v>
      </c>
    </row>
    <row r="916" spans="1:4" x14ac:dyDescent="0.2">
      <c r="A916" s="5">
        <v>857</v>
      </c>
      <c r="B916" s="921"/>
      <c r="D916" s="2" t="str">
        <f t="shared" si="13"/>
        <v>OK</v>
      </c>
    </row>
    <row r="917" spans="1:4" x14ac:dyDescent="0.2">
      <c r="A917">
        <v>858</v>
      </c>
      <c r="B917" s="921">
        <f>'Expenditures 16-24'!F67</f>
        <v>12332</v>
      </c>
      <c r="D917" s="2" t="str">
        <f t="shared" si="13"/>
        <v>Error?</v>
      </c>
    </row>
    <row r="918" spans="1:4" x14ac:dyDescent="0.2">
      <c r="A918">
        <v>859</v>
      </c>
      <c r="B918" s="921">
        <f>'Expenditures 16-24'!F69</f>
        <v>676</v>
      </c>
      <c r="D918" s="2" t="str">
        <f t="shared" si="13"/>
        <v>Error?</v>
      </c>
    </row>
    <row r="919" spans="1:4" x14ac:dyDescent="0.2">
      <c r="A919">
        <v>860</v>
      </c>
      <c r="B919" s="921">
        <f>'Expenditures 16-24'!F70</f>
        <v>0</v>
      </c>
      <c r="C919" s="2" t="s">
        <v>511</v>
      </c>
      <c r="D919" s="2" t="str">
        <f t="shared" si="13"/>
        <v>Error?</v>
      </c>
    </row>
    <row r="920" spans="1:4" x14ac:dyDescent="0.2">
      <c r="A920">
        <v>861</v>
      </c>
      <c r="B920" s="921">
        <f>'Expenditures 16-24'!F71</f>
        <v>0</v>
      </c>
      <c r="D920" s="2" t="str">
        <f t="shared" si="13"/>
        <v>Error?</v>
      </c>
    </row>
    <row r="921" spans="1:4" x14ac:dyDescent="0.2">
      <c r="A921">
        <v>862</v>
      </c>
      <c r="B921" s="921">
        <f>'Expenditures 16-24'!F72</f>
        <v>0</v>
      </c>
      <c r="D921" s="2" t="str">
        <f t="shared" si="13"/>
        <v>Error?</v>
      </c>
    </row>
    <row r="922" spans="1:4" x14ac:dyDescent="0.2">
      <c r="A922" s="5">
        <v>863</v>
      </c>
      <c r="B922" s="921"/>
      <c r="D922" s="2" t="str">
        <f t="shared" si="13"/>
        <v>OK</v>
      </c>
    </row>
    <row r="923" spans="1:4" x14ac:dyDescent="0.2">
      <c r="A923">
        <v>864</v>
      </c>
      <c r="B923" s="921">
        <f>'Expenditures 16-24'!F73</f>
        <v>0</v>
      </c>
      <c r="D923" s="2" t="str">
        <f t="shared" si="13"/>
        <v>Error?</v>
      </c>
    </row>
    <row r="924" spans="1:4" x14ac:dyDescent="0.2">
      <c r="A924" s="5">
        <v>865</v>
      </c>
      <c r="B924" s="921"/>
      <c r="D924" s="2" t="str">
        <f t="shared" si="13"/>
        <v>OK</v>
      </c>
    </row>
    <row r="925" spans="1:4" x14ac:dyDescent="0.2">
      <c r="A925">
        <v>866</v>
      </c>
      <c r="B925" s="921">
        <f>'Expenditures 16-24'!F74</f>
        <v>676</v>
      </c>
      <c r="D925" s="2" t="str">
        <f t="shared" si="13"/>
        <v>Error?</v>
      </c>
    </row>
    <row r="926" spans="1:4" x14ac:dyDescent="0.2">
      <c r="A926">
        <v>867</v>
      </c>
      <c r="B926" s="921">
        <f>'Expenditures 16-24'!F75</f>
        <v>0</v>
      </c>
      <c r="D926" s="2" t="str">
        <f t="shared" si="13"/>
        <v>Error?</v>
      </c>
    </row>
    <row r="927" spans="1:4" x14ac:dyDescent="0.2">
      <c r="A927">
        <v>868</v>
      </c>
      <c r="B927" s="921">
        <f>'Expenditures 16-24'!F76</f>
        <v>127587</v>
      </c>
      <c r="C927" s="2" t="s">
        <v>511</v>
      </c>
      <c r="D927" s="2" t="str">
        <f t="shared" si="13"/>
        <v>Error?</v>
      </c>
    </row>
    <row r="928" spans="1:4" x14ac:dyDescent="0.2">
      <c r="A928">
        <v>869</v>
      </c>
      <c r="B928" s="921">
        <f>'Expenditures 16-24'!F77</f>
        <v>15339</v>
      </c>
      <c r="D928" s="2" t="str">
        <f t="shared" si="13"/>
        <v>Error?</v>
      </c>
    </row>
    <row r="929" spans="1:4" x14ac:dyDescent="0.2">
      <c r="A929">
        <v>870</v>
      </c>
      <c r="B929" s="921">
        <f>'Expenditures 16-24'!F116</f>
        <v>170422</v>
      </c>
      <c r="C929" s="2" t="s">
        <v>511</v>
      </c>
      <c r="D929" s="2" t="str">
        <f t="shared" si="13"/>
        <v>Error?</v>
      </c>
    </row>
    <row r="930" spans="1:4" x14ac:dyDescent="0.2">
      <c r="A930" s="5">
        <v>871</v>
      </c>
      <c r="B930" s="921"/>
      <c r="D930" s="2" t="str">
        <f t="shared" si="13"/>
        <v>OK</v>
      </c>
    </row>
    <row r="931" spans="1:4" x14ac:dyDescent="0.2">
      <c r="A931" s="5">
        <v>872</v>
      </c>
      <c r="B931" s="921"/>
      <c r="C931" s="2" t="s">
        <v>511</v>
      </c>
      <c r="D931" s="2" t="str">
        <f t="shared" si="13"/>
        <v>OK</v>
      </c>
    </row>
    <row r="932" spans="1:4" x14ac:dyDescent="0.2">
      <c r="A932" s="5">
        <v>873</v>
      </c>
      <c r="B932" s="921"/>
      <c r="D932" s="2" t="str">
        <f t="shared" si="13"/>
        <v>OK</v>
      </c>
    </row>
    <row r="933" spans="1:4" x14ac:dyDescent="0.2">
      <c r="A933" s="5">
        <v>874</v>
      </c>
      <c r="B933" s="921"/>
      <c r="D933" s="2" t="str">
        <f t="shared" si="13"/>
        <v>OK</v>
      </c>
    </row>
    <row r="934" spans="1:4" x14ac:dyDescent="0.2">
      <c r="A934" s="5">
        <v>875</v>
      </c>
      <c r="B934" s="921"/>
      <c r="D934" s="2" t="str">
        <f t="shared" si="13"/>
        <v>OK</v>
      </c>
    </row>
    <row r="935" spans="1:4" x14ac:dyDescent="0.2">
      <c r="A935">
        <v>876</v>
      </c>
      <c r="B935" s="921">
        <f>'Expenditures 16-24'!G5</f>
        <v>0</v>
      </c>
      <c r="D935" s="2" t="str">
        <f t="shared" si="13"/>
        <v>Error?</v>
      </c>
    </row>
    <row r="936" spans="1:4" x14ac:dyDescent="0.2">
      <c r="A936">
        <v>877</v>
      </c>
      <c r="B936" s="921">
        <f>'Expenditures 16-24'!G16</f>
        <v>0</v>
      </c>
      <c r="D936" s="2" t="str">
        <f t="shared" si="13"/>
        <v>Error?</v>
      </c>
    </row>
    <row r="937" spans="1:4" x14ac:dyDescent="0.2">
      <c r="A937" s="5">
        <v>878</v>
      </c>
      <c r="B937" s="921"/>
      <c r="D937" s="2" t="str">
        <f t="shared" si="13"/>
        <v>OK</v>
      </c>
    </row>
    <row r="938" spans="1:4" x14ac:dyDescent="0.2">
      <c r="A938" s="5">
        <v>879</v>
      </c>
      <c r="B938" s="921"/>
      <c r="D938" s="2" t="str">
        <f t="shared" si="13"/>
        <v>OK</v>
      </c>
    </row>
    <row r="939" spans="1:4" x14ac:dyDescent="0.2">
      <c r="A939" s="5">
        <v>880</v>
      </c>
      <c r="B939" s="921"/>
      <c r="D939" s="2" t="str">
        <f t="shared" si="13"/>
        <v>OK</v>
      </c>
    </row>
    <row r="940" spans="1:4" x14ac:dyDescent="0.2">
      <c r="A940" s="5">
        <v>881</v>
      </c>
      <c r="B940" s="921"/>
      <c r="D940" s="2" t="str">
        <f t="shared" si="13"/>
        <v>OK</v>
      </c>
    </row>
    <row r="941" spans="1:4" x14ac:dyDescent="0.2">
      <c r="A941" s="5">
        <v>882</v>
      </c>
      <c r="B941" s="921"/>
      <c r="D941" s="2" t="str">
        <f t="shared" si="13"/>
        <v>OK</v>
      </c>
    </row>
    <row r="942" spans="1:4" x14ac:dyDescent="0.2">
      <c r="A942">
        <v>883</v>
      </c>
      <c r="B942" s="921">
        <f>'Expenditures 16-24'!G18</f>
        <v>0</v>
      </c>
      <c r="D942" s="2" t="str">
        <f t="shared" si="13"/>
        <v>Error?</v>
      </c>
    </row>
    <row r="943" spans="1:4" x14ac:dyDescent="0.2">
      <c r="A943" s="5">
        <v>884</v>
      </c>
      <c r="B943" s="921"/>
      <c r="D943" s="2" t="str">
        <f t="shared" si="13"/>
        <v>OK</v>
      </c>
    </row>
    <row r="944" spans="1:4" x14ac:dyDescent="0.2">
      <c r="A944" s="5">
        <v>885</v>
      </c>
      <c r="B944" s="921"/>
      <c r="D944" s="2" t="str">
        <f t="shared" si="13"/>
        <v>OK</v>
      </c>
    </row>
    <row r="945" spans="1:4" x14ac:dyDescent="0.2">
      <c r="A945" s="5">
        <v>886</v>
      </c>
      <c r="B945" s="921"/>
      <c r="D945" s="2" t="str">
        <f t="shared" si="13"/>
        <v>OK</v>
      </c>
    </row>
    <row r="946" spans="1:4" x14ac:dyDescent="0.2">
      <c r="A946">
        <v>887</v>
      </c>
      <c r="B946" s="921">
        <f>'Expenditures 16-24'!G12</f>
        <v>0</v>
      </c>
      <c r="D946" s="2" t="str">
        <f t="shared" si="13"/>
        <v>Error?</v>
      </c>
    </row>
    <row r="947" spans="1:4" x14ac:dyDescent="0.2">
      <c r="A947">
        <v>888</v>
      </c>
      <c r="B947" s="921">
        <f>'Expenditures 16-24'!G13</f>
        <v>0</v>
      </c>
      <c r="D947" s="2" t="str">
        <f t="shared" si="13"/>
        <v>Error?</v>
      </c>
    </row>
    <row r="948" spans="1:4" x14ac:dyDescent="0.2">
      <c r="A948">
        <v>889</v>
      </c>
      <c r="B948" s="921">
        <f>'Expenditures 16-24'!G14</f>
        <v>0</v>
      </c>
      <c r="D948" s="2" t="str">
        <f t="shared" si="13"/>
        <v>Error?</v>
      </c>
    </row>
    <row r="949" spans="1:4" x14ac:dyDescent="0.2">
      <c r="A949">
        <v>890</v>
      </c>
      <c r="B949" s="921">
        <f>'Expenditures 16-24'!G15</f>
        <v>0</v>
      </c>
      <c r="D949" s="2" t="str">
        <f t="shared" si="13"/>
        <v>Error?</v>
      </c>
    </row>
    <row r="950" spans="1:4" x14ac:dyDescent="0.2">
      <c r="A950">
        <v>891</v>
      </c>
      <c r="B950" s="921">
        <f>'Expenditures 16-24'!G34</f>
        <v>62826</v>
      </c>
      <c r="D950" s="2" t="str">
        <f t="shared" si="13"/>
        <v>Error?</v>
      </c>
    </row>
    <row r="951" spans="1:4" x14ac:dyDescent="0.2">
      <c r="A951">
        <v>892</v>
      </c>
      <c r="B951" s="921">
        <f>'Expenditures 16-24'!G38</f>
        <v>0</v>
      </c>
      <c r="D951" s="2" t="str">
        <f t="shared" si="13"/>
        <v>Error?</v>
      </c>
    </row>
    <row r="952" spans="1:4" x14ac:dyDescent="0.2">
      <c r="A952">
        <v>893</v>
      </c>
      <c r="B952" s="921">
        <f>'Expenditures 16-24'!G39</f>
        <v>0</v>
      </c>
      <c r="C952" s="2" t="s">
        <v>511</v>
      </c>
      <c r="D952" s="2" t="str">
        <f t="shared" si="13"/>
        <v>Error?</v>
      </c>
    </row>
    <row r="953" spans="1:4" x14ac:dyDescent="0.2">
      <c r="A953">
        <v>894</v>
      </c>
      <c r="B953" s="921">
        <f>'Expenditures 16-24'!G40</f>
        <v>33821</v>
      </c>
      <c r="D953" s="2" t="str">
        <f t="shared" si="13"/>
        <v>Error?</v>
      </c>
    </row>
    <row r="954" spans="1:4" x14ac:dyDescent="0.2">
      <c r="A954">
        <v>895</v>
      </c>
      <c r="B954" s="921">
        <f>'Expenditures 16-24'!G41</f>
        <v>0</v>
      </c>
      <c r="D954" s="2" t="str">
        <f t="shared" si="13"/>
        <v>Error?</v>
      </c>
    </row>
    <row r="955" spans="1:4" x14ac:dyDescent="0.2">
      <c r="A955">
        <v>896</v>
      </c>
      <c r="B955" s="921">
        <f>'Expenditures 16-24'!G42</f>
        <v>22157</v>
      </c>
      <c r="D955" s="2" t="str">
        <f t="shared" si="13"/>
        <v>Error?</v>
      </c>
    </row>
    <row r="956" spans="1:4" x14ac:dyDescent="0.2">
      <c r="A956">
        <v>897</v>
      </c>
      <c r="B956" s="921">
        <f>'Expenditures 16-24'!G43</f>
        <v>0</v>
      </c>
      <c r="D956" s="2" t="str">
        <f t="shared" si="13"/>
        <v>Error?</v>
      </c>
    </row>
    <row r="957" spans="1:4" x14ac:dyDescent="0.2">
      <c r="A957">
        <v>898</v>
      </c>
      <c r="B957" s="921">
        <f>'Expenditures 16-24'!G44</f>
        <v>55978</v>
      </c>
      <c r="D957" s="2" t="str">
        <f t="shared" ref="D957:D1020" si="14">IF(ISBLANK(B957),"OK",IF(A957-B957=0,"OK","Error?"))</f>
        <v>Error?</v>
      </c>
    </row>
    <row r="958" spans="1:4" x14ac:dyDescent="0.2">
      <c r="A958">
        <v>899</v>
      </c>
      <c r="B958" s="921">
        <f>'Expenditures 16-24'!G46</f>
        <v>0</v>
      </c>
      <c r="D958" s="2" t="str">
        <f t="shared" si="14"/>
        <v>Error?</v>
      </c>
    </row>
    <row r="959" spans="1:4" x14ac:dyDescent="0.2">
      <c r="A959">
        <v>900</v>
      </c>
      <c r="B959" s="921">
        <f>'Expenditures 16-24'!G47</f>
        <v>0</v>
      </c>
      <c r="C959" s="2" t="s">
        <v>511</v>
      </c>
      <c r="D959" s="2" t="str">
        <f t="shared" si="14"/>
        <v>Error?</v>
      </c>
    </row>
    <row r="960" spans="1:4" x14ac:dyDescent="0.2">
      <c r="A960">
        <v>901</v>
      </c>
      <c r="B960" s="921">
        <f>'Expenditures 16-24'!G48</f>
        <v>0</v>
      </c>
      <c r="D960" s="2" t="str">
        <f t="shared" si="14"/>
        <v>Error?</v>
      </c>
    </row>
    <row r="961" spans="1:4" x14ac:dyDescent="0.2">
      <c r="A961">
        <v>902</v>
      </c>
      <c r="B961" s="921">
        <f>'Expenditures 16-24'!G49</f>
        <v>0</v>
      </c>
      <c r="D961" s="2" t="str">
        <f t="shared" si="14"/>
        <v>Error?</v>
      </c>
    </row>
    <row r="962" spans="1:4" x14ac:dyDescent="0.2">
      <c r="A962">
        <v>903</v>
      </c>
      <c r="B962" s="921">
        <f>'Expenditures 16-24'!G51</f>
        <v>90465</v>
      </c>
      <c r="D962" s="2" t="str">
        <f t="shared" si="14"/>
        <v>Error?</v>
      </c>
    </row>
    <row r="963" spans="1:4" x14ac:dyDescent="0.2">
      <c r="A963">
        <v>904</v>
      </c>
      <c r="B963" s="921">
        <f>'Expenditures 16-24'!G52</f>
        <v>230</v>
      </c>
      <c r="C963" s="2" t="s">
        <v>511</v>
      </c>
      <c r="D963" s="2" t="str">
        <f t="shared" si="14"/>
        <v>Error?</v>
      </c>
    </row>
    <row r="964" spans="1:4" x14ac:dyDescent="0.2">
      <c r="A964">
        <v>905</v>
      </c>
      <c r="B964" s="921">
        <f>'Expenditures 16-24'!G55</f>
        <v>90695</v>
      </c>
      <c r="D964" s="2" t="str">
        <f t="shared" si="14"/>
        <v>Error?</v>
      </c>
    </row>
    <row r="965" spans="1:4" x14ac:dyDescent="0.2">
      <c r="A965">
        <v>906</v>
      </c>
      <c r="B965" s="921">
        <f>'Expenditures 16-24'!G57</f>
        <v>0</v>
      </c>
      <c r="D965" s="2" t="str">
        <f t="shared" si="14"/>
        <v>Error?</v>
      </c>
    </row>
    <row r="966" spans="1:4" x14ac:dyDescent="0.2">
      <c r="A966">
        <v>907</v>
      </c>
      <c r="B966" s="921">
        <f>'Expenditures 16-24'!G58</f>
        <v>0</v>
      </c>
      <c r="C966" s="2" t="s">
        <v>511</v>
      </c>
      <c r="D966" s="2" t="str">
        <f t="shared" si="14"/>
        <v>Error?</v>
      </c>
    </row>
    <row r="967" spans="1:4" x14ac:dyDescent="0.2">
      <c r="A967">
        <v>908</v>
      </c>
      <c r="B967" s="921">
        <f>'Expenditures 16-24'!G59</f>
        <v>0</v>
      </c>
      <c r="D967" s="2" t="str">
        <f t="shared" si="14"/>
        <v>Error?</v>
      </c>
    </row>
    <row r="968" spans="1:4" x14ac:dyDescent="0.2">
      <c r="A968">
        <v>909</v>
      </c>
      <c r="B968" s="921">
        <f>'Expenditures 16-24'!G61</f>
        <v>14935</v>
      </c>
      <c r="D968" s="2" t="str">
        <f t="shared" si="14"/>
        <v>Error?</v>
      </c>
    </row>
    <row r="969" spans="1:4" x14ac:dyDescent="0.2">
      <c r="A969">
        <v>910</v>
      </c>
      <c r="B969" s="921">
        <f>'Expenditures 16-24'!G62</f>
        <v>0</v>
      </c>
      <c r="C969" s="2" t="s">
        <v>511</v>
      </c>
      <c r="D969" s="2" t="str">
        <f t="shared" si="14"/>
        <v>Error?</v>
      </c>
    </row>
    <row r="970" spans="1:4" x14ac:dyDescent="0.2">
      <c r="A970">
        <v>911</v>
      </c>
      <c r="B970" s="921">
        <f>'Expenditures 16-24'!G63</f>
        <v>0</v>
      </c>
      <c r="D970" s="2" t="str">
        <f t="shared" si="14"/>
        <v>Error?</v>
      </c>
    </row>
    <row r="971" spans="1:4" x14ac:dyDescent="0.2">
      <c r="A971">
        <v>912</v>
      </c>
      <c r="B971" s="921">
        <f>'Expenditures 16-24'!G64</f>
        <v>0</v>
      </c>
      <c r="D971" s="2" t="str">
        <f t="shared" si="14"/>
        <v>Error?</v>
      </c>
    </row>
    <row r="972" spans="1:4" x14ac:dyDescent="0.2">
      <c r="A972">
        <v>913</v>
      </c>
      <c r="B972" s="921">
        <f>'Expenditures 16-24'!G65</f>
        <v>0</v>
      </c>
      <c r="D972" s="2" t="str">
        <f t="shared" si="14"/>
        <v>Error?</v>
      </c>
    </row>
    <row r="973" spans="1:4" x14ac:dyDescent="0.2">
      <c r="A973">
        <v>914</v>
      </c>
      <c r="B973" s="921">
        <f>'Expenditures 16-24'!G66</f>
        <v>0</v>
      </c>
      <c r="D973" s="2" t="str">
        <f t="shared" si="14"/>
        <v>Error?</v>
      </c>
    </row>
    <row r="974" spans="1:4" x14ac:dyDescent="0.2">
      <c r="A974" s="5">
        <v>915</v>
      </c>
      <c r="B974" s="921"/>
      <c r="D974" s="2" t="str">
        <f t="shared" si="14"/>
        <v>OK</v>
      </c>
    </row>
    <row r="975" spans="1:4" x14ac:dyDescent="0.2">
      <c r="A975">
        <v>916</v>
      </c>
      <c r="B975" s="921">
        <f>'Expenditures 16-24'!G67</f>
        <v>14935</v>
      </c>
      <c r="D975" s="2" t="str">
        <f t="shared" si="14"/>
        <v>Error?</v>
      </c>
    </row>
    <row r="976" spans="1:4" x14ac:dyDescent="0.2">
      <c r="A976">
        <v>917</v>
      </c>
      <c r="B976" s="921">
        <f>'Expenditures 16-24'!G69</f>
        <v>0</v>
      </c>
      <c r="D976" s="2" t="str">
        <f t="shared" si="14"/>
        <v>Error?</v>
      </c>
    </row>
    <row r="977" spans="1:4" x14ac:dyDescent="0.2">
      <c r="A977">
        <v>918</v>
      </c>
      <c r="B977" s="921">
        <f>'Expenditures 16-24'!G70</f>
        <v>0</v>
      </c>
      <c r="C977" s="2" t="s">
        <v>511</v>
      </c>
      <c r="D977" s="2" t="str">
        <f t="shared" si="14"/>
        <v>Error?</v>
      </c>
    </row>
    <row r="978" spans="1:4" x14ac:dyDescent="0.2">
      <c r="A978">
        <v>919</v>
      </c>
      <c r="B978" s="921">
        <f>'Expenditures 16-24'!G71</f>
        <v>0</v>
      </c>
      <c r="D978" s="2" t="str">
        <f t="shared" si="14"/>
        <v>Error?</v>
      </c>
    </row>
    <row r="979" spans="1:4" x14ac:dyDescent="0.2">
      <c r="A979">
        <v>920</v>
      </c>
      <c r="B979" s="921">
        <f>'Expenditures 16-24'!G72</f>
        <v>0</v>
      </c>
      <c r="D979" s="2" t="str">
        <f t="shared" si="14"/>
        <v>Error?</v>
      </c>
    </row>
    <row r="980" spans="1:4" x14ac:dyDescent="0.2">
      <c r="A980" s="5">
        <v>921</v>
      </c>
      <c r="B980" s="921"/>
      <c r="D980" s="2" t="str">
        <f t="shared" si="14"/>
        <v>OK</v>
      </c>
    </row>
    <row r="981" spans="1:4" x14ac:dyDescent="0.2">
      <c r="A981">
        <v>922</v>
      </c>
      <c r="B981" s="921">
        <f>'Expenditures 16-24'!G73</f>
        <v>0</v>
      </c>
      <c r="D981" s="2" t="str">
        <f t="shared" si="14"/>
        <v>Error?</v>
      </c>
    </row>
    <row r="982" spans="1:4" x14ac:dyDescent="0.2">
      <c r="A982" s="5">
        <v>923</v>
      </c>
      <c r="B982" s="921"/>
      <c r="D982" s="2" t="str">
        <f t="shared" si="14"/>
        <v>OK</v>
      </c>
    </row>
    <row r="983" spans="1:4" x14ac:dyDescent="0.2">
      <c r="A983">
        <v>924</v>
      </c>
      <c r="B983" s="921">
        <f>'Expenditures 16-24'!G74</f>
        <v>0</v>
      </c>
      <c r="D983" s="2" t="str">
        <f t="shared" si="14"/>
        <v>Error?</v>
      </c>
    </row>
    <row r="984" spans="1:4" x14ac:dyDescent="0.2">
      <c r="A984">
        <v>925</v>
      </c>
      <c r="B984" s="921">
        <f>'Expenditures 16-24'!G75</f>
        <v>0</v>
      </c>
      <c r="D984" s="2" t="str">
        <f t="shared" si="14"/>
        <v>Error?</v>
      </c>
    </row>
    <row r="985" spans="1:4" x14ac:dyDescent="0.2">
      <c r="A985">
        <v>926</v>
      </c>
      <c r="B985" s="921">
        <f>'Expenditures 16-24'!G76</f>
        <v>161608</v>
      </c>
      <c r="C985" s="2" t="s">
        <v>511</v>
      </c>
      <c r="D985" s="2" t="str">
        <f t="shared" si="14"/>
        <v>Error?</v>
      </c>
    </row>
    <row r="986" spans="1:4" x14ac:dyDescent="0.2">
      <c r="A986">
        <v>927</v>
      </c>
      <c r="B986" s="921">
        <f>'Expenditures 16-24'!G77</f>
        <v>3983</v>
      </c>
      <c r="D986" s="2" t="str">
        <f t="shared" si="14"/>
        <v>Error?</v>
      </c>
    </row>
    <row r="987" spans="1:4" x14ac:dyDescent="0.2">
      <c r="A987">
        <v>928</v>
      </c>
      <c r="B987" s="921">
        <f>'Expenditures 16-24'!G116</f>
        <v>228417</v>
      </c>
      <c r="C987" s="2" t="s">
        <v>511</v>
      </c>
      <c r="D987" s="2" t="str">
        <f t="shared" si="14"/>
        <v>Error?</v>
      </c>
    </row>
    <row r="988" spans="1:4" x14ac:dyDescent="0.2">
      <c r="A988" s="5">
        <v>929</v>
      </c>
      <c r="B988" s="921"/>
      <c r="D988" s="2" t="str">
        <f t="shared" si="14"/>
        <v>OK</v>
      </c>
    </row>
    <row r="989" spans="1:4" x14ac:dyDescent="0.2">
      <c r="A989" s="5">
        <v>930</v>
      </c>
      <c r="B989" s="921"/>
      <c r="C989" s="2" t="s">
        <v>511</v>
      </c>
      <c r="D989" s="2" t="str">
        <f t="shared" si="14"/>
        <v>OK</v>
      </c>
    </row>
    <row r="990" spans="1:4" x14ac:dyDescent="0.2">
      <c r="A990" s="5">
        <v>931</v>
      </c>
      <c r="B990" s="921"/>
      <c r="D990" s="2" t="str">
        <f t="shared" si="14"/>
        <v>OK</v>
      </c>
    </row>
    <row r="991" spans="1:4" x14ac:dyDescent="0.2">
      <c r="A991" s="5">
        <v>932</v>
      </c>
      <c r="B991" s="921"/>
      <c r="D991" s="2" t="str">
        <f t="shared" si="14"/>
        <v>OK</v>
      </c>
    </row>
    <row r="992" spans="1:4" x14ac:dyDescent="0.2">
      <c r="A992" s="5">
        <v>933</v>
      </c>
      <c r="B992" s="921"/>
      <c r="D992" s="2" t="str">
        <f t="shared" si="14"/>
        <v>OK</v>
      </c>
    </row>
    <row r="993" spans="1:4" x14ac:dyDescent="0.2">
      <c r="A993">
        <v>934</v>
      </c>
      <c r="B993" s="921">
        <f>'Expenditures 16-24'!H5</f>
        <v>0</v>
      </c>
      <c r="D993" s="2" t="str">
        <f t="shared" si="14"/>
        <v>Error?</v>
      </c>
    </row>
    <row r="994" spans="1:4" x14ac:dyDescent="0.2">
      <c r="A994">
        <v>935</v>
      </c>
      <c r="B994" s="921">
        <f>'Expenditures 16-24'!H16</f>
        <v>0</v>
      </c>
      <c r="D994" s="2" t="str">
        <f t="shared" si="14"/>
        <v>Error?</v>
      </c>
    </row>
    <row r="995" spans="1:4" x14ac:dyDescent="0.2">
      <c r="A995" s="5">
        <v>936</v>
      </c>
      <c r="B995" s="921"/>
      <c r="D995" s="2" t="str">
        <f t="shared" si="14"/>
        <v>OK</v>
      </c>
    </row>
    <row r="996" spans="1:4" x14ac:dyDescent="0.2">
      <c r="A996" s="5">
        <v>937</v>
      </c>
      <c r="B996" s="921"/>
      <c r="D996" s="2" t="str">
        <f t="shared" si="14"/>
        <v>OK</v>
      </c>
    </row>
    <row r="997" spans="1:4" x14ac:dyDescent="0.2">
      <c r="A997" s="5">
        <v>938</v>
      </c>
      <c r="B997" s="921"/>
      <c r="D997" s="2" t="str">
        <f t="shared" si="14"/>
        <v>OK</v>
      </c>
    </row>
    <row r="998" spans="1:4" x14ac:dyDescent="0.2">
      <c r="A998" s="5">
        <v>939</v>
      </c>
      <c r="B998" s="921"/>
      <c r="D998" s="2" t="str">
        <f t="shared" si="14"/>
        <v>OK</v>
      </c>
    </row>
    <row r="999" spans="1:4" x14ac:dyDescent="0.2">
      <c r="A999" s="5">
        <v>940</v>
      </c>
      <c r="B999" s="921"/>
      <c r="D999" s="2" t="str">
        <f t="shared" si="14"/>
        <v>OK</v>
      </c>
    </row>
    <row r="1000" spans="1:4" x14ac:dyDescent="0.2">
      <c r="A1000">
        <v>941</v>
      </c>
      <c r="B1000" s="921">
        <f>'Expenditures 16-24'!H18</f>
        <v>0</v>
      </c>
      <c r="D1000" s="2" t="str">
        <f t="shared" si="14"/>
        <v>Error?</v>
      </c>
    </row>
    <row r="1001" spans="1:4" x14ac:dyDescent="0.2">
      <c r="A1001" s="5">
        <v>942</v>
      </c>
      <c r="B1001" s="921"/>
      <c r="D1001" s="2" t="str">
        <f t="shared" si="14"/>
        <v>OK</v>
      </c>
    </row>
    <row r="1002" spans="1:4" x14ac:dyDescent="0.2">
      <c r="A1002" s="5">
        <v>943</v>
      </c>
      <c r="B1002" s="921"/>
      <c r="D1002" s="2" t="str">
        <f t="shared" si="14"/>
        <v>OK</v>
      </c>
    </row>
    <row r="1003" spans="1:4" x14ac:dyDescent="0.2">
      <c r="A1003" s="5">
        <v>944</v>
      </c>
      <c r="B1003" s="921"/>
      <c r="D1003" s="2" t="str">
        <f t="shared" si="14"/>
        <v>OK</v>
      </c>
    </row>
    <row r="1004" spans="1:4" x14ac:dyDescent="0.2">
      <c r="A1004">
        <v>945</v>
      </c>
      <c r="B1004" s="921">
        <f>'Expenditures 16-24'!H12</f>
        <v>0</v>
      </c>
      <c r="D1004" s="2" t="str">
        <f t="shared" si="14"/>
        <v>Error?</v>
      </c>
    </row>
    <row r="1005" spans="1:4" x14ac:dyDescent="0.2">
      <c r="A1005">
        <v>946</v>
      </c>
      <c r="B1005" s="921">
        <f>'Expenditures 16-24'!H13</f>
        <v>0</v>
      </c>
      <c r="D1005" s="2" t="str">
        <f t="shared" si="14"/>
        <v>Error?</v>
      </c>
    </row>
    <row r="1006" spans="1:4" x14ac:dyDescent="0.2">
      <c r="A1006">
        <v>947</v>
      </c>
      <c r="B1006" s="921">
        <f>'Expenditures 16-24'!H14</f>
        <v>0</v>
      </c>
      <c r="D1006" s="2" t="str">
        <f t="shared" si="14"/>
        <v>Error?</v>
      </c>
    </row>
    <row r="1007" spans="1:4" x14ac:dyDescent="0.2">
      <c r="A1007">
        <v>948</v>
      </c>
      <c r="B1007" s="921">
        <f>'Expenditures 16-24'!H15</f>
        <v>0</v>
      </c>
      <c r="D1007" s="2" t="str">
        <f t="shared" si="14"/>
        <v>Error?</v>
      </c>
    </row>
    <row r="1008" spans="1:4" x14ac:dyDescent="0.2">
      <c r="A1008">
        <v>949</v>
      </c>
      <c r="B1008" s="921">
        <f>'Expenditures 16-24'!H34</f>
        <v>0</v>
      </c>
      <c r="D1008" s="2" t="str">
        <f t="shared" si="14"/>
        <v>Error?</v>
      </c>
    </row>
    <row r="1009" spans="1:4" x14ac:dyDescent="0.2">
      <c r="A1009">
        <v>950</v>
      </c>
      <c r="B1009" s="921">
        <f>'Expenditures 16-24'!H38</f>
        <v>0</v>
      </c>
      <c r="D1009" s="2" t="str">
        <f t="shared" si="14"/>
        <v>Error?</v>
      </c>
    </row>
    <row r="1010" spans="1:4" x14ac:dyDescent="0.2">
      <c r="A1010">
        <v>951</v>
      </c>
      <c r="B1010" s="921">
        <f>'Expenditures 16-24'!H39</f>
        <v>0</v>
      </c>
      <c r="C1010" s="2" t="s">
        <v>511</v>
      </c>
      <c r="D1010" s="2" t="str">
        <f t="shared" si="14"/>
        <v>Error?</v>
      </c>
    </row>
    <row r="1011" spans="1:4" x14ac:dyDescent="0.2">
      <c r="A1011">
        <v>952</v>
      </c>
      <c r="B1011" s="921">
        <f>'Expenditures 16-24'!H40</f>
        <v>0</v>
      </c>
      <c r="D1011" s="2" t="str">
        <f t="shared" si="14"/>
        <v>Error?</v>
      </c>
    </row>
    <row r="1012" spans="1:4" x14ac:dyDescent="0.2">
      <c r="A1012">
        <v>953</v>
      </c>
      <c r="B1012" s="921">
        <f>'Expenditures 16-24'!H41</f>
        <v>0</v>
      </c>
      <c r="D1012" s="2" t="str">
        <f t="shared" si="14"/>
        <v>Error?</v>
      </c>
    </row>
    <row r="1013" spans="1:4" x14ac:dyDescent="0.2">
      <c r="A1013">
        <v>954</v>
      </c>
      <c r="B1013" s="921">
        <f>'Expenditures 16-24'!H42</f>
        <v>0</v>
      </c>
      <c r="D1013" s="2" t="str">
        <f t="shared" si="14"/>
        <v>Error?</v>
      </c>
    </row>
    <row r="1014" spans="1:4" x14ac:dyDescent="0.2">
      <c r="A1014">
        <v>955</v>
      </c>
      <c r="B1014" s="921">
        <f>'Expenditures 16-24'!H43</f>
        <v>0</v>
      </c>
      <c r="D1014" s="2" t="str">
        <f t="shared" si="14"/>
        <v>Error?</v>
      </c>
    </row>
    <row r="1015" spans="1:4" x14ac:dyDescent="0.2">
      <c r="A1015">
        <v>956</v>
      </c>
      <c r="B1015" s="921">
        <f>'Expenditures 16-24'!H44</f>
        <v>0</v>
      </c>
      <c r="D1015" s="2" t="str">
        <f t="shared" si="14"/>
        <v>Error?</v>
      </c>
    </row>
    <row r="1016" spans="1:4" x14ac:dyDescent="0.2">
      <c r="A1016">
        <v>957</v>
      </c>
      <c r="B1016" s="921">
        <f>'Expenditures 16-24'!H46</f>
        <v>955</v>
      </c>
      <c r="D1016" s="2" t="str">
        <f t="shared" si="14"/>
        <v>Error?</v>
      </c>
    </row>
    <row r="1017" spans="1:4" x14ac:dyDescent="0.2">
      <c r="A1017">
        <v>958</v>
      </c>
      <c r="B1017" s="921">
        <f>'Expenditures 16-24'!H47</f>
        <v>0</v>
      </c>
      <c r="C1017" s="2" t="s">
        <v>511</v>
      </c>
      <c r="D1017" s="2" t="str">
        <f t="shared" si="14"/>
        <v>Error?</v>
      </c>
    </row>
    <row r="1018" spans="1:4" x14ac:dyDescent="0.2">
      <c r="A1018">
        <v>959</v>
      </c>
      <c r="B1018" s="921">
        <f>'Expenditures 16-24'!H48</f>
        <v>0</v>
      </c>
      <c r="D1018" s="2" t="str">
        <f t="shared" si="14"/>
        <v>Error?</v>
      </c>
    </row>
    <row r="1019" spans="1:4" x14ac:dyDescent="0.2">
      <c r="A1019">
        <v>960</v>
      </c>
      <c r="B1019" s="921">
        <f>'Expenditures 16-24'!H49</f>
        <v>955</v>
      </c>
      <c r="D1019" s="2" t="str">
        <f t="shared" si="14"/>
        <v>Error?</v>
      </c>
    </row>
    <row r="1020" spans="1:4" x14ac:dyDescent="0.2">
      <c r="A1020">
        <v>961</v>
      </c>
      <c r="B1020" s="921">
        <f>'Expenditures 16-24'!H51</f>
        <v>0</v>
      </c>
      <c r="D1020" s="2" t="str">
        <f t="shared" si="14"/>
        <v>Error?</v>
      </c>
    </row>
    <row r="1021" spans="1:4" x14ac:dyDescent="0.2">
      <c r="A1021">
        <v>962</v>
      </c>
      <c r="B1021" s="921">
        <f>'Expenditures 16-24'!H52</f>
        <v>3663</v>
      </c>
      <c r="C1021" s="2" t="s">
        <v>511</v>
      </c>
      <c r="D1021" s="2" t="str">
        <f t="shared" ref="D1021:D1084" si="15">IF(ISBLANK(B1021),"OK",IF(A1021-B1021=0,"OK","Error?"))</f>
        <v>Error?</v>
      </c>
    </row>
    <row r="1022" spans="1:4" x14ac:dyDescent="0.2">
      <c r="A1022">
        <v>963</v>
      </c>
      <c r="B1022" s="921">
        <f>'Expenditures 16-24'!H55</f>
        <v>3663</v>
      </c>
      <c r="D1022" s="2" t="str">
        <f t="shared" si="15"/>
        <v>Error?</v>
      </c>
    </row>
    <row r="1023" spans="1:4" x14ac:dyDescent="0.2">
      <c r="A1023">
        <v>964</v>
      </c>
      <c r="B1023" s="921">
        <f>'Expenditures 16-24'!H57</f>
        <v>0</v>
      </c>
      <c r="D1023" s="2" t="str">
        <f t="shared" si="15"/>
        <v>Error?</v>
      </c>
    </row>
    <row r="1024" spans="1:4" x14ac:dyDescent="0.2">
      <c r="A1024">
        <v>965</v>
      </c>
      <c r="B1024" s="921">
        <f>'Expenditures 16-24'!H58</f>
        <v>0</v>
      </c>
      <c r="C1024" s="2" t="s">
        <v>511</v>
      </c>
      <c r="D1024" s="2" t="str">
        <f t="shared" si="15"/>
        <v>Error?</v>
      </c>
    </row>
    <row r="1025" spans="1:4" x14ac:dyDescent="0.2">
      <c r="A1025">
        <v>966</v>
      </c>
      <c r="B1025" s="921">
        <f>'Expenditures 16-24'!H59</f>
        <v>0</v>
      </c>
      <c r="D1025" s="2" t="str">
        <f t="shared" si="15"/>
        <v>Error?</v>
      </c>
    </row>
    <row r="1026" spans="1:4" x14ac:dyDescent="0.2">
      <c r="A1026">
        <v>967</v>
      </c>
      <c r="B1026" s="921">
        <f>'Expenditures 16-24'!H61</f>
        <v>0</v>
      </c>
      <c r="D1026" s="2" t="str">
        <f t="shared" si="15"/>
        <v>Error?</v>
      </c>
    </row>
    <row r="1027" spans="1:4" x14ac:dyDescent="0.2">
      <c r="A1027">
        <v>968</v>
      </c>
      <c r="B1027" s="921">
        <f>'Expenditures 16-24'!H62</f>
        <v>0</v>
      </c>
      <c r="C1027" s="2" t="s">
        <v>511</v>
      </c>
      <c r="D1027" s="2" t="str">
        <f t="shared" si="15"/>
        <v>Error?</v>
      </c>
    </row>
    <row r="1028" spans="1:4" x14ac:dyDescent="0.2">
      <c r="A1028">
        <v>969</v>
      </c>
      <c r="B1028" s="921">
        <f>'Expenditures 16-24'!H63</f>
        <v>0</v>
      </c>
      <c r="D1028" s="2" t="str">
        <f t="shared" si="15"/>
        <v>Error?</v>
      </c>
    </row>
    <row r="1029" spans="1:4" x14ac:dyDescent="0.2">
      <c r="A1029">
        <v>970</v>
      </c>
      <c r="B1029" s="921">
        <f>'Expenditures 16-24'!H64</f>
        <v>0</v>
      </c>
      <c r="D1029" s="2" t="str">
        <f t="shared" si="15"/>
        <v>Error?</v>
      </c>
    </row>
    <row r="1030" spans="1:4" x14ac:dyDescent="0.2">
      <c r="A1030">
        <v>971</v>
      </c>
      <c r="B1030" s="921">
        <f>'Expenditures 16-24'!H65</f>
        <v>0</v>
      </c>
      <c r="D1030" s="2" t="str">
        <f t="shared" si="15"/>
        <v>Error?</v>
      </c>
    </row>
    <row r="1031" spans="1:4" x14ac:dyDescent="0.2">
      <c r="A1031">
        <v>972</v>
      </c>
      <c r="B1031" s="921">
        <f>'Expenditures 16-24'!H66</f>
        <v>0</v>
      </c>
      <c r="D1031" s="2" t="str">
        <f t="shared" si="15"/>
        <v>Error?</v>
      </c>
    </row>
    <row r="1032" spans="1:4" x14ac:dyDescent="0.2">
      <c r="A1032" s="5">
        <v>973</v>
      </c>
      <c r="B1032" s="921"/>
      <c r="D1032" s="2" t="str">
        <f t="shared" si="15"/>
        <v>OK</v>
      </c>
    </row>
    <row r="1033" spans="1:4" x14ac:dyDescent="0.2">
      <c r="A1033">
        <v>974</v>
      </c>
      <c r="B1033" s="921">
        <f>'Expenditures 16-24'!H67</f>
        <v>0</v>
      </c>
      <c r="D1033" s="2" t="str">
        <f t="shared" si="15"/>
        <v>Error?</v>
      </c>
    </row>
    <row r="1034" spans="1:4" x14ac:dyDescent="0.2">
      <c r="A1034">
        <v>975</v>
      </c>
      <c r="B1034" s="921">
        <f>'Expenditures 16-24'!H69</f>
        <v>0</v>
      </c>
      <c r="D1034" s="2" t="str">
        <f t="shared" si="15"/>
        <v>Error?</v>
      </c>
    </row>
    <row r="1035" spans="1:4" x14ac:dyDescent="0.2">
      <c r="A1035">
        <v>976</v>
      </c>
      <c r="B1035" s="921">
        <f>'Expenditures 16-24'!H70</f>
        <v>0</v>
      </c>
      <c r="C1035" s="2" t="s">
        <v>511</v>
      </c>
      <c r="D1035" s="2" t="str">
        <f t="shared" si="15"/>
        <v>Error?</v>
      </c>
    </row>
    <row r="1036" spans="1:4" x14ac:dyDescent="0.2">
      <c r="A1036">
        <v>977</v>
      </c>
      <c r="B1036" s="921">
        <f>'Expenditures 16-24'!H71</f>
        <v>0</v>
      </c>
      <c r="D1036" s="2" t="str">
        <f t="shared" si="15"/>
        <v>Error?</v>
      </c>
    </row>
    <row r="1037" spans="1:4" x14ac:dyDescent="0.2">
      <c r="A1037">
        <v>978</v>
      </c>
      <c r="B1037" s="921">
        <f>'Expenditures 16-24'!H72</f>
        <v>0</v>
      </c>
      <c r="D1037" s="2" t="str">
        <f t="shared" si="15"/>
        <v>Error?</v>
      </c>
    </row>
    <row r="1038" spans="1:4" x14ac:dyDescent="0.2">
      <c r="A1038" s="5">
        <v>979</v>
      </c>
      <c r="B1038" s="921"/>
      <c r="D1038" s="2" t="str">
        <f t="shared" si="15"/>
        <v>OK</v>
      </c>
    </row>
    <row r="1039" spans="1:4" x14ac:dyDescent="0.2">
      <c r="A1039">
        <v>980</v>
      </c>
      <c r="B1039" s="921">
        <f>'Expenditures 16-24'!H73</f>
        <v>0</v>
      </c>
      <c r="D1039" s="2" t="str">
        <f t="shared" si="15"/>
        <v>Error?</v>
      </c>
    </row>
    <row r="1040" spans="1:4" x14ac:dyDescent="0.2">
      <c r="A1040" s="5">
        <v>981</v>
      </c>
      <c r="B1040" s="921"/>
      <c r="D1040" s="2" t="str">
        <f t="shared" si="15"/>
        <v>OK</v>
      </c>
    </row>
    <row r="1041" spans="1:5" x14ac:dyDescent="0.2">
      <c r="A1041">
        <v>982</v>
      </c>
      <c r="B1041" s="921">
        <f>'Expenditures 16-24'!H74</f>
        <v>0</v>
      </c>
      <c r="D1041" s="2" t="str">
        <f t="shared" si="15"/>
        <v>Error?</v>
      </c>
    </row>
    <row r="1042" spans="1:5" x14ac:dyDescent="0.2">
      <c r="A1042">
        <v>983</v>
      </c>
      <c r="B1042" s="921">
        <f>'Expenditures 16-24'!H75</f>
        <v>0</v>
      </c>
      <c r="D1042" s="2" t="str">
        <f t="shared" si="15"/>
        <v>Error?</v>
      </c>
    </row>
    <row r="1043" spans="1:5" x14ac:dyDescent="0.2">
      <c r="A1043">
        <v>984</v>
      </c>
      <c r="B1043" s="921">
        <f>'Expenditures 16-24'!H76</f>
        <v>4618</v>
      </c>
      <c r="C1043" s="2" t="s">
        <v>511</v>
      </c>
      <c r="D1043" s="2" t="str">
        <f t="shared" si="15"/>
        <v>Error?</v>
      </c>
    </row>
    <row r="1044" spans="1:5" x14ac:dyDescent="0.2">
      <c r="A1044">
        <v>985</v>
      </c>
      <c r="B1044" s="921">
        <f>'Expenditures 16-24'!H77</f>
        <v>0</v>
      </c>
      <c r="D1044" s="2" t="str">
        <f t="shared" si="15"/>
        <v>Error?</v>
      </c>
    </row>
    <row r="1045" spans="1:5" x14ac:dyDescent="0.2">
      <c r="A1045">
        <v>986</v>
      </c>
      <c r="B1045" s="921">
        <f>'Expenditures 16-24'!H104</f>
        <v>2978162</v>
      </c>
      <c r="C1045" s="2" t="s">
        <v>511</v>
      </c>
      <c r="D1045" s="2" t="str">
        <f t="shared" si="15"/>
        <v>Error?</v>
      </c>
    </row>
    <row r="1046" spans="1:5" x14ac:dyDescent="0.2">
      <c r="A1046">
        <v>987</v>
      </c>
      <c r="B1046" s="921">
        <f>'Expenditures 16-24'!H107</f>
        <v>0</v>
      </c>
      <c r="D1046" s="2" t="str">
        <f t="shared" si="15"/>
        <v>Error?</v>
      </c>
    </row>
    <row r="1047" spans="1:5" x14ac:dyDescent="0.2">
      <c r="A1047">
        <v>988</v>
      </c>
      <c r="B1047" s="921">
        <f>'Expenditures 16-24'!H108</f>
        <v>0</v>
      </c>
      <c r="C1047" s="2" t="s">
        <v>511</v>
      </c>
      <c r="D1047" s="2" t="str">
        <f t="shared" si="15"/>
        <v>Error?</v>
      </c>
    </row>
    <row r="1048" spans="1:5" x14ac:dyDescent="0.2">
      <c r="A1048" s="5">
        <v>989</v>
      </c>
      <c r="B1048" s="921"/>
      <c r="D1048" s="2" t="str">
        <f t="shared" si="15"/>
        <v>OK</v>
      </c>
    </row>
    <row r="1049" spans="1:5" x14ac:dyDescent="0.2">
      <c r="A1049">
        <v>990</v>
      </c>
      <c r="B1049" s="921">
        <f>'Expenditures 16-24'!H111</f>
        <v>0</v>
      </c>
      <c r="D1049" s="2" t="str">
        <f t="shared" si="15"/>
        <v>Error?</v>
      </c>
    </row>
    <row r="1050" spans="1:5" x14ac:dyDescent="0.2">
      <c r="A1050" s="5">
        <v>991</v>
      </c>
      <c r="B1050" s="921"/>
      <c r="D1050" s="2" t="str">
        <f t="shared" si="15"/>
        <v>OK</v>
      </c>
    </row>
    <row r="1051" spans="1:5" x14ac:dyDescent="0.2">
      <c r="A1051">
        <v>992</v>
      </c>
      <c r="B1051" s="921">
        <f>'Expenditures 16-24'!H112</f>
        <v>0</v>
      </c>
      <c r="D1051" s="2" t="str">
        <f t="shared" si="15"/>
        <v>Error?</v>
      </c>
    </row>
    <row r="1052" spans="1:5" x14ac:dyDescent="0.2">
      <c r="A1052">
        <v>993</v>
      </c>
      <c r="B1052" s="921">
        <f>'Expenditures 16-24'!H116</f>
        <v>3097357</v>
      </c>
      <c r="D1052" s="2" t="str">
        <f t="shared" si="15"/>
        <v>Error?</v>
      </c>
    </row>
    <row r="1053" spans="1:5" x14ac:dyDescent="0.2">
      <c r="A1053" s="5">
        <v>994</v>
      </c>
      <c r="B1053" s="921"/>
      <c r="C1053" s="2" t="s">
        <v>511</v>
      </c>
      <c r="D1053" s="2" t="str">
        <f t="shared" si="15"/>
        <v>OK</v>
      </c>
    </row>
    <row r="1054" spans="1:5" x14ac:dyDescent="0.2">
      <c r="A1054" s="5">
        <v>995</v>
      </c>
      <c r="B1054" s="921"/>
      <c r="C1054" s="2" t="s">
        <v>511</v>
      </c>
      <c r="D1054" s="2" t="str">
        <f t="shared" si="15"/>
        <v>OK</v>
      </c>
      <c r="E1054" s="4" t="s">
        <v>1432</v>
      </c>
    </row>
    <row r="1055" spans="1:5" x14ac:dyDescent="0.2">
      <c r="A1055" s="5">
        <v>996</v>
      </c>
      <c r="B1055" s="921"/>
      <c r="D1055" s="2" t="str">
        <f t="shared" si="15"/>
        <v>OK</v>
      </c>
    </row>
    <row r="1056" spans="1:5" x14ac:dyDescent="0.2">
      <c r="A1056" s="5">
        <v>997</v>
      </c>
      <c r="B1056" s="921"/>
      <c r="C1056" s="2" t="s">
        <v>511</v>
      </c>
      <c r="D1056" s="2" t="str">
        <f t="shared" si="15"/>
        <v>OK</v>
      </c>
    </row>
    <row r="1057" spans="1:4" x14ac:dyDescent="0.2">
      <c r="A1057" s="5">
        <v>998</v>
      </c>
      <c r="B1057" s="921"/>
      <c r="C1057" s="2" t="s">
        <v>511</v>
      </c>
      <c r="D1057" s="2" t="str">
        <f t="shared" si="15"/>
        <v>OK</v>
      </c>
    </row>
    <row r="1058" spans="1:4" x14ac:dyDescent="0.2">
      <c r="A1058" s="5">
        <v>999</v>
      </c>
      <c r="B1058" s="921"/>
      <c r="D1058" s="2" t="str">
        <f t="shared" si="15"/>
        <v>OK</v>
      </c>
    </row>
    <row r="1059" spans="1:4" x14ac:dyDescent="0.2">
      <c r="A1059" s="5">
        <v>1000</v>
      </c>
      <c r="B1059" s="921"/>
      <c r="D1059" s="2" t="str">
        <f t="shared" si="15"/>
        <v>OK</v>
      </c>
    </row>
    <row r="1060" spans="1:4" x14ac:dyDescent="0.2">
      <c r="A1060" s="5">
        <v>1001</v>
      </c>
      <c r="B1060" s="921"/>
      <c r="D1060" s="2" t="str">
        <f t="shared" si="15"/>
        <v>OK</v>
      </c>
    </row>
    <row r="1061" spans="1:4" x14ac:dyDescent="0.2">
      <c r="A1061" s="5">
        <v>1002</v>
      </c>
      <c r="B1061" s="921"/>
      <c r="D1061" s="2" t="str">
        <f t="shared" si="15"/>
        <v>OK</v>
      </c>
    </row>
    <row r="1062" spans="1:4" x14ac:dyDescent="0.2">
      <c r="A1062" s="5">
        <v>1003</v>
      </c>
      <c r="B1062" s="921"/>
      <c r="D1062" s="2" t="str">
        <f t="shared" si="15"/>
        <v>OK</v>
      </c>
    </row>
    <row r="1063" spans="1:4" x14ac:dyDescent="0.2">
      <c r="A1063" s="5">
        <v>1004</v>
      </c>
      <c r="B1063" s="921"/>
      <c r="D1063" s="2" t="str">
        <f t="shared" si="15"/>
        <v>OK</v>
      </c>
    </row>
    <row r="1064" spans="1:4" x14ac:dyDescent="0.2">
      <c r="A1064" s="5">
        <v>1005</v>
      </c>
      <c r="B1064" s="921"/>
      <c r="D1064" s="2" t="str">
        <f t="shared" si="15"/>
        <v>OK</v>
      </c>
    </row>
    <row r="1065" spans="1:4" x14ac:dyDescent="0.2">
      <c r="A1065" s="5">
        <v>1006</v>
      </c>
      <c r="B1065" s="921"/>
      <c r="D1065" s="2" t="str">
        <f t="shared" si="15"/>
        <v>OK</v>
      </c>
    </row>
    <row r="1066" spans="1:4" x14ac:dyDescent="0.2">
      <c r="A1066" s="5">
        <v>1007</v>
      </c>
      <c r="B1066" s="921"/>
      <c r="D1066" s="2" t="str">
        <f t="shared" si="15"/>
        <v>OK</v>
      </c>
    </row>
    <row r="1067" spans="1:4" x14ac:dyDescent="0.2">
      <c r="A1067" s="5">
        <v>1008</v>
      </c>
      <c r="B1067" s="921"/>
      <c r="D1067" s="2" t="str">
        <f t="shared" si="15"/>
        <v>OK</v>
      </c>
    </row>
    <row r="1068" spans="1:4" x14ac:dyDescent="0.2">
      <c r="A1068" s="5">
        <v>1009</v>
      </c>
      <c r="B1068" s="921"/>
      <c r="D1068" s="2" t="str">
        <f t="shared" si="15"/>
        <v>OK</v>
      </c>
    </row>
    <row r="1069" spans="1:4" x14ac:dyDescent="0.2">
      <c r="A1069" s="5">
        <v>1010</v>
      </c>
      <c r="B1069" s="921"/>
      <c r="D1069" s="2" t="str">
        <f t="shared" si="15"/>
        <v>OK</v>
      </c>
    </row>
    <row r="1070" spans="1:4" x14ac:dyDescent="0.2">
      <c r="A1070" s="5">
        <v>1011</v>
      </c>
      <c r="B1070" s="921"/>
      <c r="D1070" s="2" t="str">
        <f t="shared" si="15"/>
        <v>OK</v>
      </c>
    </row>
    <row r="1071" spans="1:4" x14ac:dyDescent="0.2">
      <c r="A1071" s="5">
        <v>1012</v>
      </c>
      <c r="B1071" s="921"/>
      <c r="D1071" s="2" t="str">
        <f t="shared" si="15"/>
        <v>OK</v>
      </c>
    </row>
    <row r="1072" spans="1:4" x14ac:dyDescent="0.2">
      <c r="A1072" s="5">
        <v>1013</v>
      </c>
      <c r="B1072" s="921"/>
      <c r="D1072" s="2" t="str">
        <f t="shared" si="15"/>
        <v>OK</v>
      </c>
    </row>
    <row r="1073" spans="1:4" x14ac:dyDescent="0.2">
      <c r="A1073" s="5">
        <v>1014</v>
      </c>
      <c r="B1073" s="921"/>
      <c r="D1073" s="2" t="str">
        <f t="shared" si="15"/>
        <v>OK</v>
      </c>
    </row>
    <row r="1074" spans="1:4" x14ac:dyDescent="0.2">
      <c r="A1074" s="5">
        <v>1015</v>
      </c>
      <c r="B1074" s="921"/>
      <c r="D1074" s="2" t="str">
        <f t="shared" si="15"/>
        <v>OK</v>
      </c>
    </row>
    <row r="1075" spans="1:4" x14ac:dyDescent="0.2">
      <c r="A1075" s="5">
        <v>1016</v>
      </c>
      <c r="B1075" s="921"/>
      <c r="D1075" s="2" t="str">
        <f t="shared" si="15"/>
        <v>OK</v>
      </c>
    </row>
    <row r="1076" spans="1:4" x14ac:dyDescent="0.2">
      <c r="A1076" s="5">
        <v>1017</v>
      </c>
      <c r="B1076" s="921"/>
      <c r="D1076" s="2" t="str">
        <f t="shared" si="15"/>
        <v>OK</v>
      </c>
    </row>
    <row r="1077" spans="1:4" x14ac:dyDescent="0.2">
      <c r="A1077" s="5">
        <v>1018</v>
      </c>
      <c r="B1077" s="921"/>
      <c r="D1077" s="2" t="str">
        <f t="shared" si="15"/>
        <v>OK</v>
      </c>
    </row>
    <row r="1078" spans="1:4" x14ac:dyDescent="0.2">
      <c r="A1078" s="5">
        <v>1019</v>
      </c>
      <c r="B1078" s="921"/>
      <c r="C1078" s="2" t="s">
        <v>511</v>
      </c>
      <c r="D1078" s="2" t="str">
        <f t="shared" si="15"/>
        <v>OK</v>
      </c>
    </row>
    <row r="1079" spans="1:4" x14ac:dyDescent="0.2">
      <c r="A1079" s="5">
        <v>1020</v>
      </c>
      <c r="B1079" s="921"/>
      <c r="D1079" s="2" t="str">
        <f t="shared" si="15"/>
        <v>OK</v>
      </c>
    </row>
    <row r="1080" spans="1:4" x14ac:dyDescent="0.2">
      <c r="A1080" s="5">
        <v>1021</v>
      </c>
      <c r="B1080" s="921"/>
      <c r="D1080" s="2" t="str">
        <f t="shared" si="15"/>
        <v>OK</v>
      </c>
    </row>
    <row r="1081" spans="1:4" x14ac:dyDescent="0.2">
      <c r="A1081" s="5">
        <v>1022</v>
      </c>
      <c r="B1081" s="921"/>
      <c r="D1081" s="2" t="str">
        <f t="shared" si="15"/>
        <v>OK</v>
      </c>
    </row>
    <row r="1082" spans="1:4" x14ac:dyDescent="0.2">
      <c r="A1082" s="5">
        <v>1023</v>
      </c>
      <c r="B1082" s="921"/>
      <c r="D1082" s="2" t="str">
        <f t="shared" si="15"/>
        <v>OK</v>
      </c>
    </row>
    <row r="1083" spans="1:4" x14ac:dyDescent="0.2">
      <c r="A1083" s="5">
        <v>1024</v>
      </c>
      <c r="B1083" s="921"/>
      <c r="D1083" s="2" t="str">
        <f t="shared" si="15"/>
        <v>OK</v>
      </c>
    </row>
    <row r="1084" spans="1:4" x14ac:dyDescent="0.2">
      <c r="A1084" s="5">
        <v>1025</v>
      </c>
      <c r="B1084" s="921"/>
      <c r="D1084" s="2" t="str">
        <f t="shared" si="15"/>
        <v>OK</v>
      </c>
    </row>
    <row r="1085" spans="1:4" x14ac:dyDescent="0.2">
      <c r="A1085" s="5">
        <v>1026</v>
      </c>
      <c r="B1085" s="921"/>
      <c r="D1085" s="2" t="str">
        <f t="shared" ref="D1085:D1148" si="16">IF(ISBLANK(B1085),"OK",IF(A1085-B1085=0,"OK","Error?"))</f>
        <v>OK</v>
      </c>
    </row>
    <row r="1086" spans="1:4" x14ac:dyDescent="0.2">
      <c r="A1086" s="5">
        <v>1027</v>
      </c>
      <c r="B1086" s="921"/>
      <c r="C1086" s="2" t="s">
        <v>511</v>
      </c>
      <c r="D1086" s="2" t="str">
        <f t="shared" si="16"/>
        <v>OK</v>
      </c>
    </row>
    <row r="1087" spans="1:4" x14ac:dyDescent="0.2">
      <c r="A1087" s="5">
        <v>1028</v>
      </c>
      <c r="B1087" s="921"/>
      <c r="C1087" s="2" t="s">
        <v>511</v>
      </c>
      <c r="D1087" s="2" t="str">
        <f t="shared" si="16"/>
        <v>OK</v>
      </c>
    </row>
    <row r="1088" spans="1:4" x14ac:dyDescent="0.2">
      <c r="A1088" s="5">
        <v>1029</v>
      </c>
      <c r="B1088" s="921"/>
      <c r="D1088" s="2" t="str">
        <f t="shared" si="16"/>
        <v>OK</v>
      </c>
    </row>
    <row r="1089" spans="1:4" x14ac:dyDescent="0.2">
      <c r="A1089" s="5">
        <v>1030</v>
      </c>
      <c r="B1089" s="921"/>
      <c r="D1089" s="2" t="str">
        <f t="shared" si="16"/>
        <v>OK</v>
      </c>
    </row>
    <row r="1090" spans="1:4" x14ac:dyDescent="0.2">
      <c r="A1090" s="5">
        <v>1031</v>
      </c>
      <c r="B1090" s="921"/>
      <c r="D1090" s="2" t="str">
        <f t="shared" si="16"/>
        <v>OK</v>
      </c>
    </row>
    <row r="1091" spans="1:4" x14ac:dyDescent="0.2">
      <c r="A1091">
        <v>1032</v>
      </c>
      <c r="B1091" s="921">
        <f>'Expenditures 16-24'!K5</f>
        <v>0</v>
      </c>
      <c r="D1091" s="2" t="str">
        <f t="shared" si="16"/>
        <v>Error?</v>
      </c>
    </row>
    <row r="1092" spans="1:4" x14ac:dyDescent="0.2">
      <c r="A1092">
        <v>1033</v>
      </c>
      <c r="B1092" s="921">
        <f>'Expenditures 16-24'!K16</f>
        <v>0</v>
      </c>
      <c r="D1092" s="2" t="str">
        <f t="shared" si="16"/>
        <v>Error?</v>
      </c>
    </row>
    <row r="1093" spans="1:4" x14ac:dyDescent="0.2">
      <c r="A1093" s="5">
        <v>1034</v>
      </c>
      <c r="B1093" s="921"/>
      <c r="C1093" s="2" t="s">
        <v>511</v>
      </c>
      <c r="D1093" s="2" t="str">
        <f t="shared" si="16"/>
        <v>OK</v>
      </c>
    </row>
    <row r="1094" spans="1:4" x14ac:dyDescent="0.2">
      <c r="A1094" s="5">
        <v>1035</v>
      </c>
      <c r="B1094" s="921"/>
      <c r="C1094" s="2" t="s">
        <v>511</v>
      </c>
      <c r="D1094" s="2" t="str">
        <f t="shared" si="16"/>
        <v>OK</v>
      </c>
    </row>
    <row r="1095" spans="1:4" x14ac:dyDescent="0.2">
      <c r="A1095" s="5">
        <v>1036</v>
      </c>
      <c r="B1095" s="921"/>
      <c r="D1095" s="2" t="str">
        <f t="shared" si="16"/>
        <v>OK</v>
      </c>
    </row>
    <row r="1096" spans="1:4" x14ac:dyDescent="0.2">
      <c r="A1096" s="5">
        <v>1037</v>
      </c>
      <c r="B1096" s="921"/>
      <c r="D1096" s="2" t="str">
        <f t="shared" si="16"/>
        <v>OK</v>
      </c>
    </row>
    <row r="1097" spans="1:4" x14ac:dyDescent="0.2">
      <c r="A1097" s="5">
        <v>1038</v>
      </c>
      <c r="B1097" s="921"/>
      <c r="D1097" s="2" t="str">
        <f t="shared" si="16"/>
        <v>OK</v>
      </c>
    </row>
    <row r="1098" spans="1:4" x14ac:dyDescent="0.2">
      <c r="A1098">
        <v>1039</v>
      </c>
      <c r="B1098" s="921">
        <f>'Expenditures 16-24'!K18</f>
        <v>0</v>
      </c>
      <c r="D1098" s="2" t="str">
        <f t="shared" si="16"/>
        <v>Error?</v>
      </c>
    </row>
    <row r="1099" spans="1:4" x14ac:dyDescent="0.2">
      <c r="A1099" s="5">
        <v>1040</v>
      </c>
      <c r="B1099" s="921"/>
      <c r="D1099" s="2" t="str">
        <f t="shared" si="16"/>
        <v>OK</v>
      </c>
    </row>
    <row r="1100" spans="1:4" x14ac:dyDescent="0.2">
      <c r="A1100" s="5">
        <v>1041</v>
      </c>
      <c r="B1100" s="921"/>
      <c r="C1100" s="2" t="s">
        <v>511</v>
      </c>
      <c r="D1100" s="2" t="str">
        <f t="shared" si="16"/>
        <v>OK</v>
      </c>
    </row>
    <row r="1101" spans="1:4" x14ac:dyDescent="0.2">
      <c r="A1101" s="5">
        <v>1042</v>
      </c>
      <c r="B1101" s="921"/>
      <c r="D1101" s="2" t="str">
        <f t="shared" si="16"/>
        <v>OK</v>
      </c>
    </row>
    <row r="1102" spans="1:4" x14ac:dyDescent="0.2">
      <c r="A1102">
        <v>1043</v>
      </c>
      <c r="B1102" s="921">
        <f>'Expenditures 16-24'!K12</f>
        <v>0</v>
      </c>
      <c r="D1102" s="2" t="str">
        <f t="shared" si="16"/>
        <v>Error?</v>
      </c>
    </row>
    <row r="1103" spans="1:4" x14ac:dyDescent="0.2">
      <c r="A1103">
        <v>1044</v>
      </c>
      <c r="B1103" s="921">
        <f>'Expenditures 16-24'!K13</f>
        <v>267941</v>
      </c>
      <c r="D1103" s="2" t="str">
        <f t="shared" si="16"/>
        <v>Error?</v>
      </c>
    </row>
    <row r="1104" spans="1:4" x14ac:dyDescent="0.2">
      <c r="A1104">
        <v>1045</v>
      </c>
      <c r="B1104" s="921">
        <f>'Expenditures 16-24'!K14</f>
        <v>0</v>
      </c>
      <c r="C1104" s="2" t="s">
        <v>511</v>
      </c>
      <c r="D1104" s="2" t="str">
        <f t="shared" si="16"/>
        <v>Error?</v>
      </c>
    </row>
    <row r="1105" spans="1:4" x14ac:dyDescent="0.2">
      <c r="A1105">
        <v>1046</v>
      </c>
      <c r="B1105" s="921">
        <f>'Expenditures 16-24'!K15</f>
        <v>381465</v>
      </c>
      <c r="C1105" s="2" t="s">
        <v>511</v>
      </c>
      <c r="D1105" s="2" t="str">
        <f t="shared" si="16"/>
        <v>Error?</v>
      </c>
    </row>
    <row r="1106" spans="1:4" x14ac:dyDescent="0.2">
      <c r="A1106">
        <v>1047</v>
      </c>
      <c r="B1106" s="921">
        <f>'Expenditures 16-24'!K34</f>
        <v>6745069</v>
      </c>
      <c r="C1106" s="2" t="s">
        <v>511</v>
      </c>
      <c r="D1106" s="2" t="str">
        <f t="shared" si="16"/>
        <v>Error?</v>
      </c>
    </row>
    <row r="1107" spans="1:4" x14ac:dyDescent="0.2">
      <c r="A1107">
        <v>1048</v>
      </c>
      <c r="B1107" s="921">
        <f>'Expenditures 16-24'!K38</f>
        <v>2148648</v>
      </c>
      <c r="C1107" s="2" t="s">
        <v>511</v>
      </c>
      <c r="D1107" s="2" t="str">
        <f t="shared" si="16"/>
        <v>Error?</v>
      </c>
    </row>
    <row r="1108" spans="1:4" x14ac:dyDescent="0.2">
      <c r="A1108">
        <v>1049</v>
      </c>
      <c r="B1108" s="921">
        <f>'Expenditures 16-24'!K39</f>
        <v>0</v>
      </c>
      <c r="C1108" s="2" t="s">
        <v>511</v>
      </c>
      <c r="D1108" s="2" t="str">
        <f t="shared" si="16"/>
        <v>Error?</v>
      </c>
    </row>
    <row r="1109" spans="1:4" x14ac:dyDescent="0.2">
      <c r="A1109">
        <v>1050</v>
      </c>
      <c r="B1109" s="921">
        <f>'Expenditures 16-24'!K40</f>
        <v>3681148</v>
      </c>
      <c r="C1109" s="2" t="s">
        <v>511</v>
      </c>
      <c r="D1109" s="2" t="str">
        <f t="shared" si="16"/>
        <v>Error?</v>
      </c>
    </row>
    <row r="1110" spans="1:4" x14ac:dyDescent="0.2">
      <c r="A1110">
        <v>1051</v>
      </c>
      <c r="B1110" s="921">
        <f>'Expenditures 16-24'!K41</f>
        <v>1077041</v>
      </c>
      <c r="C1110" s="2" t="s">
        <v>511</v>
      </c>
      <c r="D1110" s="2" t="str">
        <f t="shared" si="16"/>
        <v>Error?</v>
      </c>
    </row>
    <row r="1111" spans="1:4" x14ac:dyDescent="0.2">
      <c r="A1111">
        <v>1052</v>
      </c>
      <c r="B1111" s="921">
        <f>'Expenditures 16-24'!K42</f>
        <v>2406469</v>
      </c>
      <c r="C1111" s="2" t="s">
        <v>511</v>
      </c>
      <c r="D1111" s="2" t="str">
        <f t="shared" si="16"/>
        <v>Error?</v>
      </c>
    </row>
    <row r="1112" spans="1:4" x14ac:dyDescent="0.2">
      <c r="A1112">
        <v>1053</v>
      </c>
      <c r="B1112" s="921">
        <f>'Expenditures 16-24'!K43</f>
        <v>0</v>
      </c>
      <c r="C1112" s="2" t="s">
        <v>511</v>
      </c>
      <c r="D1112" s="2" t="str">
        <f t="shared" si="16"/>
        <v>Error?</v>
      </c>
    </row>
    <row r="1113" spans="1:4" x14ac:dyDescent="0.2">
      <c r="A1113">
        <v>1054</v>
      </c>
      <c r="B1113" s="921">
        <f>'Expenditures 16-24'!K44</f>
        <v>9313306</v>
      </c>
      <c r="C1113" s="2" t="s">
        <v>511</v>
      </c>
      <c r="D1113" s="2" t="str">
        <f t="shared" si="16"/>
        <v>Error?</v>
      </c>
    </row>
    <row r="1114" spans="1:4" x14ac:dyDescent="0.2">
      <c r="A1114">
        <v>1055</v>
      </c>
      <c r="B1114" s="921">
        <f>'Expenditures 16-24'!K46</f>
        <v>1127773</v>
      </c>
      <c r="C1114" s="2" t="s">
        <v>511</v>
      </c>
      <c r="D1114" s="2" t="str">
        <f t="shared" si="16"/>
        <v>Error?</v>
      </c>
    </row>
    <row r="1115" spans="1:4" x14ac:dyDescent="0.2">
      <c r="A1115">
        <v>1056</v>
      </c>
      <c r="B1115" s="921">
        <f>'Expenditures 16-24'!K47</f>
        <v>0</v>
      </c>
      <c r="C1115" s="2" t="s">
        <v>511</v>
      </c>
      <c r="D1115" s="2" t="str">
        <f t="shared" si="16"/>
        <v>Error?</v>
      </c>
    </row>
    <row r="1116" spans="1:4" x14ac:dyDescent="0.2">
      <c r="A1116">
        <v>1057</v>
      </c>
      <c r="B1116" s="921">
        <f>'Expenditures 16-24'!K48</f>
        <v>0</v>
      </c>
      <c r="C1116" s="2" t="s">
        <v>511</v>
      </c>
      <c r="D1116" s="2" t="str">
        <f t="shared" si="16"/>
        <v>Error?</v>
      </c>
    </row>
    <row r="1117" spans="1:4" x14ac:dyDescent="0.2">
      <c r="A1117">
        <v>1058</v>
      </c>
      <c r="B1117" s="921">
        <f>'Expenditures 16-24'!K49</f>
        <v>1127773</v>
      </c>
      <c r="C1117" s="2" t="s">
        <v>511</v>
      </c>
      <c r="D1117" s="2" t="str">
        <f t="shared" si="16"/>
        <v>Error?</v>
      </c>
    </row>
    <row r="1118" spans="1:4" x14ac:dyDescent="0.2">
      <c r="A1118">
        <v>1059</v>
      </c>
      <c r="B1118" s="921">
        <f>'Expenditures 16-24'!K51</f>
        <v>231254</v>
      </c>
      <c r="C1118" s="2" t="s">
        <v>511</v>
      </c>
      <c r="D1118" s="2" t="str">
        <f t="shared" si="16"/>
        <v>Error?</v>
      </c>
    </row>
    <row r="1119" spans="1:4" x14ac:dyDescent="0.2">
      <c r="A1119">
        <v>1060</v>
      </c>
      <c r="B1119" s="921">
        <f>'Expenditures 16-24'!K52</f>
        <v>1052243</v>
      </c>
      <c r="C1119" s="2" t="s">
        <v>511</v>
      </c>
      <c r="D1119" s="2" t="str">
        <f t="shared" si="16"/>
        <v>Error?</v>
      </c>
    </row>
    <row r="1120" spans="1:4" x14ac:dyDescent="0.2">
      <c r="A1120">
        <v>1061</v>
      </c>
      <c r="B1120" s="921">
        <f>'Expenditures 16-24'!K55</f>
        <v>1540264</v>
      </c>
      <c r="C1120" s="2" t="s">
        <v>511</v>
      </c>
      <c r="D1120" s="2" t="str">
        <f t="shared" si="16"/>
        <v>Error?</v>
      </c>
    </row>
    <row r="1121" spans="1:4" x14ac:dyDescent="0.2">
      <c r="A1121">
        <v>1062</v>
      </c>
      <c r="B1121" s="921">
        <f>'Expenditures 16-24'!K57</f>
        <v>0</v>
      </c>
      <c r="C1121" s="2" t="s">
        <v>511</v>
      </c>
      <c r="D1121" s="2" t="str">
        <f t="shared" si="16"/>
        <v>Error?</v>
      </c>
    </row>
    <row r="1122" spans="1:4" x14ac:dyDescent="0.2">
      <c r="A1122">
        <v>1063</v>
      </c>
      <c r="B1122" s="921">
        <f>'Expenditures 16-24'!K58</f>
        <v>0</v>
      </c>
      <c r="C1122" s="2" t="s">
        <v>511</v>
      </c>
      <c r="D1122" s="2" t="str">
        <f t="shared" si="16"/>
        <v>Error?</v>
      </c>
    </row>
    <row r="1123" spans="1:4" x14ac:dyDescent="0.2">
      <c r="A1123">
        <v>1064</v>
      </c>
      <c r="B1123" s="921">
        <f>'Expenditures 16-24'!K59</f>
        <v>0</v>
      </c>
      <c r="C1123" s="2" t="s">
        <v>511</v>
      </c>
      <c r="D1123" s="2" t="str">
        <f t="shared" si="16"/>
        <v>Error?</v>
      </c>
    </row>
    <row r="1124" spans="1:4" x14ac:dyDescent="0.2">
      <c r="A1124">
        <v>1065</v>
      </c>
      <c r="B1124" s="921">
        <f>'Expenditures 16-24'!K61</f>
        <v>470395</v>
      </c>
      <c r="C1124" s="2" t="s">
        <v>511</v>
      </c>
      <c r="D1124" s="2" t="str">
        <f t="shared" si="16"/>
        <v>Error?</v>
      </c>
    </row>
    <row r="1125" spans="1:4" x14ac:dyDescent="0.2">
      <c r="A1125">
        <v>1066</v>
      </c>
      <c r="B1125" s="921">
        <f>'Expenditures 16-24'!K62</f>
        <v>7967</v>
      </c>
      <c r="C1125" s="2" t="s">
        <v>511</v>
      </c>
      <c r="D1125" s="2" t="str">
        <f t="shared" si="16"/>
        <v>Error?</v>
      </c>
    </row>
    <row r="1126" spans="1:4" x14ac:dyDescent="0.2">
      <c r="A1126">
        <v>1067</v>
      </c>
      <c r="B1126" s="921">
        <f>'Expenditures 16-24'!K63</f>
        <v>74260</v>
      </c>
      <c r="C1126" s="2" t="s">
        <v>511</v>
      </c>
      <c r="D1126" s="2" t="str">
        <f t="shared" si="16"/>
        <v>Error?</v>
      </c>
    </row>
    <row r="1127" spans="1:4" x14ac:dyDescent="0.2">
      <c r="A1127">
        <v>1068</v>
      </c>
      <c r="B1127" s="921">
        <f>'Expenditures 16-24'!K64</f>
        <v>0</v>
      </c>
      <c r="C1127" s="2" t="s">
        <v>511</v>
      </c>
      <c r="D1127" s="2" t="str">
        <f t="shared" si="16"/>
        <v>Error?</v>
      </c>
    </row>
    <row r="1128" spans="1:4" x14ac:dyDescent="0.2">
      <c r="A1128">
        <v>1069</v>
      </c>
      <c r="B1128" s="921">
        <f>'Expenditures 16-24'!K65</f>
        <v>0</v>
      </c>
      <c r="C1128" s="2" t="s">
        <v>511</v>
      </c>
      <c r="D1128" s="2" t="str">
        <f t="shared" si="16"/>
        <v>Error?</v>
      </c>
    </row>
    <row r="1129" spans="1:4" x14ac:dyDescent="0.2">
      <c r="A1129">
        <v>1070</v>
      </c>
      <c r="B1129" s="921">
        <f>'Expenditures 16-24'!K66</f>
        <v>0</v>
      </c>
      <c r="C1129" s="2" t="s">
        <v>511</v>
      </c>
      <c r="D1129" s="2" t="str">
        <f t="shared" si="16"/>
        <v>Error?</v>
      </c>
    </row>
    <row r="1130" spans="1:4" x14ac:dyDescent="0.2">
      <c r="A1130" s="5">
        <v>1071</v>
      </c>
      <c r="B1130" s="921"/>
      <c r="C1130" s="2" t="s">
        <v>511</v>
      </c>
      <c r="D1130" s="2" t="str">
        <f t="shared" si="16"/>
        <v>OK</v>
      </c>
    </row>
    <row r="1131" spans="1:4" x14ac:dyDescent="0.2">
      <c r="A1131">
        <v>1072</v>
      </c>
      <c r="B1131" s="921">
        <f>'Expenditures 16-24'!K67</f>
        <v>552622</v>
      </c>
      <c r="C1131" s="2" t="s">
        <v>511</v>
      </c>
      <c r="D1131" s="2" t="str">
        <f t="shared" si="16"/>
        <v>Error?</v>
      </c>
    </row>
    <row r="1132" spans="1:4" x14ac:dyDescent="0.2">
      <c r="A1132">
        <v>1073</v>
      </c>
      <c r="B1132" s="921">
        <f>'Expenditures 16-24'!K69</f>
        <v>158546</v>
      </c>
      <c r="D1132" s="2" t="str">
        <f t="shared" si="16"/>
        <v>Error?</v>
      </c>
    </row>
    <row r="1133" spans="1:4" x14ac:dyDescent="0.2">
      <c r="A1133">
        <v>1074</v>
      </c>
      <c r="B1133" s="921">
        <f>'Expenditures 16-24'!K70</f>
        <v>0</v>
      </c>
      <c r="C1133" s="2" t="s">
        <v>511</v>
      </c>
      <c r="D1133" s="2" t="str">
        <f t="shared" si="16"/>
        <v>Error?</v>
      </c>
    </row>
    <row r="1134" spans="1:4" x14ac:dyDescent="0.2">
      <c r="A1134">
        <v>1075</v>
      </c>
      <c r="B1134" s="921">
        <f>'Expenditures 16-24'!K71</f>
        <v>0</v>
      </c>
      <c r="C1134" s="2" t="s">
        <v>511</v>
      </c>
      <c r="D1134" s="2" t="str">
        <f t="shared" si="16"/>
        <v>Error?</v>
      </c>
    </row>
    <row r="1135" spans="1:4" x14ac:dyDescent="0.2">
      <c r="A1135">
        <v>1076</v>
      </c>
      <c r="B1135" s="921">
        <f>'Expenditures 16-24'!K72</f>
        <v>0</v>
      </c>
      <c r="C1135" s="2" t="s">
        <v>511</v>
      </c>
      <c r="D1135" s="2" t="str">
        <f t="shared" si="16"/>
        <v>Error?</v>
      </c>
    </row>
    <row r="1136" spans="1:4" x14ac:dyDescent="0.2">
      <c r="A1136" s="5">
        <v>1077</v>
      </c>
      <c r="B1136" s="921"/>
      <c r="C1136" s="2" t="s">
        <v>511</v>
      </c>
      <c r="D1136" s="2" t="str">
        <f t="shared" si="16"/>
        <v>OK</v>
      </c>
    </row>
    <row r="1137" spans="1:4" x14ac:dyDescent="0.2">
      <c r="A1137">
        <v>1078</v>
      </c>
      <c r="B1137" s="921">
        <f>'Expenditures 16-24'!K73</f>
        <v>0</v>
      </c>
      <c r="C1137" s="2" t="s">
        <v>511</v>
      </c>
      <c r="D1137" s="2" t="str">
        <f t="shared" si="16"/>
        <v>Error?</v>
      </c>
    </row>
    <row r="1138" spans="1:4" x14ac:dyDescent="0.2">
      <c r="A1138" s="5">
        <v>1079</v>
      </c>
      <c r="B1138" s="921"/>
      <c r="D1138" s="2" t="str">
        <f t="shared" si="16"/>
        <v>OK</v>
      </c>
    </row>
    <row r="1139" spans="1:4" x14ac:dyDescent="0.2">
      <c r="A1139">
        <v>1080</v>
      </c>
      <c r="B1139" s="921">
        <f>'Expenditures 16-24'!K74</f>
        <v>158546</v>
      </c>
      <c r="C1139" s="2" t="s">
        <v>511</v>
      </c>
      <c r="D1139" s="2" t="str">
        <f t="shared" si="16"/>
        <v>Error?</v>
      </c>
    </row>
    <row r="1140" spans="1:4" x14ac:dyDescent="0.2">
      <c r="A1140">
        <v>1081</v>
      </c>
      <c r="B1140" s="921">
        <f>'Expenditures 16-24'!K75</f>
        <v>0</v>
      </c>
      <c r="D1140" s="2" t="str">
        <f t="shared" si="16"/>
        <v>Error?</v>
      </c>
    </row>
    <row r="1141" spans="1:4" x14ac:dyDescent="0.2">
      <c r="A1141">
        <v>1082</v>
      </c>
      <c r="B1141" s="921">
        <f>'Expenditures 16-24'!K76</f>
        <v>12692511</v>
      </c>
      <c r="C1141" s="2" t="s">
        <v>511</v>
      </c>
      <c r="D1141" s="2" t="str">
        <f t="shared" si="16"/>
        <v>Error?</v>
      </c>
    </row>
    <row r="1142" spans="1:4" x14ac:dyDescent="0.2">
      <c r="A1142">
        <v>1083</v>
      </c>
      <c r="B1142" s="921">
        <f>'Expenditures 16-24'!K77</f>
        <v>613278</v>
      </c>
      <c r="C1142" s="2" t="s">
        <v>511</v>
      </c>
      <c r="D1142" s="2" t="str">
        <f t="shared" si="16"/>
        <v>Error?</v>
      </c>
    </row>
    <row r="1143" spans="1:4" x14ac:dyDescent="0.2">
      <c r="A1143">
        <v>1084</v>
      </c>
      <c r="B1143" s="921">
        <f>'Expenditures 16-24'!K104</f>
        <v>3024988</v>
      </c>
      <c r="C1143" s="2" t="s">
        <v>511</v>
      </c>
      <c r="D1143" s="2" t="str">
        <f t="shared" si="16"/>
        <v>Error?</v>
      </c>
    </row>
    <row r="1144" spans="1:4" x14ac:dyDescent="0.2">
      <c r="A1144">
        <v>1085</v>
      </c>
      <c r="B1144" s="921">
        <f>'Expenditures 16-24'!K107</f>
        <v>0</v>
      </c>
      <c r="C1144" s="2" t="s">
        <v>511</v>
      </c>
      <c r="D1144" s="2" t="str">
        <f t="shared" si="16"/>
        <v>Error?</v>
      </c>
    </row>
    <row r="1145" spans="1:4" x14ac:dyDescent="0.2">
      <c r="A1145">
        <v>1086</v>
      </c>
      <c r="B1145" s="921">
        <f>'Expenditures 16-24'!K108</f>
        <v>0</v>
      </c>
      <c r="C1145" s="2" t="s">
        <v>511</v>
      </c>
      <c r="D1145" s="2" t="str">
        <f t="shared" si="16"/>
        <v>Error?</v>
      </c>
    </row>
    <row r="1146" spans="1:4" x14ac:dyDescent="0.2">
      <c r="A1146" s="5">
        <v>1087</v>
      </c>
      <c r="B1146" s="921"/>
      <c r="C1146" s="2" t="s">
        <v>511</v>
      </c>
      <c r="D1146" s="2" t="str">
        <f t="shared" si="16"/>
        <v>OK</v>
      </c>
    </row>
    <row r="1147" spans="1:4" x14ac:dyDescent="0.2">
      <c r="A1147">
        <v>1088</v>
      </c>
      <c r="B1147" s="921">
        <f>'Expenditures 16-24'!K111</f>
        <v>0</v>
      </c>
      <c r="C1147" s="2" t="s">
        <v>511</v>
      </c>
      <c r="D1147" s="2" t="str">
        <f t="shared" si="16"/>
        <v>Error?</v>
      </c>
    </row>
    <row r="1148" spans="1:4" x14ac:dyDescent="0.2">
      <c r="A1148" s="5">
        <v>1089</v>
      </c>
      <c r="B1148" s="921"/>
      <c r="C1148" s="2" t="s">
        <v>511</v>
      </c>
      <c r="D1148" s="2" t="str">
        <f t="shared" si="16"/>
        <v>OK</v>
      </c>
    </row>
    <row r="1149" spans="1:4" x14ac:dyDescent="0.2">
      <c r="A1149">
        <v>1090</v>
      </c>
      <c r="B1149" s="921">
        <f>'Expenditures 16-24'!K112</f>
        <v>0</v>
      </c>
      <c r="C1149" s="2" t="s">
        <v>511</v>
      </c>
      <c r="D1149" s="2" t="str">
        <f t="shared" ref="D1149:D1212" si="17">IF(ISBLANK(B1149),"OK",IF(A1149-B1149=0,"OK","Error?"))</f>
        <v>Error?</v>
      </c>
    </row>
    <row r="1150" spans="1:4" x14ac:dyDescent="0.2">
      <c r="A1150">
        <v>1091</v>
      </c>
      <c r="B1150" s="921">
        <f>'Expenditures 16-24'!K116</f>
        <v>23190423</v>
      </c>
      <c r="D1150" s="2" t="str">
        <f t="shared" si="17"/>
        <v>Error?</v>
      </c>
    </row>
    <row r="1151" spans="1:4" x14ac:dyDescent="0.2">
      <c r="A1151">
        <v>1092</v>
      </c>
      <c r="B1151" s="921">
        <f>'Expenditures 16-24'!K118</f>
        <v>-442637</v>
      </c>
      <c r="C1151" s="2" t="s">
        <v>511</v>
      </c>
      <c r="D1151" s="2" t="str">
        <f t="shared" si="17"/>
        <v>Error?</v>
      </c>
    </row>
    <row r="1152" spans="1:4" x14ac:dyDescent="0.2">
      <c r="A1152" s="5">
        <v>1093</v>
      </c>
      <c r="B1152" s="921"/>
      <c r="C1152" s="2" t="s">
        <v>511</v>
      </c>
      <c r="D1152" s="2" t="str">
        <f t="shared" si="17"/>
        <v>OK</v>
      </c>
    </row>
    <row r="1153" spans="1:4" x14ac:dyDescent="0.2">
      <c r="A1153" s="5">
        <v>1094</v>
      </c>
      <c r="B1153" s="921"/>
      <c r="C1153" s="2" t="s">
        <v>511</v>
      </c>
      <c r="D1153" s="2" t="str">
        <f t="shared" si="17"/>
        <v>OK</v>
      </c>
    </row>
    <row r="1154" spans="1:4" x14ac:dyDescent="0.2">
      <c r="A1154" s="5">
        <v>1095</v>
      </c>
      <c r="B1154" s="921"/>
      <c r="D1154" s="2" t="str">
        <f t="shared" si="17"/>
        <v>OK</v>
      </c>
    </row>
    <row r="1155" spans="1:4" x14ac:dyDescent="0.2">
      <c r="A1155" s="5">
        <v>1096</v>
      </c>
      <c r="B1155" s="921"/>
      <c r="D1155" s="2" t="str">
        <f t="shared" si="17"/>
        <v>OK</v>
      </c>
    </row>
    <row r="1156" spans="1:4" x14ac:dyDescent="0.2">
      <c r="A1156" s="5">
        <v>1097</v>
      </c>
      <c r="B1156" s="921"/>
      <c r="D1156" s="2" t="str">
        <f t="shared" si="17"/>
        <v>OK</v>
      </c>
    </row>
    <row r="1157" spans="1:4" x14ac:dyDescent="0.2">
      <c r="A1157" s="5">
        <v>1098</v>
      </c>
      <c r="B1157" s="921"/>
      <c r="D1157" s="2" t="str">
        <f t="shared" si="17"/>
        <v>OK</v>
      </c>
    </row>
    <row r="1158" spans="1:4" x14ac:dyDescent="0.2">
      <c r="A1158" s="5">
        <v>1099</v>
      </c>
      <c r="B1158" s="921"/>
      <c r="D1158" s="2" t="str">
        <f t="shared" si="17"/>
        <v>OK</v>
      </c>
    </row>
    <row r="1159" spans="1:4" x14ac:dyDescent="0.2">
      <c r="A1159" s="5">
        <v>1100</v>
      </c>
      <c r="B1159" s="921"/>
      <c r="D1159" s="2" t="str">
        <f t="shared" si="17"/>
        <v>OK</v>
      </c>
    </row>
    <row r="1160" spans="1:4" x14ac:dyDescent="0.2">
      <c r="A1160" s="5">
        <v>1101</v>
      </c>
      <c r="B1160" s="921"/>
      <c r="D1160" s="2" t="str">
        <f t="shared" si="17"/>
        <v>OK</v>
      </c>
    </row>
    <row r="1161" spans="1:4" x14ac:dyDescent="0.2">
      <c r="A1161" s="5">
        <v>1102</v>
      </c>
      <c r="B1161" s="921"/>
      <c r="D1161" s="2" t="str">
        <f t="shared" si="17"/>
        <v>OK</v>
      </c>
    </row>
    <row r="1162" spans="1:4" x14ac:dyDescent="0.2">
      <c r="A1162" s="5">
        <v>1103</v>
      </c>
      <c r="B1162" s="921"/>
      <c r="D1162" s="2" t="str">
        <f t="shared" si="17"/>
        <v>OK</v>
      </c>
    </row>
    <row r="1163" spans="1:4" x14ac:dyDescent="0.2">
      <c r="A1163" s="5">
        <v>1104</v>
      </c>
      <c r="B1163" s="921"/>
      <c r="D1163" s="2" t="str">
        <f t="shared" si="17"/>
        <v>OK</v>
      </c>
    </row>
    <row r="1164" spans="1:4" x14ac:dyDescent="0.2">
      <c r="A1164" s="5">
        <v>1105</v>
      </c>
      <c r="B1164" s="921"/>
      <c r="D1164" s="2" t="str">
        <f t="shared" si="17"/>
        <v>OK</v>
      </c>
    </row>
    <row r="1165" spans="1:4" x14ac:dyDescent="0.2">
      <c r="A1165" s="5">
        <v>1106</v>
      </c>
      <c r="B1165" s="921"/>
      <c r="D1165" s="2" t="str">
        <f t="shared" si="17"/>
        <v>OK</v>
      </c>
    </row>
    <row r="1166" spans="1:4" x14ac:dyDescent="0.2">
      <c r="A1166" s="5">
        <v>1107</v>
      </c>
      <c r="B1166" s="921"/>
      <c r="D1166" s="2" t="str">
        <f t="shared" si="17"/>
        <v>OK</v>
      </c>
    </row>
    <row r="1167" spans="1:4" x14ac:dyDescent="0.2">
      <c r="A1167" s="5">
        <v>1108</v>
      </c>
      <c r="B1167" s="921"/>
      <c r="D1167" s="2" t="str">
        <f t="shared" si="17"/>
        <v>OK</v>
      </c>
    </row>
    <row r="1168" spans="1:4" x14ac:dyDescent="0.2">
      <c r="A1168" s="5">
        <v>1109</v>
      </c>
      <c r="B1168" s="921"/>
      <c r="D1168" s="2" t="str">
        <f t="shared" si="17"/>
        <v>OK</v>
      </c>
    </row>
    <row r="1169" spans="1:4" x14ac:dyDescent="0.2">
      <c r="A1169" s="5">
        <v>1110</v>
      </c>
      <c r="B1169" s="921"/>
      <c r="D1169" s="2" t="str">
        <f t="shared" si="17"/>
        <v>OK</v>
      </c>
    </row>
    <row r="1170" spans="1:4" x14ac:dyDescent="0.2">
      <c r="A1170" s="5">
        <v>1111</v>
      </c>
      <c r="B1170" s="921"/>
      <c r="D1170" s="2" t="str">
        <f t="shared" si="17"/>
        <v>OK</v>
      </c>
    </row>
    <row r="1171" spans="1:4" x14ac:dyDescent="0.2">
      <c r="A1171" s="5">
        <v>1112</v>
      </c>
      <c r="B1171" s="921"/>
      <c r="D1171" s="2" t="str">
        <f t="shared" si="17"/>
        <v>OK</v>
      </c>
    </row>
    <row r="1172" spans="1:4" x14ac:dyDescent="0.2">
      <c r="A1172" s="5">
        <v>1113</v>
      </c>
      <c r="B1172" s="921"/>
      <c r="D1172" s="2" t="str">
        <f t="shared" si="17"/>
        <v>OK</v>
      </c>
    </row>
    <row r="1173" spans="1:4" x14ac:dyDescent="0.2">
      <c r="A1173" s="5">
        <v>1114</v>
      </c>
      <c r="B1173" s="921"/>
      <c r="D1173" s="2" t="str">
        <f t="shared" si="17"/>
        <v>OK</v>
      </c>
    </row>
    <row r="1174" spans="1:4" x14ac:dyDescent="0.2">
      <c r="A1174" s="5">
        <v>1115</v>
      </c>
      <c r="B1174" s="921"/>
      <c r="D1174" s="2" t="str">
        <f t="shared" si="17"/>
        <v>OK</v>
      </c>
    </row>
    <row r="1175" spans="1:4" x14ac:dyDescent="0.2">
      <c r="A1175" s="5">
        <v>1116</v>
      </c>
      <c r="B1175" s="921"/>
      <c r="D1175" s="2" t="str">
        <f t="shared" si="17"/>
        <v>OK</v>
      </c>
    </row>
    <row r="1176" spans="1:4" x14ac:dyDescent="0.2">
      <c r="A1176" s="5">
        <v>1117</v>
      </c>
      <c r="B1176" s="921"/>
      <c r="D1176" s="2" t="str">
        <f t="shared" si="17"/>
        <v>OK</v>
      </c>
    </row>
    <row r="1177" spans="1:4" x14ac:dyDescent="0.2">
      <c r="A1177" s="5">
        <v>1118</v>
      </c>
      <c r="B1177" s="921"/>
      <c r="D1177" s="2" t="str">
        <f t="shared" si="17"/>
        <v>OK</v>
      </c>
    </row>
    <row r="1178" spans="1:4" x14ac:dyDescent="0.2">
      <c r="A1178" s="5">
        <v>1119</v>
      </c>
      <c r="B1178" s="921"/>
      <c r="D1178" s="2" t="str">
        <f t="shared" si="17"/>
        <v>OK</v>
      </c>
    </row>
    <row r="1179" spans="1:4" x14ac:dyDescent="0.2">
      <c r="A1179" s="5">
        <v>1120</v>
      </c>
      <c r="B1179" s="921"/>
      <c r="D1179" s="2" t="str">
        <f t="shared" si="17"/>
        <v>OK</v>
      </c>
    </row>
    <row r="1180" spans="1:4" x14ac:dyDescent="0.2">
      <c r="A1180" s="5">
        <v>1121</v>
      </c>
      <c r="B1180" s="921"/>
      <c r="D1180" s="2" t="str">
        <f t="shared" si="17"/>
        <v>OK</v>
      </c>
    </row>
    <row r="1181" spans="1:4" x14ac:dyDescent="0.2">
      <c r="A1181" s="5">
        <v>1122</v>
      </c>
      <c r="B1181" s="921"/>
      <c r="D1181" s="2" t="str">
        <f t="shared" si="17"/>
        <v>OK</v>
      </c>
    </row>
    <row r="1182" spans="1:4" x14ac:dyDescent="0.2">
      <c r="A1182" s="5">
        <v>1123</v>
      </c>
      <c r="B1182" s="921"/>
      <c r="D1182" s="2" t="str">
        <f t="shared" si="17"/>
        <v>OK</v>
      </c>
    </row>
    <row r="1183" spans="1:4" x14ac:dyDescent="0.2">
      <c r="A1183" s="5">
        <v>1124</v>
      </c>
      <c r="B1183" s="921"/>
      <c r="D1183" s="2" t="str">
        <f t="shared" si="17"/>
        <v>OK</v>
      </c>
    </row>
    <row r="1184" spans="1:4" x14ac:dyDescent="0.2">
      <c r="A1184" s="5">
        <v>1125</v>
      </c>
      <c r="B1184" s="921"/>
      <c r="D1184" s="2" t="str">
        <f t="shared" si="17"/>
        <v>OK</v>
      </c>
    </row>
    <row r="1185" spans="1:4" x14ac:dyDescent="0.2">
      <c r="A1185" s="5">
        <v>1126</v>
      </c>
      <c r="B1185" s="921"/>
      <c r="D1185" s="2" t="str">
        <f t="shared" si="17"/>
        <v>OK</v>
      </c>
    </row>
    <row r="1186" spans="1:4" x14ac:dyDescent="0.2">
      <c r="A1186" s="5">
        <v>1127</v>
      </c>
      <c r="B1186" s="921"/>
      <c r="D1186" s="2" t="str">
        <f t="shared" si="17"/>
        <v>OK</v>
      </c>
    </row>
    <row r="1187" spans="1:4" x14ac:dyDescent="0.2">
      <c r="A1187" s="5">
        <v>1128</v>
      </c>
      <c r="B1187" s="921"/>
      <c r="D1187" s="2" t="str">
        <f t="shared" si="17"/>
        <v>OK</v>
      </c>
    </row>
    <row r="1188" spans="1:4" x14ac:dyDescent="0.2">
      <c r="A1188" s="5">
        <v>1129</v>
      </c>
      <c r="B1188" s="921"/>
      <c r="D1188" s="2" t="str">
        <f t="shared" si="17"/>
        <v>OK</v>
      </c>
    </row>
    <row r="1189" spans="1:4" x14ac:dyDescent="0.2">
      <c r="A1189" s="5">
        <v>1130</v>
      </c>
      <c r="B1189" s="921"/>
      <c r="D1189" s="2" t="str">
        <f t="shared" si="17"/>
        <v>OK</v>
      </c>
    </row>
    <row r="1190" spans="1:4" x14ac:dyDescent="0.2">
      <c r="A1190" s="5">
        <v>1131</v>
      </c>
      <c r="B1190" s="921"/>
      <c r="D1190" s="2" t="str">
        <f t="shared" si="17"/>
        <v>OK</v>
      </c>
    </row>
    <row r="1191" spans="1:4" x14ac:dyDescent="0.2">
      <c r="A1191" s="5">
        <v>1132</v>
      </c>
      <c r="B1191" s="921"/>
      <c r="D1191" s="2" t="str">
        <f t="shared" si="17"/>
        <v>OK</v>
      </c>
    </row>
    <row r="1192" spans="1:4" x14ac:dyDescent="0.2">
      <c r="A1192" s="5">
        <v>1133</v>
      </c>
      <c r="B1192" s="921"/>
      <c r="D1192" s="2" t="str">
        <f t="shared" si="17"/>
        <v>OK</v>
      </c>
    </row>
    <row r="1193" spans="1:4" x14ac:dyDescent="0.2">
      <c r="A1193" s="5">
        <v>1134</v>
      </c>
      <c r="B1193" s="921"/>
      <c r="D1193" s="2" t="str">
        <f t="shared" si="17"/>
        <v>OK</v>
      </c>
    </row>
    <row r="1194" spans="1:4" x14ac:dyDescent="0.2">
      <c r="A1194" s="5">
        <v>1135</v>
      </c>
      <c r="B1194" s="921"/>
      <c r="D1194" s="2" t="str">
        <f t="shared" si="17"/>
        <v>OK</v>
      </c>
    </row>
    <row r="1195" spans="1:4" x14ac:dyDescent="0.2">
      <c r="A1195" s="5">
        <v>1136</v>
      </c>
      <c r="B1195" s="921"/>
      <c r="D1195" s="2" t="str">
        <f t="shared" si="17"/>
        <v>OK</v>
      </c>
    </row>
    <row r="1196" spans="1:4" x14ac:dyDescent="0.2">
      <c r="A1196" s="5">
        <v>1137</v>
      </c>
      <c r="B1196" s="921"/>
      <c r="D1196" s="2" t="str">
        <f t="shared" si="17"/>
        <v>OK</v>
      </c>
    </row>
    <row r="1197" spans="1:4" x14ac:dyDescent="0.2">
      <c r="A1197" s="5">
        <v>1138</v>
      </c>
      <c r="B1197" s="921"/>
      <c r="D1197" s="2" t="str">
        <f t="shared" si="17"/>
        <v>OK</v>
      </c>
    </row>
    <row r="1198" spans="1:4" x14ac:dyDescent="0.2">
      <c r="A1198" s="5">
        <v>1139</v>
      </c>
      <c r="B1198" s="921"/>
      <c r="D1198" s="2" t="str">
        <f t="shared" si="17"/>
        <v>OK</v>
      </c>
    </row>
    <row r="1199" spans="1:4" x14ac:dyDescent="0.2">
      <c r="A1199" s="5">
        <v>1140</v>
      </c>
      <c r="B1199" s="921"/>
      <c r="D1199" s="2" t="str">
        <f t="shared" si="17"/>
        <v>OK</v>
      </c>
    </row>
    <row r="1200" spans="1:4" x14ac:dyDescent="0.2">
      <c r="A1200" s="5">
        <v>1141</v>
      </c>
      <c r="B1200" s="921"/>
      <c r="D1200" s="2" t="str">
        <f t="shared" si="17"/>
        <v>OK</v>
      </c>
    </row>
    <row r="1201" spans="1:4" x14ac:dyDescent="0.2">
      <c r="A1201" s="5">
        <v>1142</v>
      </c>
      <c r="B1201" s="921"/>
      <c r="D1201" s="2" t="str">
        <f t="shared" si="17"/>
        <v>OK</v>
      </c>
    </row>
    <row r="1202" spans="1:4" x14ac:dyDescent="0.2">
      <c r="A1202" s="5">
        <v>1143</v>
      </c>
      <c r="B1202" s="921"/>
      <c r="D1202" s="2" t="str">
        <f t="shared" si="17"/>
        <v>OK</v>
      </c>
    </row>
    <row r="1203" spans="1:4" x14ac:dyDescent="0.2">
      <c r="A1203" s="5">
        <v>1144</v>
      </c>
      <c r="B1203" s="921"/>
      <c r="D1203" s="2" t="str">
        <f t="shared" si="17"/>
        <v>OK</v>
      </c>
    </row>
    <row r="1204" spans="1:4" x14ac:dyDescent="0.2">
      <c r="A1204" s="5">
        <v>1145</v>
      </c>
      <c r="B1204" s="921"/>
      <c r="D1204" s="2" t="str">
        <f t="shared" si="17"/>
        <v>OK</v>
      </c>
    </row>
    <row r="1205" spans="1:4" x14ac:dyDescent="0.2">
      <c r="A1205" s="5">
        <v>1146</v>
      </c>
      <c r="B1205" s="921"/>
      <c r="D1205" s="2" t="str">
        <f t="shared" si="17"/>
        <v>OK</v>
      </c>
    </row>
    <row r="1206" spans="1:4" x14ac:dyDescent="0.2">
      <c r="A1206" s="5">
        <v>1147</v>
      </c>
      <c r="B1206" s="921"/>
      <c r="D1206" s="2" t="str">
        <f t="shared" si="17"/>
        <v>OK</v>
      </c>
    </row>
    <row r="1207" spans="1:4" x14ac:dyDescent="0.2">
      <c r="A1207" s="5">
        <v>1148</v>
      </c>
      <c r="B1207" s="921"/>
      <c r="D1207" s="2" t="str">
        <f t="shared" si="17"/>
        <v>OK</v>
      </c>
    </row>
    <row r="1208" spans="1:4" x14ac:dyDescent="0.2">
      <c r="A1208" s="5">
        <v>1149</v>
      </c>
      <c r="B1208" s="921"/>
      <c r="D1208" s="2" t="str">
        <f t="shared" si="17"/>
        <v>OK</v>
      </c>
    </row>
    <row r="1209" spans="1:4" x14ac:dyDescent="0.2">
      <c r="A1209" s="5">
        <v>1150</v>
      </c>
      <c r="B1209" s="921"/>
      <c r="D1209" s="2" t="str">
        <f t="shared" si="17"/>
        <v>OK</v>
      </c>
    </row>
    <row r="1210" spans="1:4" x14ac:dyDescent="0.2">
      <c r="A1210" s="5">
        <v>1151</v>
      </c>
      <c r="B1210" s="921"/>
      <c r="D1210" s="2" t="str">
        <f t="shared" si="17"/>
        <v>OK</v>
      </c>
    </row>
    <row r="1211" spans="1:4" x14ac:dyDescent="0.2">
      <c r="A1211" s="5">
        <v>1152</v>
      </c>
      <c r="B1211" s="921"/>
      <c r="D1211" s="2" t="str">
        <f t="shared" si="17"/>
        <v>OK</v>
      </c>
    </row>
    <row r="1212" spans="1:4" x14ac:dyDescent="0.2">
      <c r="A1212" s="5">
        <v>1153</v>
      </c>
      <c r="B1212" s="921"/>
      <c r="D1212" s="2" t="str">
        <f t="shared" si="17"/>
        <v>OK</v>
      </c>
    </row>
    <row r="1213" spans="1:4" x14ac:dyDescent="0.2">
      <c r="A1213" s="5">
        <v>1154</v>
      </c>
      <c r="B1213" s="921"/>
      <c r="D1213" s="2" t="str">
        <f t="shared" ref="D1213:D1276" si="18">IF(ISBLANK(B1213),"OK",IF(A1213-B1213=0,"OK","Error?"))</f>
        <v>OK</v>
      </c>
    </row>
    <row r="1214" spans="1:4" x14ac:dyDescent="0.2">
      <c r="A1214" s="5">
        <v>1155</v>
      </c>
      <c r="B1214" s="921"/>
      <c r="D1214" s="2" t="str">
        <f t="shared" si="18"/>
        <v>OK</v>
      </c>
    </row>
    <row r="1215" spans="1:4" x14ac:dyDescent="0.2">
      <c r="A1215" s="5">
        <v>1156</v>
      </c>
      <c r="B1215" s="921"/>
      <c r="D1215" s="2" t="str">
        <f t="shared" si="18"/>
        <v>OK</v>
      </c>
    </row>
    <row r="1216" spans="1:4" x14ac:dyDescent="0.2">
      <c r="A1216" s="5">
        <v>1157</v>
      </c>
      <c r="B1216" s="921"/>
      <c r="D1216" s="2" t="str">
        <f t="shared" si="18"/>
        <v>OK</v>
      </c>
    </row>
    <row r="1217" spans="1:4" x14ac:dyDescent="0.2">
      <c r="A1217">
        <v>1158</v>
      </c>
      <c r="B1217" s="921">
        <f>'Expenditures 16-24'!C126</f>
        <v>0</v>
      </c>
      <c r="D1217" s="2" t="str">
        <f t="shared" si="18"/>
        <v>Error?</v>
      </c>
    </row>
    <row r="1218" spans="1:4" x14ac:dyDescent="0.2">
      <c r="A1218">
        <v>1159</v>
      </c>
      <c r="B1218" s="921">
        <f>'Expenditures 16-24'!C127</f>
        <v>0</v>
      </c>
      <c r="D1218" s="2" t="str">
        <f t="shared" si="18"/>
        <v>Error?</v>
      </c>
    </row>
    <row r="1219" spans="1:4" x14ac:dyDescent="0.2">
      <c r="A1219">
        <v>1160</v>
      </c>
      <c r="B1219" s="921">
        <f>'Expenditures 16-24'!C128</f>
        <v>0</v>
      </c>
      <c r="D1219" s="2" t="str">
        <f t="shared" si="18"/>
        <v>Error?</v>
      </c>
    </row>
    <row r="1220" spans="1:4" x14ac:dyDescent="0.2">
      <c r="A1220" s="5">
        <v>1161</v>
      </c>
      <c r="B1220" s="921"/>
      <c r="D1220" s="2" t="str">
        <f t="shared" si="18"/>
        <v>OK</v>
      </c>
    </row>
    <row r="1221" spans="1:4" x14ac:dyDescent="0.2">
      <c r="A1221">
        <v>1162</v>
      </c>
      <c r="B1221" s="921">
        <f>'Expenditures 16-24'!C131</f>
        <v>0</v>
      </c>
      <c r="D1221" s="2" t="str">
        <f t="shared" si="18"/>
        <v>Error?</v>
      </c>
    </row>
    <row r="1222" spans="1:4" x14ac:dyDescent="0.2">
      <c r="A1222">
        <v>1163</v>
      </c>
      <c r="B1222" s="921">
        <f>'Expenditures 16-24'!C132</f>
        <v>0</v>
      </c>
      <c r="D1222" s="2" t="str">
        <f t="shared" si="18"/>
        <v>Error?</v>
      </c>
    </row>
    <row r="1223" spans="1:4" x14ac:dyDescent="0.2">
      <c r="A1223">
        <v>1164</v>
      </c>
      <c r="B1223" s="921">
        <f>'Expenditures 16-24'!C133</f>
        <v>0</v>
      </c>
      <c r="C1223" s="2" t="s">
        <v>511</v>
      </c>
      <c r="D1223" s="2" t="str">
        <f t="shared" si="18"/>
        <v>Error?</v>
      </c>
    </row>
    <row r="1224" spans="1:4" x14ac:dyDescent="0.2">
      <c r="A1224">
        <v>1165</v>
      </c>
      <c r="B1224" s="921">
        <f>'Expenditures 16-24'!C155</f>
        <v>0</v>
      </c>
      <c r="D1224" s="2" t="str">
        <f t="shared" si="18"/>
        <v>Error?</v>
      </c>
    </row>
    <row r="1225" spans="1:4" x14ac:dyDescent="0.2">
      <c r="A1225">
        <v>1166</v>
      </c>
      <c r="B1225" s="921">
        <f>'Expenditures 16-24'!D126</f>
        <v>0</v>
      </c>
      <c r="C1225" s="2" t="s">
        <v>511</v>
      </c>
      <c r="D1225" s="2" t="str">
        <f t="shared" si="18"/>
        <v>Error?</v>
      </c>
    </row>
    <row r="1226" spans="1:4" x14ac:dyDescent="0.2">
      <c r="A1226">
        <v>1167</v>
      </c>
      <c r="B1226" s="921">
        <f>'Expenditures 16-24'!D127</f>
        <v>0</v>
      </c>
      <c r="C1226" s="2" t="s">
        <v>511</v>
      </c>
      <c r="D1226" s="2" t="str">
        <f t="shared" si="18"/>
        <v>Error?</v>
      </c>
    </row>
    <row r="1227" spans="1:4" x14ac:dyDescent="0.2">
      <c r="A1227">
        <v>1168</v>
      </c>
      <c r="B1227" s="921">
        <f>'Expenditures 16-24'!D128</f>
        <v>0</v>
      </c>
      <c r="D1227" s="2" t="str">
        <f t="shared" si="18"/>
        <v>Error?</v>
      </c>
    </row>
    <row r="1228" spans="1:4" x14ac:dyDescent="0.2">
      <c r="A1228" s="5">
        <v>1169</v>
      </c>
      <c r="B1228" s="921"/>
      <c r="D1228" s="2" t="str">
        <f t="shared" si="18"/>
        <v>OK</v>
      </c>
    </row>
    <row r="1229" spans="1:4" x14ac:dyDescent="0.2">
      <c r="A1229">
        <v>1170</v>
      </c>
      <c r="B1229" s="921">
        <f>'Expenditures 16-24'!D131</f>
        <v>0</v>
      </c>
      <c r="D1229" s="2" t="str">
        <f t="shared" si="18"/>
        <v>Error?</v>
      </c>
    </row>
    <row r="1230" spans="1:4" x14ac:dyDescent="0.2">
      <c r="A1230">
        <v>1171</v>
      </c>
      <c r="B1230" s="921">
        <f>'Expenditures 16-24'!D132</f>
        <v>0</v>
      </c>
      <c r="D1230" s="2" t="str">
        <f t="shared" si="18"/>
        <v>Error?</v>
      </c>
    </row>
    <row r="1231" spans="1:4" x14ac:dyDescent="0.2">
      <c r="A1231">
        <v>1172</v>
      </c>
      <c r="B1231" s="921">
        <f>'Expenditures 16-24'!D133</f>
        <v>0</v>
      </c>
      <c r="C1231" s="2" t="s">
        <v>511</v>
      </c>
      <c r="D1231" s="2" t="str">
        <f t="shared" si="18"/>
        <v>Error?</v>
      </c>
    </row>
    <row r="1232" spans="1:4" x14ac:dyDescent="0.2">
      <c r="A1232">
        <v>1173</v>
      </c>
      <c r="B1232" s="921">
        <f>'Expenditures 16-24'!D155</f>
        <v>0</v>
      </c>
      <c r="D1232" s="2" t="str">
        <f t="shared" si="18"/>
        <v>Error?</v>
      </c>
    </row>
    <row r="1233" spans="1:4" x14ac:dyDescent="0.2">
      <c r="A1233">
        <v>1174</v>
      </c>
      <c r="B1233" s="921">
        <f>'Expenditures 16-24'!E126</f>
        <v>0</v>
      </c>
      <c r="C1233" s="2" t="s">
        <v>511</v>
      </c>
      <c r="D1233" s="2" t="str">
        <f t="shared" si="18"/>
        <v>Error?</v>
      </c>
    </row>
    <row r="1234" spans="1:4" x14ac:dyDescent="0.2">
      <c r="A1234">
        <v>1175</v>
      </c>
      <c r="B1234" s="921">
        <f>'Expenditures 16-24'!E127</f>
        <v>0</v>
      </c>
      <c r="C1234" s="2" t="s">
        <v>511</v>
      </c>
      <c r="D1234" s="2" t="str">
        <f t="shared" si="18"/>
        <v>Error?</v>
      </c>
    </row>
    <row r="1235" spans="1:4" x14ac:dyDescent="0.2">
      <c r="A1235">
        <v>1176</v>
      </c>
      <c r="B1235" s="921">
        <f>'Expenditures 16-24'!E128</f>
        <v>0</v>
      </c>
      <c r="D1235" s="2" t="str">
        <f t="shared" si="18"/>
        <v>Error?</v>
      </c>
    </row>
    <row r="1236" spans="1:4" x14ac:dyDescent="0.2">
      <c r="A1236" s="5">
        <v>1177</v>
      </c>
      <c r="B1236" s="921"/>
      <c r="D1236" s="2" t="str">
        <f t="shared" si="18"/>
        <v>OK</v>
      </c>
    </row>
    <row r="1237" spans="1:4" x14ac:dyDescent="0.2">
      <c r="A1237">
        <v>1178</v>
      </c>
      <c r="B1237" s="921">
        <f>'Expenditures 16-24'!E131</f>
        <v>0</v>
      </c>
      <c r="D1237" s="2" t="str">
        <f t="shared" si="18"/>
        <v>Error?</v>
      </c>
    </row>
    <row r="1238" spans="1:4" x14ac:dyDescent="0.2">
      <c r="A1238">
        <v>1179</v>
      </c>
      <c r="B1238" s="921">
        <f>'Expenditures 16-24'!E132</f>
        <v>0</v>
      </c>
      <c r="D1238" s="2" t="str">
        <f t="shared" si="18"/>
        <v>Error?</v>
      </c>
    </row>
    <row r="1239" spans="1:4" x14ac:dyDescent="0.2">
      <c r="A1239">
        <v>1180</v>
      </c>
      <c r="B1239" s="921">
        <f>'Expenditures 16-24'!E133</f>
        <v>0</v>
      </c>
      <c r="C1239" s="2" t="s">
        <v>511</v>
      </c>
      <c r="D1239" s="2" t="str">
        <f t="shared" si="18"/>
        <v>Error?</v>
      </c>
    </row>
    <row r="1240" spans="1:4" x14ac:dyDescent="0.2">
      <c r="A1240">
        <v>1181</v>
      </c>
      <c r="B1240" s="921">
        <f>'Expenditures 16-24'!E155</f>
        <v>0</v>
      </c>
      <c r="D1240" s="2" t="str">
        <f t="shared" si="18"/>
        <v>Error?</v>
      </c>
    </row>
    <row r="1241" spans="1:4" x14ac:dyDescent="0.2">
      <c r="A1241">
        <v>1182</v>
      </c>
      <c r="B1241" s="921">
        <f>'Expenditures 16-24'!F126</f>
        <v>0</v>
      </c>
      <c r="C1241" s="2" t="s">
        <v>511</v>
      </c>
      <c r="D1241" s="2" t="str">
        <f t="shared" si="18"/>
        <v>Error?</v>
      </c>
    </row>
    <row r="1242" spans="1:4" x14ac:dyDescent="0.2">
      <c r="A1242">
        <v>1183</v>
      </c>
      <c r="B1242" s="921">
        <f>'Expenditures 16-24'!F127</f>
        <v>0</v>
      </c>
      <c r="C1242" s="2" t="s">
        <v>511</v>
      </c>
      <c r="D1242" s="2" t="str">
        <f t="shared" si="18"/>
        <v>Error?</v>
      </c>
    </row>
    <row r="1243" spans="1:4" x14ac:dyDescent="0.2">
      <c r="A1243">
        <v>1184</v>
      </c>
      <c r="B1243" s="921">
        <f>'Expenditures 16-24'!F128</f>
        <v>0</v>
      </c>
      <c r="D1243" s="2" t="str">
        <f t="shared" si="18"/>
        <v>Error?</v>
      </c>
    </row>
    <row r="1244" spans="1:4" x14ac:dyDescent="0.2">
      <c r="A1244" s="5">
        <v>1185</v>
      </c>
      <c r="B1244" s="921"/>
      <c r="D1244" s="2" t="str">
        <f t="shared" si="18"/>
        <v>OK</v>
      </c>
    </row>
    <row r="1245" spans="1:4" x14ac:dyDescent="0.2">
      <c r="A1245">
        <v>1186</v>
      </c>
      <c r="B1245" s="921">
        <f>'Expenditures 16-24'!F131</f>
        <v>0</v>
      </c>
      <c r="D1245" s="2" t="str">
        <f t="shared" si="18"/>
        <v>Error?</v>
      </c>
    </row>
    <row r="1246" spans="1:4" x14ac:dyDescent="0.2">
      <c r="A1246">
        <v>1187</v>
      </c>
      <c r="B1246" s="921">
        <f>'Expenditures 16-24'!F132</f>
        <v>0</v>
      </c>
      <c r="D1246" s="2" t="str">
        <f t="shared" si="18"/>
        <v>Error?</v>
      </c>
    </row>
    <row r="1247" spans="1:4" x14ac:dyDescent="0.2">
      <c r="A1247">
        <v>1188</v>
      </c>
      <c r="B1247" s="921">
        <f>'Expenditures 16-24'!F133</f>
        <v>0</v>
      </c>
      <c r="C1247" s="2" t="s">
        <v>511</v>
      </c>
      <c r="D1247" s="2" t="str">
        <f t="shared" si="18"/>
        <v>Error?</v>
      </c>
    </row>
    <row r="1248" spans="1:4" x14ac:dyDescent="0.2">
      <c r="A1248">
        <v>1189</v>
      </c>
      <c r="B1248" s="921">
        <f>'Expenditures 16-24'!F155</f>
        <v>0</v>
      </c>
      <c r="D1248" s="2" t="str">
        <f t="shared" si="18"/>
        <v>Error?</v>
      </c>
    </row>
    <row r="1249" spans="1:4" x14ac:dyDescent="0.2">
      <c r="A1249">
        <v>1190</v>
      </c>
      <c r="B1249" s="921">
        <f>'Expenditures 16-24'!G126</f>
        <v>0</v>
      </c>
      <c r="C1249" s="2" t="s">
        <v>511</v>
      </c>
      <c r="D1249" s="2" t="str">
        <f t="shared" si="18"/>
        <v>Error?</v>
      </c>
    </row>
    <row r="1250" spans="1:4" x14ac:dyDescent="0.2">
      <c r="A1250">
        <v>1191</v>
      </c>
      <c r="B1250" s="921">
        <f>'Expenditures 16-24'!G127</f>
        <v>0</v>
      </c>
      <c r="C1250" s="2" t="s">
        <v>511</v>
      </c>
      <c r="D1250" s="2" t="str">
        <f t="shared" si="18"/>
        <v>Error?</v>
      </c>
    </row>
    <row r="1251" spans="1:4" x14ac:dyDescent="0.2">
      <c r="A1251">
        <v>1192</v>
      </c>
      <c r="B1251" s="921">
        <f>'Expenditures 16-24'!G128</f>
        <v>0</v>
      </c>
      <c r="D1251" s="2" t="str">
        <f t="shared" si="18"/>
        <v>Error?</v>
      </c>
    </row>
    <row r="1252" spans="1:4" x14ac:dyDescent="0.2">
      <c r="A1252">
        <v>1193</v>
      </c>
      <c r="B1252" s="921">
        <f>'Expenditures 16-24'!G130</f>
        <v>0</v>
      </c>
      <c r="D1252" s="2" t="str">
        <f t="shared" si="18"/>
        <v>Error?</v>
      </c>
    </row>
    <row r="1253" spans="1:4" x14ac:dyDescent="0.2">
      <c r="A1253" s="5">
        <v>1194</v>
      </c>
      <c r="B1253" s="921"/>
      <c r="D1253" s="2" t="str">
        <f t="shared" si="18"/>
        <v>OK</v>
      </c>
    </row>
    <row r="1254" spans="1:4" x14ac:dyDescent="0.2">
      <c r="A1254">
        <v>1195</v>
      </c>
      <c r="B1254" s="921">
        <f>'Expenditures 16-24'!G131</f>
        <v>0</v>
      </c>
      <c r="D1254" s="2" t="str">
        <f t="shared" si="18"/>
        <v>Error?</v>
      </c>
    </row>
    <row r="1255" spans="1:4" x14ac:dyDescent="0.2">
      <c r="A1255">
        <v>1196</v>
      </c>
      <c r="B1255" s="921">
        <f>'Expenditures 16-24'!G132</f>
        <v>0</v>
      </c>
      <c r="D1255" s="2" t="str">
        <f t="shared" si="18"/>
        <v>Error?</v>
      </c>
    </row>
    <row r="1256" spans="1:4" x14ac:dyDescent="0.2">
      <c r="A1256">
        <v>1197</v>
      </c>
      <c r="B1256" s="921">
        <f>'Expenditures 16-24'!G133</f>
        <v>0</v>
      </c>
      <c r="C1256" s="2" t="s">
        <v>511</v>
      </c>
      <c r="D1256" s="2" t="str">
        <f t="shared" si="18"/>
        <v>Error?</v>
      </c>
    </row>
    <row r="1257" spans="1:4" x14ac:dyDescent="0.2">
      <c r="A1257">
        <v>1198</v>
      </c>
      <c r="B1257" s="921">
        <f>'Expenditures 16-24'!G155</f>
        <v>0</v>
      </c>
      <c r="D1257" s="2" t="str">
        <f t="shared" si="18"/>
        <v>Error?</v>
      </c>
    </row>
    <row r="1258" spans="1:4" x14ac:dyDescent="0.2">
      <c r="A1258">
        <v>1199</v>
      </c>
      <c r="B1258" s="921">
        <f>'Expenditures 16-24'!H126</f>
        <v>0</v>
      </c>
      <c r="C1258" s="2" t="s">
        <v>511</v>
      </c>
      <c r="D1258" s="2" t="str">
        <f t="shared" si="18"/>
        <v>Error?</v>
      </c>
    </row>
    <row r="1259" spans="1:4" x14ac:dyDescent="0.2">
      <c r="A1259">
        <v>1200</v>
      </c>
      <c r="B1259" s="921">
        <f>'Expenditures 16-24'!H127</f>
        <v>0</v>
      </c>
      <c r="C1259" s="2" t="s">
        <v>511</v>
      </c>
      <c r="D1259" s="2" t="str">
        <f t="shared" si="18"/>
        <v>Error?</v>
      </c>
    </row>
    <row r="1260" spans="1:4" x14ac:dyDescent="0.2">
      <c r="A1260">
        <v>1201</v>
      </c>
      <c r="B1260" s="921">
        <f>'Expenditures 16-24'!H128</f>
        <v>0</v>
      </c>
      <c r="D1260" s="2" t="str">
        <f t="shared" si="18"/>
        <v>Error?</v>
      </c>
    </row>
    <row r="1261" spans="1:4" x14ac:dyDescent="0.2">
      <c r="A1261" s="5">
        <v>1202</v>
      </c>
      <c r="B1261" s="921"/>
      <c r="D1261" s="2" t="str">
        <f t="shared" si="18"/>
        <v>OK</v>
      </c>
    </row>
    <row r="1262" spans="1:4" x14ac:dyDescent="0.2">
      <c r="A1262">
        <v>1203</v>
      </c>
      <c r="B1262" s="921">
        <f>'Expenditures 16-24'!H131</f>
        <v>0</v>
      </c>
      <c r="D1262" s="2" t="str">
        <f t="shared" si="18"/>
        <v>Error?</v>
      </c>
    </row>
    <row r="1263" spans="1:4" x14ac:dyDescent="0.2">
      <c r="A1263">
        <v>1204</v>
      </c>
      <c r="B1263" s="921">
        <f>'Expenditures 16-24'!H132</f>
        <v>0</v>
      </c>
      <c r="D1263" s="2" t="str">
        <f t="shared" si="18"/>
        <v>Error?</v>
      </c>
    </row>
    <row r="1264" spans="1:4" x14ac:dyDescent="0.2">
      <c r="A1264">
        <v>1205</v>
      </c>
      <c r="B1264" s="921">
        <f>'Expenditures 16-24'!H133</f>
        <v>0</v>
      </c>
      <c r="C1264" s="2" t="s">
        <v>511</v>
      </c>
      <c r="D1264" s="2" t="str">
        <f t="shared" si="18"/>
        <v>Error?</v>
      </c>
    </row>
    <row r="1265" spans="1:4" x14ac:dyDescent="0.2">
      <c r="A1265">
        <v>1206</v>
      </c>
      <c r="B1265" s="921">
        <f>'Expenditures 16-24'!H143</f>
        <v>0</v>
      </c>
      <c r="D1265" s="2" t="str">
        <f t="shared" si="18"/>
        <v>Error?</v>
      </c>
    </row>
    <row r="1266" spans="1:4" x14ac:dyDescent="0.2">
      <c r="A1266">
        <v>1207</v>
      </c>
      <c r="B1266" s="921">
        <f>'Expenditures 16-24'!H146</f>
        <v>0</v>
      </c>
      <c r="C1266" s="2" t="s">
        <v>511</v>
      </c>
      <c r="D1266" s="2" t="str">
        <f t="shared" si="18"/>
        <v>Error?</v>
      </c>
    </row>
    <row r="1267" spans="1:4" x14ac:dyDescent="0.2">
      <c r="A1267">
        <v>1208</v>
      </c>
      <c r="B1267" s="921">
        <f>'Expenditures 16-24'!H147</f>
        <v>0</v>
      </c>
      <c r="C1267" s="2" t="s">
        <v>511</v>
      </c>
      <c r="D1267" s="2" t="str">
        <f t="shared" si="18"/>
        <v>Error?</v>
      </c>
    </row>
    <row r="1268" spans="1:4" x14ac:dyDescent="0.2">
      <c r="A1268">
        <v>1209</v>
      </c>
      <c r="B1268" s="921">
        <f>'Expenditures 16-24'!H150</f>
        <v>0</v>
      </c>
      <c r="D1268" s="2" t="str">
        <f t="shared" si="18"/>
        <v>Error?</v>
      </c>
    </row>
    <row r="1269" spans="1:4" x14ac:dyDescent="0.2">
      <c r="A1269" s="5">
        <v>1210</v>
      </c>
      <c r="B1269" s="921"/>
      <c r="D1269" s="2" t="str">
        <f t="shared" si="18"/>
        <v>OK</v>
      </c>
    </row>
    <row r="1270" spans="1:4" x14ac:dyDescent="0.2">
      <c r="A1270">
        <v>1211</v>
      </c>
      <c r="B1270" s="921">
        <f>'Expenditures 16-24'!H153</f>
        <v>0</v>
      </c>
      <c r="D1270" s="2" t="str">
        <f t="shared" si="18"/>
        <v>Error?</v>
      </c>
    </row>
    <row r="1271" spans="1:4" x14ac:dyDescent="0.2">
      <c r="A1271">
        <v>1212</v>
      </c>
      <c r="B1271" s="921">
        <f>'Expenditures 16-24'!H155</f>
        <v>0</v>
      </c>
      <c r="D1271" s="2" t="str">
        <f t="shared" si="18"/>
        <v>Error?</v>
      </c>
    </row>
    <row r="1272" spans="1:4" x14ac:dyDescent="0.2">
      <c r="A1272">
        <v>1213</v>
      </c>
      <c r="B1272" s="921">
        <f>'Expenditures 16-24'!K126</f>
        <v>0</v>
      </c>
      <c r="C1272" s="2" t="s">
        <v>511</v>
      </c>
      <c r="D1272" s="2" t="str">
        <f t="shared" si="18"/>
        <v>Error?</v>
      </c>
    </row>
    <row r="1273" spans="1:4" x14ac:dyDescent="0.2">
      <c r="A1273">
        <v>1214</v>
      </c>
      <c r="B1273" s="921">
        <f>'Expenditures 16-24'!K127</f>
        <v>0</v>
      </c>
      <c r="C1273" s="2" t="s">
        <v>511</v>
      </c>
      <c r="D1273" s="2" t="str">
        <f t="shared" si="18"/>
        <v>Error?</v>
      </c>
    </row>
    <row r="1274" spans="1:4" x14ac:dyDescent="0.2">
      <c r="A1274">
        <v>1215</v>
      </c>
      <c r="B1274" s="921">
        <f>'Expenditures 16-24'!K128</f>
        <v>0</v>
      </c>
      <c r="C1274" s="2" t="s">
        <v>511</v>
      </c>
      <c r="D1274" s="2" t="str">
        <f t="shared" si="18"/>
        <v>Error?</v>
      </c>
    </row>
    <row r="1275" spans="1:4" x14ac:dyDescent="0.2">
      <c r="A1275">
        <v>1216</v>
      </c>
      <c r="B1275" s="921">
        <f>'Expenditures 16-24'!K130</f>
        <v>0</v>
      </c>
      <c r="C1275" s="2" t="s">
        <v>511</v>
      </c>
      <c r="D1275" s="2" t="str">
        <f t="shared" si="18"/>
        <v>Error?</v>
      </c>
    </row>
    <row r="1276" spans="1:4" x14ac:dyDescent="0.2">
      <c r="A1276" s="5">
        <v>1217</v>
      </c>
      <c r="B1276" s="921"/>
      <c r="C1276" s="2" t="s">
        <v>511</v>
      </c>
      <c r="D1276" s="2" t="str">
        <f t="shared" si="18"/>
        <v>OK</v>
      </c>
    </row>
    <row r="1277" spans="1:4" x14ac:dyDescent="0.2">
      <c r="A1277">
        <v>1218</v>
      </c>
      <c r="B1277" s="921">
        <f>'Expenditures 16-24'!K131</f>
        <v>0</v>
      </c>
      <c r="C1277" s="2" t="s">
        <v>511</v>
      </c>
      <c r="D1277" s="2" t="str">
        <f t="shared" ref="D1277:D1340" si="19">IF(ISBLANK(B1277),"OK",IF(A1277-B1277=0,"OK","Error?"))</f>
        <v>Error?</v>
      </c>
    </row>
    <row r="1278" spans="1:4" x14ac:dyDescent="0.2">
      <c r="A1278">
        <v>1219</v>
      </c>
      <c r="B1278" s="921">
        <f>'Expenditures 16-24'!K132</f>
        <v>0</v>
      </c>
      <c r="D1278" s="2" t="str">
        <f t="shared" si="19"/>
        <v>Error?</v>
      </c>
    </row>
    <row r="1279" spans="1:4" x14ac:dyDescent="0.2">
      <c r="A1279">
        <v>1220</v>
      </c>
      <c r="B1279" s="921">
        <f>'Expenditures 16-24'!K133</f>
        <v>0</v>
      </c>
      <c r="C1279" s="2" t="s">
        <v>511</v>
      </c>
      <c r="D1279" s="2" t="str">
        <f t="shared" si="19"/>
        <v>Error?</v>
      </c>
    </row>
    <row r="1280" spans="1:4" x14ac:dyDescent="0.2">
      <c r="A1280">
        <v>1221</v>
      </c>
      <c r="B1280" s="921">
        <f>'Expenditures 16-24'!K143</f>
        <v>0</v>
      </c>
      <c r="C1280" s="2" t="s">
        <v>511</v>
      </c>
      <c r="D1280" s="2" t="str">
        <f t="shared" si="19"/>
        <v>Error?</v>
      </c>
    </row>
    <row r="1281" spans="1:4" x14ac:dyDescent="0.2">
      <c r="A1281">
        <v>1222</v>
      </c>
      <c r="B1281" s="921">
        <f>'Expenditures 16-24'!K146</f>
        <v>0</v>
      </c>
      <c r="C1281" s="2" t="s">
        <v>511</v>
      </c>
      <c r="D1281" s="2" t="str">
        <f t="shared" si="19"/>
        <v>Error?</v>
      </c>
    </row>
    <row r="1282" spans="1:4" x14ac:dyDescent="0.2">
      <c r="A1282">
        <v>1223</v>
      </c>
      <c r="B1282" s="921">
        <f>'Expenditures 16-24'!K147</f>
        <v>0</v>
      </c>
      <c r="C1282" s="2" t="s">
        <v>511</v>
      </c>
      <c r="D1282" s="2" t="str">
        <f t="shared" si="19"/>
        <v>Error?</v>
      </c>
    </row>
    <row r="1283" spans="1:4" x14ac:dyDescent="0.2">
      <c r="A1283">
        <v>1224</v>
      </c>
      <c r="B1283" s="921">
        <f>'Expenditures 16-24'!K150</f>
        <v>0</v>
      </c>
      <c r="C1283" s="2" t="s">
        <v>511</v>
      </c>
      <c r="D1283" s="2" t="str">
        <f t="shared" si="19"/>
        <v>Error?</v>
      </c>
    </row>
    <row r="1284" spans="1:4" x14ac:dyDescent="0.2">
      <c r="A1284" s="5">
        <v>1225</v>
      </c>
      <c r="B1284" s="921"/>
      <c r="C1284" s="2" t="s">
        <v>511</v>
      </c>
      <c r="D1284" s="2" t="str">
        <f t="shared" si="19"/>
        <v>OK</v>
      </c>
    </row>
    <row r="1285" spans="1:4" x14ac:dyDescent="0.2">
      <c r="A1285" s="1">
        <v>1226</v>
      </c>
      <c r="B1285" s="921">
        <f>'Expenditures 16-24'!K153</f>
        <v>0</v>
      </c>
      <c r="C1285" s="2" t="s">
        <v>511</v>
      </c>
      <c r="D1285" s="2" t="str">
        <f t="shared" si="19"/>
        <v>Error?</v>
      </c>
    </row>
    <row r="1286" spans="1:4" x14ac:dyDescent="0.2">
      <c r="A1286">
        <v>1227</v>
      </c>
      <c r="B1286" s="921">
        <f>'Expenditures 16-24'!K155</f>
        <v>0</v>
      </c>
      <c r="D1286" s="2" t="str">
        <f t="shared" si="19"/>
        <v>Error?</v>
      </c>
    </row>
    <row r="1287" spans="1:4" x14ac:dyDescent="0.2">
      <c r="A1287">
        <v>1228</v>
      </c>
      <c r="B1287" s="921">
        <f>'Expenditures 16-24'!K156</f>
        <v>0</v>
      </c>
      <c r="C1287" s="2" t="s">
        <v>511</v>
      </c>
      <c r="D1287" s="2" t="str">
        <f t="shared" si="19"/>
        <v>Error?</v>
      </c>
    </row>
    <row r="1288" spans="1:4" x14ac:dyDescent="0.2">
      <c r="A1288" s="5">
        <v>1229</v>
      </c>
      <c r="B1288" s="921"/>
      <c r="C1288" s="2" t="s">
        <v>511</v>
      </c>
      <c r="D1288" s="2" t="str">
        <f t="shared" si="19"/>
        <v>OK</v>
      </c>
    </row>
    <row r="1289" spans="1:4" x14ac:dyDescent="0.2">
      <c r="A1289" s="5">
        <v>1230</v>
      </c>
      <c r="B1289" s="921"/>
      <c r="C1289" s="2" t="s">
        <v>511</v>
      </c>
      <c r="D1289" s="2" t="str">
        <f t="shared" si="19"/>
        <v>OK</v>
      </c>
    </row>
    <row r="1290" spans="1:4" x14ac:dyDescent="0.2">
      <c r="A1290" s="5">
        <v>1231</v>
      </c>
      <c r="B1290" s="921"/>
      <c r="D1290" s="2" t="str">
        <f t="shared" si="19"/>
        <v>OK</v>
      </c>
    </row>
    <row r="1291" spans="1:4" x14ac:dyDescent="0.2">
      <c r="A1291" s="5">
        <v>1232</v>
      </c>
      <c r="B1291" s="921"/>
      <c r="D1291" s="2" t="str">
        <f t="shared" si="19"/>
        <v>OK</v>
      </c>
    </row>
    <row r="1292" spans="1:4" x14ac:dyDescent="0.2">
      <c r="A1292" s="5">
        <v>1233</v>
      </c>
      <c r="B1292" s="921"/>
      <c r="D1292" s="2" t="str">
        <f t="shared" si="19"/>
        <v>OK</v>
      </c>
    </row>
    <row r="1293" spans="1:4" x14ac:dyDescent="0.2">
      <c r="A1293" s="5">
        <v>1234</v>
      </c>
      <c r="B1293" s="921"/>
      <c r="D1293" s="2" t="str">
        <f t="shared" si="19"/>
        <v>OK</v>
      </c>
    </row>
    <row r="1294" spans="1:4" x14ac:dyDescent="0.2">
      <c r="A1294" s="5">
        <v>1235</v>
      </c>
      <c r="B1294" s="921"/>
      <c r="D1294" s="2" t="str">
        <f t="shared" si="19"/>
        <v>OK</v>
      </c>
    </row>
    <row r="1295" spans="1:4" x14ac:dyDescent="0.2">
      <c r="A1295" s="5">
        <v>1236</v>
      </c>
      <c r="B1295" s="921"/>
      <c r="D1295" s="2" t="str">
        <f t="shared" si="19"/>
        <v>OK</v>
      </c>
    </row>
    <row r="1296" spans="1:4" x14ac:dyDescent="0.2">
      <c r="A1296" s="5">
        <v>1237</v>
      </c>
      <c r="B1296" s="921"/>
      <c r="D1296" s="2" t="str">
        <f t="shared" si="19"/>
        <v>OK</v>
      </c>
    </row>
    <row r="1297" spans="1:4" x14ac:dyDescent="0.2">
      <c r="A1297" s="5">
        <v>1238</v>
      </c>
      <c r="B1297" s="921"/>
      <c r="D1297" s="2" t="str">
        <f t="shared" si="19"/>
        <v>OK</v>
      </c>
    </row>
    <row r="1298" spans="1:4" x14ac:dyDescent="0.2">
      <c r="A1298" s="5">
        <v>1239</v>
      </c>
      <c r="B1298" s="921"/>
      <c r="D1298" s="2" t="str">
        <f t="shared" si="19"/>
        <v>OK</v>
      </c>
    </row>
    <row r="1299" spans="1:4" x14ac:dyDescent="0.2">
      <c r="A1299" s="5">
        <v>1240</v>
      </c>
      <c r="B1299" s="921"/>
      <c r="D1299" s="2" t="str">
        <f t="shared" si="19"/>
        <v>OK</v>
      </c>
    </row>
    <row r="1300" spans="1:4" x14ac:dyDescent="0.2">
      <c r="A1300" s="5">
        <v>1241</v>
      </c>
      <c r="B1300" s="921"/>
      <c r="D1300" s="2" t="str">
        <f t="shared" si="19"/>
        <v>OK</v>
      </c>
    </row>
    <row r="1301" spans="1:4" x14ac:dyDescent="0.2">
      <c r="A1301" s="5">
        <v>1242</v>
      </c>
      <c r="B1301" s="921"/>
      <c r="D1301" s="2" t="str">
        <f t="shared" si="19"/>
        <v>OK</v>
      </c>
    </row>
    <row r="1302" spans="1:4" x14ac:dyDescent="0.2">
      <c r="A1302" s="5">
        <v>1243</v>
      </c>
      <c r="B1302" s="921"/>
      <c r="D1302" s="2" t="str">
        <f t="shared" si="19"/>
        <v>OK</v>
      </c>
    </row>
    <row r="1303" spans="1:4" x14ac:dyDescent="0.2">
      <c r="A1303" s="5">
        <v>1244</v>
      </c>
      <c r="B1303" s="921"/>
      <c r="D1303" s="2" t="str">
        <f t="shared" si="19"/>
        <v>OK</v>
      </c>
    </row>
    <row r="1304" spans="1:4" x14ac:dyDescent="0.2">
      <c r="A1304" s="5">
        <v>1245</v>
      </c>
      <c r="B1304" s="921"/>
      <c r="D1304" s="2" t="str">
        <f t="shared" si="19"/>
        <v>OK</v>
      </c>
    </row>
    <row r="1305" spans="1:4" x14ac:dyDescent="0.2">
      <c r="A1305">
        <v>1246</v>
      </c>
      <c r="B1305" s="921">
        <f>'Expenditures 16-24'!E175</f>
        <v>0</v>
      </c>
      <c r="D1305" s="2" t="str">
        <f t="shared" si="19"/>
        <v>Error?</v>
      </c>
    </row>
    <row r="1306" spans="1:4" x14ac:dyDescent="0.2">
      <c r="A1306">
        <v>1247</v>
      </c>
      <c r="B1306" s="921">
        <f>'Expenditures 16-24'!E176</f>
        <v>0</v>
      </c>
      <c r="D1306" s="2" t="str">
        <f t="shared" si="19"/>
        <v>Error?</v>
      </c>
    </row>
    <row r="1307" spans="1:4" x14ac:dyDescent="0.2">
      <c r="A1307">
        <v>1248</v>
      </c>
      <c r="B1307" s="921">
        <f>'Expenditures 16-24'!E178</f>
        <v>0</v>
      </c>
      <c r="D1307" s="2" t="str">
        <f t="shared" si="19"/>
        <v>Error?</v>
      </c>
    </row>
    <row r="1308" spans="1:4" x14ac:dyDescent="0.2">
      <c r="A1308">
        <v>1249</v>
      </c>
      <c r="B1308" s="921">
        <f>'Expenditures 16-24'!H167</f>
        <v>0</v>
      </c>
      <c r="C1308" s="2" t="s">
        <v>511</v>
      </c>
      <c r="D1308" s="2" t="str">
        <f t="shared" si="19"/>
        <v>Error?</v>
      </c>
    </row>
    <row r="1309" spans="1:4" x14ac:dyDescent="0.2">
      <c r="A1309">
        <v>1250</v>
      </c>
      <c r="B1309" s="921">
        <f>'Expenditures 16-24'!H168</f>
        <v>0</v>
      </c>
      <c r="C1309" s="2" t="s">
        <v>511</v>
      </c>
      <c r="D1309" s="2" t="str">
        <f t="shared" si="19"/>
        <v>Error?</v>
      </c>
    </row>
    <row r="1310" spans="1:4" x14ac:dyDescent="0.2">
      <c r="A1310">
        <v>1251</v>
      </c>
      <c r="B1310" s="921">
        <f>'Expenditures 16-24'!H173</f>
        <v>0</v>
      </c>
      <c r="D1310" s="2" t="str">
        <f t="shared" si="19"/>
        <v>Error?</v>
      </c>
    </row>
    <row r="1311" spans="1:4" x14ac:dyDescent="0.2">
      <c r="A1311">
        <v>1252</v>
      </c>
      <c r="B1311" s="921">
        <f>'Expenditures 16-24'!H171</f>
        <v>0</v>
      </c>
      <c r="D1311" s="2" t="str">
        <f t="shared" si="19"/>
        <v>Error?</v>
      </c>
    </row>
    <row r="1312" spans="1:4" x14ac:dyDescent="0.2">
      <c r="A1312">
        <v>1253</v>
      </c>
      <c r="B1312" s="921">
        <f>'Expenditures 16-24'!H172</f>
        <v>0</v>
      </c>
      <c r="D1312" s="2" t="str">
        <f t="shared" si="19"/>
        <v>Error?</v>
      </c>
    </row>
    <row r="1313" spans="1:4" x14ac:dyDescent="0.2">
      <c r="A1313">
        <v>1254</v>
      </c>
      <c r="B1313" s="921">
        <f>'Expenditures 16-24'!H174</f>
        <v>0</v>
      </c>
      <c r="D1313" s="2" t="str">
        <f t="shared" si="19"/>
        <v>Error?</v>
      </c>
    </row>
    <row r="1314" spans="1:4" x14ac:dyDescent="0.2">
      <c r="A1314">
        <v>1255</v>
      </c>
      <c r="B1314" s="921">
        <f>'Expenditures 16-24'!H175</f>
        <v>0</v>
      </c>
      <c r="C1314" s="2" t="s">
        <v>511</v>
      </c>
      <c r="D1314" s="2" t="str">
        <f t="shared" si="19"/>
        <v>Error?</v>
      </c>
    </row>
    <row r="1315" spans="1:4" x14ac:dyDescent="0.2">
      <c r="A1315">
        <v>1256</v>
      </c>
      <c r="B1315" s="921">
        <f>'Expenditures 16-24'!H176</f>
        <v>0</v>
      </c>
      <c r="D1315" s="2" t="str">
        <f t="shared" si="19"/>
        <v>Error?</v>
      </c>
    </row>
    <row r="1316" spans="1:4" x14ac:dyDescent="0.2">
      <c r="A1316">
        <v>1257</v>
      </c>
      <c r="B1316" s="921">
        <f>'Expenditures 16-24'!H178</f>
        <v>0</v>
      </c>
      <c r="D1316" s="2" t="str">
        <f t="shared" si="19"/>
        <v>Error?</v>
      </c>
    </row>
    <row r="1317" spans="1:4" x14ac:dyDescent="0.2">
      <c r="A1317" s="5">
        <v>1258</v>
      </c>
      <c r="B1317" s="921"/>
      <c r="C1317" s="2" t="s">
        <v>511</v>
      </c>
      <c r="D1317" s="2" t="str">
        <f t="shared" si="19"/>
        <v>OK</v>
      </c>
    </row>
    <row r="1318" spans="1:4" x14ac:dyDescent="0.2">
      <c r="A1318" s="5">
        <v>1259</v>
      </c>
      <c r="B1318" s="921"/>
      <c r="C1318" s="2" t="s">
        <v>511</v>
      </c>
      <c r="D1318" s="2" t="str">
        <f t="shared" si="19"/>
        <v>OK</v>
      </c>
    </row>
    <row r="1319" spans="1:4" x14ac:dyDescent="0.2">
      <c r="A1319" s="5">
        <v>1260</v>
      </c>
      <c r="B1319" s="921"/>
      <c r="C1319" s="2" t="s">
        <v>511</v>
      </c>
      <c r="D1319" s="2" t="str">
        <f t="shared" si="19"/>
        <v>OK</v>
      </c>
    </row>
    <row r="1320" spans="1:4" x14ac:dyDescent="0.2">
      <c r="A1320" s="5">
        <v>1261</v>
      </c>
      <c r="B1320" s="921"/>
      <c r="D1320" s="2" t="str">
        <f t="shared" si="19"/>
        <v>OK</v>
      </c>
    </row>
    <row r="1321" spans="1:4" x14ac:dyDescent="0.2">
      <c r="A1321">
        <v>1262</v>
      </c>
      <c r="B1321" s="921">
        <f>'Expenditures 16-24'!K164</f>
        <v>0</v>
      </c>
      <c r="C1321" s="2" t="s">
        <v>511</v>
      </c>
      <c r="D1321" s="2" t="str">
        <f t="shared" si="19"/>
        <v>Error?</v>
      </c>
    </row>
    <row r="1322" spans="1:4" x14ac:dyDescent="0.2">
      <c r="A1322">
        <v>1263</v>
      </c>
      <c r="B1322" s="921">
        <f>'Expenditures 16-24'!K167</f>
        <v>0</v>
      </c>
      <c r="C1322" s="2" t="s">
        <v>511</v>
      </c>
      <c r="D1322" s="2" t="str">
        <f t="shared" si="19"/>
        <v>Error?</v>
      </c>
    </row>
    <row r="1323" spans="1:4" x14ac:dyDescent="0.2">
      <c r="A1323">
        <v>1264</v>
      </c>
      <c r="B1323" s="921">
        <f>'Expenditures 16-24'!K168</f>
        <v>0</v>
      </c>
      <c r="C1323" s="2" t="s">
        <v>511</v>
      </c>
      <c r="D1323" s="2" t="str">
        <f t="shared" si="19"/>
        <v>Error?</v>
      </c>
    </row>
    <row r="1324" spans="1:4" x14ac:dyDescent="0.2">
      <c r="A1324">
        <v>1265</v>
      </c>
      <c r="B1324" s="921">
        <f>'Expenditures 16-24'!K173</f>
        <v>0</v>
      </c>
      <c r="C1324" s="2" t="s">
        <v>511</v>
      </c>
      <c r="D1324" s="2" t="str">
        <f t="shared" si="19"/>
        <v>Error?</v>
      </c>
    </row>
    <row r="1325" spans="1:4" x14ac:dyDescent="0.2">
      <c r="A1325">
        <v>1266</v>
      </c>
      <c r="B1325" s="921">
        <f>'Expenditures 16-24'!K171</f>
        <v>0</v>
      </c>
      <c r="C1325" s="2" t="s">
        <v>511</v>
      </c>
      <c r="D1325" s="2" t="str">
        <f t="shared" si="19"/>
        <v>Error?</v>
      </c>
    </row>
    <row r="1326" spans="1:4" x14ac:dyDescent="0.2">
      <c r="A1326">
        <v>1267</v>
      </c>
      <c r="B1326" s="921">
        <f>'Expenditures 16-24'!K172</f>
        <v>0</v>
      </c>
      <c r="C1326" s="2" t="s">
        <v>511</v>
      </c>
      <c r="D1326" s="2" t="str">
        <f t="shared" si="19"/>
        <v>Error?</v>
      </c>
    </row>
    <row r="1327" spans="1:4" x14ac:dyDescent="0.2">
      <c r="A1327">
        <v>1268</v>
      </c>
      <c r="B1327" s="921">
        <f>'Expenditures 16-24'!K174</f>
        <v>0</v>
      </c>
      <c r="C1327" s="2" t="s">
        <v>511</v>
      </c>
      <c r="D1327" s="2" t="str">
        <f t="shared" si="19"/>
        <v>Error?</v>
      </c>
    </row>
    <row r="1328" spans="1:4" x14ac:dyDescent="0.2">
      <c r="A1328">
        <v>1269</v>
      </c>
      <c r="B1328" s="921">
        <f>'Expenditures 16-24'!K175</f>
        <v>0</v>
      </c>
      <c r="C1328" s="2" t="s">
        <v>511</v>
      </c>
      <c r="D1328" s="2" t="str">
        <f t="shared" si="19"/>
        <v>Error?</v>
      </c>
    </row>
    <row r="1329" spans="1:4" x14ac:dyDescent="0.2">
      <c r="A1329">
        <v>1270</v>
      </c>
      <c r="B1329" s="921">
        <f>'Expenditures 16-24'!K176</f>
        <v>0</v>
      </c>
      <c r="C1329" s="2" t="s">
        <v>511</v>
      </c>
      <c r="D1329" s="2" t="str">
        <f t="shared" si="19"/>
        <v>Error?</v>
      </c>
    </row>
    <row r="1330" spans="1:4" x14ac:dyDescent="0.2">
      <c r="A1330">
        <v>1271</v>
      </c>
      <c r="B1330" s="921">
        <f>'Expenditures 16-24'!K178</f>
        <v>0</v>
      </c>
      <c r="C1330" s="2" t="s">
        <v>511</v>
      </c>
      <c r="D1330" s="2" t="str">
        <f t="shared" si="19"/>
        <v>Error?</v>
      </c>
    </row>
    <row r="1331" spans="1:4" x14ac:dyDescent="0.2">
      <c r="A1331">
        <v>1272</v>
      </c>
      <c r="B1331" s="921">
        <f>'Expenditures 16-24'!K179</f>
        <v>0</v>
      </c>
      <c r="C1331" s="2" t="s">
        <v>511</v>
      </c>
      <c r="D1331" s="2" t="str">
        <f t="shared" si="19"/>
        <v>Error?</v>
      </c>
    </row>
    <row r="1332" spans="1:4" x14ac:dyDescent="0.2">
      <c r="A1332" s="5">
        <v>1273</v>
      </c>
      <c r="B1332" s="921"/>
      <c r="C1332" s="2" t="s">
        <v>511</v>
      </c>
      <c r="D1332" s="2" t="str">
        <f t="shared" si="19"/>
        <v>OK</v>
      </c>
    </row>
    <row r="1333" spans="1:4" x14ac:dyDescent="0.2">
      <c r="A1333">
        <v>1274</v>
      </c>
      <c r="B1333" s="921">
        <f>'Expenditures 16-24'!C186</f>
        <v>0</v>
      </c>
      <c r="C1333" s="2" t="s">
        <v>511</v>
      </c>
      <c r="D1333" s="2" t="str">
        <f t="shared" si="19"/>
        <v>Error?</v>
      </c>
    </row>
    <row r="1334" spans="1:4" x14ac:dyDescent="0.2">
      <c r="A1334">
        <v>1275</v>
      </c>
      <c r="B1334" s="921"/>
      <c r="D1334" s="2" t="str">
        <f t="shared" si="19"/>
        <v>OK</v>
      </c>
    </row>
    <row r="1335" spans="1:4" x14ac:dyDescent="0.2">
      <c r="A1335" s="5">
        <v>1276</v>
      </c>
      <c r="B1335" s="921"/>
      <c r="D1335" s="2" t="str">
        <f t="shared" si="19"/>
        <v>OK</v>
      </c>
    </row>
    <row r="1336" spans="1:4" x14ac:dyDescent="0.2">
      <c r="A1336">
        <v>1277</v>
      </c>
      <c r="B1336" s="921">
        <f>'Expenditures 16-24'!C187</f>
        <v>0</v>
      </c>
      <c r="D1336" s="2" t="str">
        <f t="shared" si="19"/>
        <v>Error?</v>
      </c>
    </row>
    <row r="1337" spans="1:4" x14ac:dyDescent="0.2">
      <c r="A1337">
        <v>1278</v>
      </c>
      <c r="B1337" s="921">
        <f>'Expenditures 16-24'!C188</f>
        <v>0</v>
      </c>
      <c r="D1337" s="2" t="str">
        <f t="shared" si="19"/>
        <v>Error?</v>
      </c>
    </row>
    <row r="1338" spans="1:4" x14ac:dyDescent="0.2">
      <c r="A1338">
        <v>1279</v>
      </c>
      <c r="B1338" s="921">
        <f>'Expenditures 16-24'!C214</f>
        <v>0</v>
      </c>
      <c r="D1338" s="2" t="str">
        <f t="shared" si="19"/>
        <v>Error?</v>
      </c>
    </row>
    <row r="1339" spans="1:4" x14ac:dyDescent="0.2">
      <c r="A1339">
        <v>1280</v>
      </c>
      <c r="B1339" s="921">
        <f>'Expenditures 16-24'!D186</f>
        <v>0</v>
      </c>
      <c r="C1339" s="2" t="s">
        <v>511</v>
      </c>
      <c r="D1339" s="2" t="str">
        <f t="shared" si="19"/>
        <v>Error?</v>
      </c>
    </row>
    <row r="1340" spans="1:4" x14ac:dyDescent="0.2">
      <c r="A1340" s="5">
        <v>1281</v>
      </c>
      <c r="B1340" s="921"/>
      <c r="C1340" s="2" t="s">
        <v>511</v>
      </c>
      <c r="D1340" s="2" t="str">
        <f t="shared" si="19"/>
        <v>OK</v>
      </c>
    </row>
    <row r="1341" spans="1:4" x14ac:dyDescent="0.2">
      <c r="A1341" s="5">
        <v>1282</v>
      </c>
      <c r="B1341" s="921"/>
      <c r="D1341" s="2" t="str">
        <f t="shared" ref="D1341:D1404" si="20">IF(ISBLANK(B1341),"OK",IF(A1341-B1341=0,"OK","Error?"))</f>
        <v>OK</v>
      </c>
    </row>
    <row r="1342" spans="1:4" x14ac:dyDescent="0.2">
      <c r="A1342">
        <v>1283</v>
      </c>
      <c r="B1342" s="921">
        <f>'Expenditures 16-24'!D187</f>
        <v>0</v>
      </c>
      <c r="D1342" s="2" t="str">
        <f t="shared" si="20"/>
        <v>Error?</v>
      </c>
    </row>
    <row r="1343" spans="1:4" x14ac:dyDescent="0.2">
      <c r="A1343">
        <v>1284</v>
      </c>
      <c r="B1343" s="921">
        <f>'Expenditures 16-24'!D188</f>
        <v>0</v>
      </c>
      <c r="D1343" s="2" t="str">
        <f t="shared" si="20"/>
        <v>Error?</v>
      </c>
    </row>
    <row r="1344" spans="1:4" x14ac:dyDescent="0.2">
      <c r="A1344">
        <v>1285</v>
      </c>
      <c r="B1344" s="921">
        <f>'Expenditures 16-24'!D214</f>
        <v>0</v>
      </c>
      <c r="D1344" s="2" t="str">
        <f t="shared" si="20"/>
        <v>Error?</v>
      </c>
    </row>
    <row r="1345" spans="1:4" x14ac:dyDescent="0.2">
      <c r="A1345">
        <v>1286</v>
      </c>
      <c r="B1345" s="921">
        <f>'Expenditures 16-24'!E186</f>
        <v>0</v>
      </c>
      <c r="C1345" s="2" t="s">
        <v>511</v>
      </c>
      <c r="D1345" s="2" t="str">
        <f t="shared" si="20"/>
        <v>Error?</v>
      </c>
    </row>
    <row r="1346" spans="1:4" x14ac:dyDescent="0.2">
      <c r="A1346" s="5">
        <v>1287</v>
      </c>
      <c r="B1346" s="921"/>
      <c r="C1346" s="2" t="s">
        <v>511</v>
      </c>
      <c r="D1346" s="2" t="str">
        <f t="shared" si="20"/>
        <v>OK</v>
      </c>
    </row>
    <row r="1347" spans="1:4" x14ac:dyDescent="0.2">
      <c r="A1347" s="5">
        <v>1288</v>
      </c>
      <c r="B1347" s="921"/>
      <c r="D1347" s="2" t="str">
        <f t="shared" si="20"/>
        <v>OK</v>
      </c>
    </row>
    <row r="1348" spans="1:4" x14ac:dyDescent="0.2">
      <c r="A1348">
        <v>1289</v>
      </c>
      <c r="B1348" s="921">
        <f>'Expenditures 16-24'!E187</f>
        <v>0</v>
      </c>
      <c r="D1348" s="2" t="str">
        <f t="shared" si="20"/>
        <v>Error?</v>
      </c>
    </row>
    <row r="1349" spans="1:4" x14ac:dyDescent="0.2">
      <c r="A1349">
        <v>1290</v>
      </c>
      <c r="B1349" s="921">
        <f>'Expenditures 16-24'!E188</f>
        <v>0</v>
      </c>
      <c r="D1349" s="2" t="str">
        <f t="shared" si="20"/>
        <v>Error?</v>
      </c>
    </row>
    <row r="1350" spans="1:4" x14ac:dyDescent="0.2">
      <c r="A1350">
        <v>1291</v>
      </c>
      <c r="B1350" s="921">
        <f>'Expenditures 16-24'!E200</f>
        <v>0</v>
      </c>
      <c r="D1350" s="2" t="str">
        <f t="shared" si="20"/>
        <v>Error?</v>
      </c>
    </row>
    <row r="1351" spans="1:4" x14ac:dyDescent="0.2">
      <c r="A1351">
        <v>1292</v>
      </c>
      <c r="B1351" s="921">
        <f>'Expenditures 16-24'!E214</f>
        <v>0</v>
      </c>
      <c r="C1351" s="2" t="s">
        <v>511</v>
      </c>
      <c r="D1351" s="2" t="str">
        <f t="shared" si="20"/>
        <v>Error?</v>
      </c>
    </row>
    <row r="1352" spans="1:4" x14ac:dyDescent="0.2">
      <c r="A1352">
        <v>1293</v>
      </c>
      <c r="B1352" s="921">
        <f>'Expenditures 16-24'!F186</f>
        <v>0</v>
      </c>
      <c r="C1352" s="2" t="s">
        <v>511</v>
      </c>
      <c r="D1352" s="2" t="str">
        <f t="shared" si="20"/>
        <v>Error?</v>
      </c>
    </row>
    <row r="1353" spans="1:4" x14ac:dyDescent="0.2">
      <c r="A1353" s="5">
        <v>1294</v>
      </c>
      <c r="B1353" s="921"/>
      <c r="C1353" s="2" t="s">
        <v>511</v>
      </c>
      <c r="D1353" s="2" t="str">
        <f t="shared" si="20"/>
        <v>OK</v>
      </c>
    </row>
    <row r="1354" spans="1:4" x14ac:dyDescent="0.2">
      <c r="A1354" s="5">
        <v>1295</v>
      </c>
      <c r="B1354" s="921"/>
      <c r="D1354" s="2" t="str">
        <f t="shared" si="20"/>
        <v>OK</v>
      </c>
    </row>
    <row r="1355" spans="1:4" x14ac:dyDescent="0.2">
      <c r="A1355">
        <v>1296</v>
      </c>
      <c r="B1355" s="921">
        <f>'Expenditures 16-24'!F187</f>
        <v>0</v>
      </c>
      <c r="D1355" s="2" t="str">
        <f t="shared" si="20"/>
        <v>Error?</v>
      </c>
    </row>
    <row r="1356" spans="1:4" x14ac:dyDescent="0.2">
      <c r="A1356">
        <v>1297</v>
      </c>
      <c r="B1356" s="921">
        <f>'Expenditures 16-24'!F188</f>
        <v>0</v>
      </c>
      <c r="D1356" s="2" t="str">
        <f t="shared" si="20"/>
        <v>Error?</v>
      </c>
    </row>
    <row r="1357" spans="1:4" x14ac:dyDescent="0.2">
      <c r="A1357">
        <v>1298</v>
      </c>
      <c r="B1357" s="921">
        <f>'Expenditures 16-24'!F214</f>
        <v>0</v>
      </c>
      <c r="D1357" s="2" t="str">
        <f t="shared" si="20"/>
        <v>Error?</v>
      </c>
    </row>
    <row r="1358" spans="1:4" x14ac:dyDescent="0.2">
      <c r="A1358">
        <v>1299</v>
      </c>
      <c r="B1358" s="921">
        <f>'Expenditures 16-24'!G186</f>
        <v>0</v>
      </c>
      <c r="C1358" s="2" t="s">
        <v>511</v>
      </c>
      <c r="D1358" s="2" t="str">
        <f t="shared" si="20"/>
        <v>Error?</v>
      </c>
    </row>
    <row r="1359" spans="1:4" x14ac:dyDescent="0.2">
      <c r="A1359" s="5">
        <v>1300</v>
      </c>
      <c r="B1359" s="921"/>
      <c r="C1359" s="2" t="s">
        <v>511</v>
      </c>
      <c r="D1359" s="2" t="str">
        <f t="shared" si="20"/>
        <v>OK</v>
      </c>
    </row>
    <row r="1360" spans="1:4" x14ac:dyDescent="0.2">
      <c r="A1360" s="5">
        <v>1301</v>
      </c>
      <c r="B1360" s="921"/>
      <c r="D1360" s="2" t="str">
        <f t="shared" si="20"/>
        <v>OK</v>
      </c>
    </row>
    <row r="1361" spans="1:4" x14ac:dyDescent="0.2">
      <c r="A1361">
        <v>1302</v>
      </c>
      <c r="B1361" s="921">
        <f>'Expenditures 16-24'!G187</f>
        <v>0</v>
      </c>
      <c r="D1361" s="2" t="str">
        <f t="shared" si="20"/>
        <v>Error?</v>
      </c>
    </row>
    <row r="1362" spans="1:4" x14ac:dyDescent="0.2">
      <c r="A1362">
        <v>1303</v>
      </c>
      <c r="B1362" s="921">
        <f>'Expenditures 16-24'!G188</f>
        <v>0</v>
      </c>
      <c r="D1362" s="2" t="str">
        <f t="shared" si="20"/>
        <v>Error?</v>
      </c>
    </row>
    <row r="1363" spans="1:4" x14ac:dyDescent="0.2">
      <c r="A1363">
        <v>1304</v>
      </c>
      <c r="B1363" s="921">
        <f>'Expenditures 16-24'!G214</f>
        <v>0</v>
      </c>
      <c r="D1363" s="2" t="str">
        <f t="shared" si="20"/>
        <v>Error?</v>
      </c>
    </row>
    <row r="1364" spans="1:4" x14ac:dyDescent="0.2">
      <c r="A1364">
        <v>1305</v>
      </c>
      <c r="B1364" s="921">
        <f>'Expenditures 16-24'!H186</f>
        <v>0</v>
      </c>
      <c r="C1364" s="2" t="s">
        <v>511</v>
      </c>
      <c r="D1364" s="2" t="str">
        <f t="shared" si="20"/>
        <v>Error?</v>
      </c>
    </row>
    <row r="1365" spans="1:4" x14ac:dyDescent="0.2">
      <c r="A1365" s="5">
        <v>1306</v>
      </c>
      <c r="B1365" s="921"/>
      <c r="C1365" s="2" t="s">
        <v>511</v>
      </c>
      <c r="D1365" s="2" t="str">
        <f t="shared" si="20"/>
        <v>OK</v>
      </c>
    </row>
    <row r="1366" spans="1:4" x14ac:dyDescent="0.2">
      <c r="A1366" s="5">
        <v>1307</v>
      </c>
      <c r="B1366" s="921"/>
      <c r="D1366" s="2" t="str">
        <f t="shared" si="20"/>
        <v>OK</v>
      </c>
    </row>
    <row r="1367" spans="1:4" x14ac:dyDescent="0.2">
      <c r="A1367">
        <v>1308</v>
      </c>
      <c r="B1367" s="921">
        <f>'Expenditures 16-24'!H187</f>
        <v>0</v>
      </c>
      <c r="D1367" s="2" t="str">
        <f t="shared" si="20"/>
        <v>Error?</v>
      </c>
    </row>
    <row r="1368" spans="1:4" x14ac:dyDescent="0.2">
      <c r="A1368">
        <v>1309</v>
      </c>
      <c r="B1368" s="921">
        <f>'Expenditures 16-24'!H188</f>
        <v>0</v>
      </c>
      <c r="D1368" s="2" t="str">
        <f t="shared" si="20"/>
        <v>Error?</v>
      </c>
    </row>
    <row r="1369" spans="1:4" x14ac:dyDescent="0.2">
      <c r="A1369">
        <v>1310</v>
      </c>
      <c r="B1369" s="921">
        <f>'Expenditures 16-24'!H203</f>
        <v>0</v>
      </c>
      <c r="D1369" s="2" t="str">
        <f t="shared" si="20"/>
        <v>Error?</v>
      </c>
    </row>
    <row r="1370" spans="1:4" x14ac:dyDescent="0.2">
      <c r="A1370">
        <v>1311</v>
      </c>
      <c r="B1370" s="921">
        <f>'Expenditures 16-24'!H204</f>
        <v>0</v>
      </c>
      <c r="C1370" s="2" t="s">
        <v>511</v>
      </c>
      <c r="D1370" s="2" t="str">
        <f t="shared" si="20"/>
        <v>Error?</v>
      </c>
    </row>
    <row r="1371" spans="1:4" x14ac:dyDescent="0.2">
      <c r="A1371">
        <v>1312</v>
      </c>
      <c r="B1371" s="921">
        <f>'Expenditures 16-24'!H207</f>
        <v>0</v>
      </c>
      <c r="D1371" s="2" t="str">
        <f t="shared" si="20"/>
        <v>Error?</v>
      </c>
    </row>
    <row r="1372" spans="1:4" x14ac:dyDescent="0.2">
      <c r="A1372" s="5">
        <v>1313</v>
      </c>
      <c r="B1372" s="921"/>
      <c r="D1372" s="2" t="str">
        <f t="shared" si="20"/>
        <v>OK</v>
      </c>
    </row>
    <row r="1373" spans="1:4" x14ac:dyDescent="0.2">
      <c r="A1373">
        <v>1314</v>
      </c>
      <c r="B1373" s="921">
        <f>'Expenditures 16-24'!H212</f>
        <v>0</v>
      </c>
      <c r="D1373" s="2" t="str">
        <f t="shared" si="20"/>
        <v>Error?</v>
      </c>
    </row>
    <row r="1374" spans="1:4" x14ac:dyDescent="0.2">
      <c r="A1374">
        <v>1315</v>
      </c>
      <c r="B1374" s="921">
        <f>'Expenditures 16-24'!H214</f>
        <v>0</v>
      </c>
      <c r="D1374" s="2" t="str">
        <f t="shared" si="20"/>
        <v>Error?</v>
      </c>
    </row>
    <row r="1375" spans="1:4" x14ac:dyDescent="0.2">
      <c r="A1375">
        <v>1316</v>
      </c>
      <c r="B1375" s="921">
        <f>'Expenditures 16-24'!K186</f>
        <v>0</v>
      </c>
      <c r="C1375" s="2" t="s">
        <v>511</v>
      </c>
      <c r="D1375" s="2" t="str">
        <f t="shared" si="20"/>
        <v>Error?</v>
      </c>
    </row>
    <row r="1376" spans="1:4" x14ac:dyDescent="0.2">
      <c r="A1376" s="5">
        <v>1317</v>
      </c>
      <c r="B1376" s="921"/>
      <c r="C1376" s="2" t="s">
        <v>511</v>
      </c>
      <c r="D1376" s="2" t="str">
        <f t="shared" si="20"/>
        <v>OK</v>
      </c>
    </row>
    <row r="1377" spans="1:4" x14ac:dyDescent="0.2">
      <c r="A1377" s="5">
        <v>1318</v>
      </c>
      <c r="B1377" s="921"/>
      <c r="C1377" s="2" t="s">
        <v>511</v>
      </c>
      <c r="D1377" s="2" t="str">
        <f t="shared" si="20"/>
        <v>OK</v>
      </c>
    </row>
    <row r="1378" spans="1:4" x14ac:dyDescent="0.2">
      <c r="A1378">
        <v>1319</v>
      </c>
      <c r="B1378" s="921">
        <f>'Expenditures 16-24'!K187</f>
        <v>0</v>
      </c>
      <c r="D1378" s="2" t="str">
        <f t="shared" si="20"/>
        <v>Error?</v>
      </c>
    </row>
    <row r="1379" spans="1:4" x14ac:dyDescent="0.2">
      <c r="A1379">
        <v>1320</v>
      </c>
      <c r="B1379" s="921">
        <f>'Expenditures 16-24'!K188</f>
        <v>0</v>
      </c>
      <c r="D1379" s="2" t="str">
        <f t="shared" si="20"/>
        <v>Error?</v>
      </c>
    </row>
    <row r="1380" spans="1:4" x14ac:dyDescent="0.2">
      <c r="A1380">
        <v>1321</v>
      </c>
      <c r="B1380" s="921">
        <f>'Expenditures 16-24'!K200</f>
        <v>0</v>
      </c>
      <c r="C1380" s="2" t="s">
        <v>511</v>
      </c>
      <c r="D1380" s="2" t="str">
        <f t="shared" si="20"/>
        <v>Error?</v>
      </c>
    </row>
    <row r="1381" spans="1:4" x14ac:dyDescent="0.2">
      <c r="A1381">
        <v>1322</v>
      </c>
      <c r="B1381" s="921">
        <f>'Expenditures 16-24'!K203</f>
        <v>0</v>
      </c>
      <c r="C1381" s="2" t="s">
        <v>511</v>
      </c>
      <c r="D1381" s="2" t="str">
        <f t="shared" si="20"/>
        <v>Error?</v>
      </c>
    </row>
    <row r="1382" spans="1:4" x14ac:dyDescent="0.2">
      <c r="A1382">
        <v>1323</v>
      </c>
      <c r="B1382" s="921">
        <f>'Expenditures 16-24'!K204</f>
        <v>0</v>
      </c>
      <c r="C1382" s="2" t="s">
        <v>511</v>
      </c>
      <c r="D1382" s="2" t="str">
        <f t="shared" si="20"/>
        <v>Error?</v>
      </c>
    </row>
    <row r="1383" spans="1:4" x14ac:dyDescent="0.2">
      <c r="A1383">
        <v>1324</v>
      </c>
      <c r="B1383" s="921">
        <f>'Expenditures 16-24'!K207</f>
        <v>0</v>
      </c>
      <c r="C1383" s="2" t="s">
        <v>511</v>
      </c>
      <c r="D1383" s="2" t="str">
        <f t="shared" si="20"/>
        <v>Error?</v>
      </c>
    </row>
    <row r="1384" spans="1:4" x14ac:dyDescent="0.2">
      <c r="A1384" s="5">
        <v>1325</v>
      </c>
      <c r="B1384" s="921"/>
      <c r="C1384" s="2" t="s">
        <v>511</v>
      </c>
      <c r="D1384" s="2" t="str">
        <f t="shared" si="20"/>
        <v>OK</v>
      </c>
    </row>
    <row r="1385" spans="1:4" x14ac:dyDescent="0.2">
      <c r="A1385">
        <v>1326</v>
      </c>
      <c r="B1385" s="921">
        <f>'Expenditures 16-24'!K212</f>
        <v>0</v>
      </c>
      <c r="C1385" s="2" t="s">
        <v>511</v>
      </c>
      <c r="D1385" s="2" t="str">
        <f t="shared" si="20"/>
        <v>Error?</v>
      </c>
    </row>
    <row r="1386" spans="1:4" x14ac:dyDescent="0.2">
      <c r="A1386">
        <v>1327</v>
      </c>
      <c r="B1386" s="921">
        <f>'Expenditures 16-24'!K214</f>
        <v>0</v>
      </c>
      <c r="D1386" s="2" t="str">
        <f t="shared" si="20"/>
        <v>Error?</v>
      </c>
    </row>
    <row r="1387" spans="1:4" x14ac:dyDescent="0.2">
      <c r="A1387">
        <v>1328</v>
      </c>
      <c r="B1387" s="921">
        <f>'Expenditures 16-24'!K215</f>
        <v>0</v>
      </c>
      <c r="C1387" s="2" t="s">
        <v>511</v>
      </c>
      <c r="D1387" s="2" t="str">
        <f t="shared" si="20"/>
        <v>Error?</v>
      </c>
    </row>
    <row r="1388" spans="1:4" x14ac:dyDescent="0.2">
      <c r="A1388" s="5">
        <v>1329</v>
      </c>
      <c r="B1388" s="921"/>
      <c r="C1388" s="2" t="s">
        <v>511</v>
      </c>
      <c r="D1388" s="2" t="str">
        <f t="shared" si="20"/>
        <v>OK</v>
      </c>
    </row>
    <row r="1389" spans="1:4" x14ac:dyDescent="0.2">
      <c r="A1389" s="5">
        <v>1330</v>
      </c>
      <c r="B1389" s="921"/>
      <c r="C1389" s="2" t="s">
        <v>511</v>
      </c>
      <c r="D1389" s="2" t="str">
        <f t="shared" si="20"/>
        <v>OK</v>
      </c>
    </row>
    <row r="1390" spans="1:4" x14ac:dyDescent="0.2">
      <c r="A1390" s="5">
        <v>1331</v>
      </c>
      <c r="B1390" s="921"/>
      <c r="D1390" s="2" t="str">
        <f t="shared" si="20"/>
        <v>OK</v>
      </c>
    </row>
    <row r="1391" spans="1:4" x14ac:dyDescent="0.2">
      <c r="A1391" s="5">
        <v>1332</v>
      </c>
      <c r="B1391" s="921"/>
      <c r="D1391" s="2" t="str">
        <f t="shared" si="20"/>
        <v>OK</v>
      </c>
    </row>
    <row r="1392" spans="1:4" x14ac:dyDescent="0.2">
      <c r="A1392" s="5">
        <v>1333</v>
      </c>
      <c r="B1392" s="921"/>
      <c r="D1392" s="2" t="str">
        <f t="shared" si="20"/>
        <v>OK</v>
      </c>
    </row>
    <row r="1393" spans="1:4" x14ac:dyDescent="0.2">
      <c r="A1393" s="5">
        <v>1334</v>
      </c>
      <c r="B1393" s="921"/>
      <c r="D1393" s="2" t="str">
        <f t="shared" si="20"/>
        <v>OK</v>
      </c>
    </row>
    <row r="1394" spans="1:4" x14ac:dyDescent="0.2">
      <c r="A1394">
        <v>1335</v>
      </c>
      <c r="B1394" s="921">
        <f>'Expenditures 16-24'!D229</f>
        <v>0</v>
      </c>
      <c r="D1394" s="2" t="str">
        <f t="shared" si="20"/>
        <v>Error?</v>
      </c>
    </row>
    <row r="1395" spans="1:4" x14ac:dyDescent="0.2">
      <c r="A1395" s="5">
        <v>1336</v>
      </c>
      <c r="B1395" s="921"/>
      <c r="D1395" s="2" t="str">
        <f t="shared" si="20"/>
        <v>OK</v>
      </c>
    </row>
    <row r="1396" spans="1:4" x14ac:dyDescent="0.2">
      <c r="A1396" s="5">
        <v>1337</v>
      </c>
      <c r="B1396" s="921"/>
      <c r="D1396" s="2" t="str">
        <f t="shared" si="20"/>
        <v>OK</v>
      </c>
    </row>
    <row r="1397" spans="1:4" x14ac:dyDescent="0.2">
      <c r="A1397" s="5">
        <v>1338</v>
      </c>
      <c r="B1397" s="921"/>
      <c r="D1397" s="2" t="str">
        <f t="shared" si="20"/>
        <v>OK</v>
      </c>
    </row>
    <row r="1398" spans="1:4" x14ac:dyDescent="0.2">
      <c r="A1398" s="5">
        <v>1339</v>
      </c>
      <c r="B1398" s="921"/>
      <c r="D1398" s="2" t="str">
        <f t="shared" si="20"/>
        <v>OK</v>
      </c>
    </row>
    <row r="1399" spans="1:4" x14ac:dyDescent="0.2">
      <c r="A1399" s="5">
        <v>1340</v>
      </c>
      <c r="B1399" s="921"/>
      <c r="D1399" s="2" t="str">
        <f t="shared" si="20"/>
        <v>OK</v>
      </c>
    </row>
    <row r="1400" spans="1:4" x14ac:dyDescent="0.2">
      <c r="A1400">
        <v>1341</v>
      </c>
      <c r="B1400" s="921">
        <f>'Expenditures 16-24'!D231</f>
        <v>0</v>
      </c>
      <c r="D1400" s="2" t="str">
        <f t="shared" si="20"/>
        <v>Error?</v>
      </c>
    </row>
    <row r="1401" spans="1:4" x14ac:dyDescent="0.2">
      <c r="A1401" s="5">
        <v>1342</v>
      </c>
      <c r="B1401" s="921"/>
      <c r="D1401" s="2" t="str">
        <f t="shared" si="20"/>
        <v>OK</v>
      </c>
    </row>
    <row r="1402" spans="1:4" x14ac:dyDescent="0.2">
      <c r="A1402" s="5">
        <v>1343</v>
      </c>
      <c r="B1402" s="921"/>
      <c r="D1402" s="2" t="str">
        <f t="shared" si="20"/>
        <v>OK</v>
      </c>
    </row>
    <row r="1403" spans="1:4" x14ac:dyDescent="0.2">
      <c r="A1403" s="5">
        <v>1344</v>
      </c>
      <c r="B1403" s="921"/>
      <c r="D1403" s="2" t="str">
        <f t="shared" si="20"/>
        <v>OK</v>
      </c>
    </row>
    <row r="1404" spans="1:4" x14ac:dyDescent="0.2">
      <c r="A1404">
        <v>1345</v>
      </c>
      <c r="B1404" s="921">
        <f>'Expenditures 16-24'!D225</f>
        <v>0</v>
      </c>
      <c r="D1404" s="2" t="str">
        <f t="shared" si="20"/>
        <v>Error?</v>
      </c>
    </row>
    <row r="1405" spans="1:4" x14ac:dyDescent="0.2">
      <c r="A1405">
        <v>1346</v>
      </c>
      <c r="B1405" s="921">
        <f>'Expenditures 16-24'!D226</f>
        <v>0</v>
      </c>
      <c r="D1405" s="2" t="str">
        <f t="shared" ref="D1405:D1468" si="21">IF(ISBLANK(B1405),"OK",IF(A1405-B1405=0,"OK","Error?"))</f>
        <v>Error?</v>
      </c>
    </row>
    <row r="1406" spans="1:4" x14ac:dyDescent="0.2">
      <c r="A1406">
        <v>1347</v>
      </c>
      <c r="B1406" s="921">
        <f>'Expenditures 16-24'!D227</f>
        <v>0</v>
      </c>
      <c r="D1406" s="2" t="str">
        <f t="shared" si="21"/>
        <v>Error?</v>
      </c>
    </row>
    <row r="1407" spans="1:4" x14ac:dyDescent="0.2">
      <c r="A1407">
        <v>1348</v>
      </c>
      <c r="B1407" s="921">
        <f>'Expenditures 16-24'!D228</f>
        <v>0</v>
      </c>
      <c r="D1407" s="2" t="str">
        <f t="shared" si="21"/>
        <v>Error?</v>
      </c>
    </row>
    <row r="1408" spans="1:4" x14ac:dyDescent="0.2">
      <c r="A1408">
        <v>1349</v>
      </c>
      <c r="B1408" s="921">
        <f>'Expenditures 16-24'!D233</f>
        <v>0</v>
      </c>
      <c r="D1408" s="2" t="str">
        <f t="shared" si="21"/>
        <v>Error?</v>
      </c>
    </row>
    <row r="1409" spans="1:5" x14ac:dyDescent="0.2">
      <c r="A1409">
        <v>1350</v>
      </c>
      <c r="B1409" s="921">
        <f>'Expenditures 16-24'!D236</f>
        <v>0</v>
      </c>
      <c r="D1409" s="2" t="str">
        <f t="shared" si="21"/>
        <v>Error?</v>
      </c>
    </row>
    <row r="1410" spans="1:5" x14ac:dyDescent="0.2">
      <c r="A1410">
        <v>1351</v>
      </c>
      <c r="B1410" s="921">
        <f>'Expenditures 16-24'!D237</f>
        <v>0</v>
      </c>
      <c r="C1410" s="2" t="s">
        <v>511</v>
      </c>
      <c r="D1410" s="2" t="str">
        <f t="shared" si="21"/>
        <v>Error?</v>
      </c>
    </row>
    <row r="1411" spans="1:5" x14ac:dyDescent="0.2">
      <c r="A1411">
        <v>1352</v>
      </c>
      <c r="B1411" s="921">
        <f>'Expenditures 16-24'!D238</f>
        <v>0</v>
      </c>
      <c r="D1411" s="2" t="str">
        <f t="shared" si="21"/>
        <v>Error?</v>
      </c>
    </row>
    <row r="1412" spans="1:5" x14ac:dyDescent="0.2">
      <c r="A1412">
        <v>1353</v>
      </c>
      <c r="B1412" s="921">
        <f>'Expenditures 16-24'!D239</f>
        <v>0</v>
      </c>
      <c r="D1412" s="2" t="str">
        <f t="shared" si="21"/>
        <v>Error?</v>
      </c>
    </row>
    <row r="1413" spans="1:5" x14ac:dyDescent="0.2">
      <c r="A1413">
        <v>1354</v>
      </c>
      <c r="B1413" s="921">
        <f>'Expenditures 16-24'!D240</f>
        <v>0</v>
      </c>
      <c r="D1413" s="2" t="str">
        <f t="shared" si="21"/>
        <v>Error?</v>
      </c>
    </row>
    <row r="1414" spans="1:5" x14ac:dyDescent="0.2">
      <c r="A1414">
        <v>1355</v>
      </c>
      <c r="B1414" s="921">
        <f>'Expenditures 16-24'!D241</f>
        <v>0</v>
      </c>
      <c r="D1414" s="2" t="str">
        <f t="shared" si="21"/>
        <v>Error?</v>
      </c>
    </row>
    <row r="1415" spans="1:5" x14ac:dyDescent="0.2">
      <c r="A1415">
        <v>1356</v>
      </c>
      <c r="B1415" s="921">
        <f>'Expenditures 16-24'!D242</f>
        <v>0</v>
      </c>
      <c r="D1415" s="2" t="str">
        <f t="shared" si="21"/>
        <v>Error?</v>
      </c>
    </row>
    <row r="1416" spans="1:5" x14ac:dyDescent="0.2">
      <c r="A1416">
        <v>1357</v>
      </c>
      <c r="B1416" s="921">
        <f>'Expenditures 16-24'!D244</f>
        <v>0</v>
      </c>
      <c r="D1416" s="2" t="str">
        <f t="shared" si="21"/>
        <v>Error?</v>
      </c>
    </row>
    <row r="1417" spans="1:5" x14ac:dyDescent="0.2">
      <c r="A1417">
        <v>1358</v>
      </c>
      <c r="B1417" s="921">
        <f>'Expenditures 16-24'!D245</f>
        <v>0</v>
      </c>
      <c r="C1417" s="2" t="s">
        <v>511</v>
      </c>
      <c r="D1417" s="2" t="str">
        <f t="shared" si="21"/>
        <v>Error?</v>
      </c>
    </row>
    <row r="1418" spans="1:5" x14ac:dyDescent="0.2">
      <c r="A1418">
        <v>1359</v>
      </c>
      <c r="B1418" s="921">
        <f>'Expenditures 16-24'!D246</f>
        <v>0</v>
      </c>
      <c r="D1418" s="2" t="str">
        <f t="shared" si="21"/>
        <v>Error?</v>
      </c>
    </row>
    <row r="1419" spans="1:5" x14ac:dyDescent="0.2">
      <c r="A1419">
        <v>1360</v>
      </c>
      <c r="B1419" s="921">
        <f>'Expenditures 16-24'!D247</f>
        <v>0</v>
      </c>
      <c r="D1419" s="2" t="str">
        <f t="shared" si="21"/>
        <v>Error?</v>
      </c>
    </row>
    <row r="1420" spans="1:5" x14ac:dyDescent="0.2">
      <c r="A1420" s="1">
        <v>1361</v>
      </c>
      <c r="B1420" s="921">
        <f>'Expenditures 16-24'!D249</f>
        <v>0</v>
      </c>
      <c r="D1420" s="2" t="str">
        <f t="shared" si="21"/>
        <v>Error?</v>
      </c>
      <c r="E1420" s="4" t="s">
        <v>1776</v>
      </c>
    </row>
    <row r="1421" spans="1:5" x14ac:dyDescent="0.2">
      <c r="A1421" s="1">
        <v>1362</v>
      </c>
      <c r="B1421" s="921">
        <f>'Expenditures 16-24'!D250</f>
        <v>0</v>
      </c>
      <c r="C1421" s="2" t="s">
        <v>511</v>
      </c>
      <c r="D1421" s="2" t="str">
        <f t="shared" si="21"/>
        <v>Error?</v>
      </c>
      <c r="E1421" s="4" t="s">
        <v>1776</v>
      </c>
    </row>
    <row r="1422" spans="1:5" x14ac:dyDescent="0.2">
      <c r="A1422">
        <v>1363</v>
      </c>
      <c r="B1422" s="921">
        <f>'Expenditures 16-24'!D254</f>
        <v>0</v>
      </c>
      <c r="D1422" s="2" t="str">
        <f t="shared" si="21"/>
        <v>Error?</v>
      </c>
    </row>
    <row r="1423" spans="1:5" x14ac:dyDescent="0.2">
      <c r="A1423">
        <v>1364</v>
      </c>
      <c r="B1423" s="921">
        <f>'Expenditures 16-24'!D256</f>
        <v>0</v>
      </c>
      <c r="D1423" s="2" t="str">
        <f t="shared" si="21"/>
        <v>Error?</v>
      </c>
    </row>
    <row r="1424" spans="1:5" x14ac:dyDescent="0.2">
      <c r="A1424">
        <v>1365</v>
      </c>
      <c r="B1424" s="921">
        <f>'Expenditures 16-24'!D257</f>
        <v>0</v>
      </c>
      <c r="C1424" s="2" t="s">
        <v>511</v>
      </c>
      <c r="D1424" s="2" t="str">
        <f t="shared" si="21"/>
        <v>Error?</v>
      </c>
    </row>
    <row r="1425" spans="1:4" x14ac:dyDescent="0.2">
      <c r="A1425">
        <v>1366</v>
      </c>
      <c r="B1425" s="921">
        <f>'Expenditures 16-24'!D258</f>
        <v>0</v>
      </c>
      <c r="D1425" s="2" t="str">
        <f t="shared" si="21"/>
        <v>Error?</v>
      </c>
    </row>
    <row r="1426" spans="1:4" x14ac:dyDescent="0.2">
      <c r="A1426">
        <v>1367</v>
      </c>
      <c r="B1426" s="921">
        <f>'Expenditures 16-24'!D260</f>
        <v>0</v>
      </c>
      <c r="D1426" s="2" t="str">
        <f t="shared" si="21"/>
        <v>Error?</v>
      </c>
    </row>
    <row r="1427" spans="1:4" x14ac:dyDescent="0.2">
      <c r="A1427">
        <v>1368</v>
      </c>
      <c r="B1427" s="921">
        <f>'Expenditures 16-24'!D261</f>
        <v>0</v>
      </c>
      <c r="C1427" s="2" t="s">
        <v>511</v>
      </c>
      <c r="D1427" s="2" t="str">
        <f t="shared" si="21"/>
        <v>Error?</v>
      </c>
    </row>
    <row r="1428" spans="1:4" x14ac:dyDescent="0.2">
      <c r="A1428">
        <v>1369</v>
      </c>
      <c r="B1428" s="921">
        <f>'Expenditures 16-24'!D262</f>
        <v>0</v>
      </c>
      <c r="D1428" s="2" t="str">
        <f t="shared" si="21"/>
        <v>Error?</v>
      </c>
    </row>
    <row r="1429" spans="1:4" x14ac:dyDescent="0.2">
      <c r="A1429">
        <v>1370</v>
      </c>
      <c r="B1429" s="921">
        <f>'Expenditures 16-24'!D263</f>
        <v>0</v>
      </c>
      <c r="D1429" s="2" t="str">
        <f t="shared" si="21"/>
        <v>Error?</v>
      </c>
    </row>
    <row r="1430" spans="1:4" x14ac:dyDescent="0.2">
      <c r="A1430">
        <v>1371</v>
      </c>
      <c r="B1430" s="921">
        <f>'Expenditures 16-24'!D264</f>
        <v>0</v>
      </c>
      <c r="D1430" s="2" t="str">
        <f t="shared" si="21"/>
        <v>Error?</v>
      </c>
    </row>
    <row r="1431" spans="1:4" x14ac:dyDescent="0.2">
      <c r="A1431">
        <v>1372</v>
      </c>
      <c r="B1431" s="921">
        <f>'Expenditures 16-24'!D265</f>
        <v>0</v>
      </c>
      <c r="D1431" s="2" t="str">
        <f t="shared" si="21"/>
        <v>Error?</v>
      </c>
    </row>
    <row r="1432" spans="1:4" x14ac:dyDescent="0.2">
      <c r="A1432">
        <v>1373</v>
      </c>
      <c r="B1432" s="921">
        <f>'Expenditures 16-24'!D266</f>
        <v>0</v>
      </c>
      <c r="D1432" s="2" t="str">
        <f t="shared" si="21"/>
        <v>Error?</v>
      </c>
    </row>
    <row r="1433" spans="1:4" x14ac:dyDescent="0.2">
      <c r="A1433" s="5">
        <v>1374</v>
      </c>
      <c r="B1433" s="921"/>
      <c r="D1433" s="2" t="str">
        <f t="shared" si="21"/>
        <v>OK</v>
      </c>
    </row>
    <row r="1434" spans="1:4" x14ac:dyDescent="0.2">
      <c r="A1434">
        <v>1375</v>
      </c>
      <c r="B1434" s="921">
        <f>'Expenditures 16-24'!D267</f>
        <v>0</v>
      </c>
      <c r="D1434" s="2" t="str">
        <f t="shared" si="21"/>
        <v>Error?</v>
      </c>
    </row>
    <row r="1435" spans="1:4" x14ac:dyDescent="0.2">
      <c r="A1435">
        <v>1376</v>
      </c>
      <c r="B1435" s="921">
        <f>'Expenditures 16-24'!D269</f>
        <v>0</v>
      </c>
      <c r="D1435" s="2" t="str">
        <f t="shared" si="21"/>
        <v>Error?</v>
      </c>
    </row>
    <row r="1436" spans="1:4" x14ac:dyDescent="0.2">
      <c r="A1436">
        <v>1377</v>
      </c>
      <c r="B1436" s="921">
        <f>'Expenditures 16-24'!D270</f>
        <v>0</v>
      </c>
      <c r="C1436" s="2" t="s">
        <v>511</v>
      </c>
      <c r="D1436" s="2" t="str">
        <f t="shared" si="21"/>
        <v>Error?</v>
      </c>
    </row>
    <row r="1437" spans="1:4" x14ac:dyDescent="0.2">
      <c r="A1437">
        <v>1378</v>
      </c>
      <c r="B1437" s="921">
        <f>'Expenditures 16-24'!D271</f>
        <v>0</v>
      </c>
      <c r="D1437" s="2" t="str">
        <f t="shared" si="21"/>
        <v>Error?</v>
      </c>
    </row>
    <row r="1438" spans="1:4" x14ac:dyDescent="0.2">
      <c r="A1438">
        <v>1379</v>
      </c>
      <c r="B1438" s="921">
        <f>'Expenditures 16-24'!D272</f>
        <v>0</v>
      </c>
      <c r="D1438" s="2" t="str">
        <f t="shared" si="21"/>
        <v>Error?</v>
      </c>
    </row>
    <row r="1439" spans="1:4" x14ac:dyDescent="0.2">
      <c r="A1439" s="5">
        <v>1380</v>
      </c>
      <c r="B1439" s="921"/>
      <c r="D1439" s="2" t="str">
        <f t="shared" si="21"/>
        <v>OK</v>
      </c>
    </row>
    <row r="1440" spans="1:4" x14ac:dyDescent="0.2">
      <c r="A1440">
        <v>1381</v>
      </c>
      <c r="B1440" s="921">
        <f>'Expenditures 16-24'!D273</f>
        <v>0</v>
      </c>
      <c r="D1440" s="2" t="str">
        <f t="shared" si="21"/>
        <v>Error?</v>
      </c>
    </row>
    <row r="1441" spans="1:4" x14ac:dyDescent="0.2">
      <c r="A1441" s="5">
        <v>1382</v>
      </c>
      <c r="B1441" s="921"/>
      <c r="D1441" s="2" t="str">
        <f t="shared" si="21"/>
        <v>OK</v>
      </c>
    </row>
    <row r="1442" spans="1:4" x14ac:dyDescent="0.2">
      <c r="A1442">
        <v>1383</v>
      </c>
      <c r="B1442" s="921">
        <f>'Expenditures 16-24'!D274</f>
        <v>0</v>
      </c>
      <c r="D1442" s="2" t="str">
        <f t="shared" si="21"/>
        <v>Error?</v>
      </c>
    </row>
    <row r="1443" spans="1:4" x14ac:dyDescent="0.2">
      <c r="A1443">
        <v>1384</v>
      </c>
      <c r="B1443" s="921">
        <f>'Expenditures 16-24'!D275</f>
        <v>0</v>
      </c>
      <c r="D1443" s="2" t="str">
        <f t="shared" si="21"/>
        <v>Error?</v>
      </c>
    </row>
    <row r="1444" spans="1:4" x14ac:dyDescent="0.2">
      <c r="A1444">
        <v>1385</v>
      </c>
      <c r="B1444" s="921">
        <f>'Expenditures 16-24'!D276</f>
        <v>0</v>
      </c>
      <c r="C1444" s="2" t="s">
        <v>511</v>
      </c>
      <c r="D1444" s="2" t="str">
        <f t="shared" si="21"/>
        <v>Error?</v>
      </c>
    </row>
    <row r="1445" spans="1:4" x14ac:dyDescent="0.2">
      <c r="A1445">
        <v>1386</v>
      </c>
      <c r="B1445" s="921">
        <f>'Expenditures 16-24'!D277</f>
        <v>0</v>
      </c>
      <c r="D1445" s="2" t="str">
        <f t="shared" si="21"/>
        <v>Error?</v>
      </c>
    </row>
    <row r="1446" spans="1:4" x14ac:dyDescent="0.2">
      <c r="A1446">
        <v>1387</v>
      </c>
      <c r="B1446" s="921">
        <f>'Expenditures 16-24'!D292</f>
        <v>0</v>
      </c>
      <c r="C1446" s="2" t="s">
        <v>511</v>
      </c>
      <c r="D1446" s="2" t="str">
        <f t="shared" si="21"/>
        <v>Error?</v>
      </c>
    </row>
    <row r="1447" spans="1:4" x14ac:dyDescent="0.2">
      <c r="A1447">
        <v>1388</v>
      </c>
      <c r="B1447" s="921">
        <f>'Expenditures 16-24'!H285</f>
        <v>0</v>
      </c>
      <c r="D1447" s="2" t="str">
        <f t="shared" si="21"/>
        <v>Error?</v>
      </c>
    </row>
    <row r="1448" spans="1:4" x14ac:dyDescent="0.2">
      <c r="A1448">
        <v>1389</v>
      </c>
      <c r="B1448" s="921">
        <f>'Expenditures 16-24'!H286</f>
        <v>0</v>
      </c>
      <c r="C1448" s="2" t="s">
        <v>511</v>
      </c>
      <c r="D1448" s="2" t="str">
        <f t="shared" si="21"/>
        <v>Error?</v>
      </c>
    </row>
    <row r="1449" spans="1:4" x14ac:dyDescent="0.2">
      <c r="A1449">
        <v>1390</v>
      </c>
      <c r="B1449" s="921">
        <f>'Expenditures 16-24'!H289</f>
        <v>0</v>
      </c>
      <c r="D1449" s="2" t="str">
        <f t="shared" si="21"/>
        <v>Error?</v>
      </c>
    </row>
    <row r="1450" spans="1:4" x14ac:dyDescent="0.2">
      <c r="A1450">
        <v>1391</v>
      </c>
      <c r="B1450" s="921">
        <f>'Expenditures 16-24'!H290</f>
        <v>0</v>
      </c>
      <c r="D1450" s="2" t="str">
        <f t="shared" si="21"/>
        <v>Error?</v>
      </c>
    </row>
    <row r="1451" spans="1:4" x14ac:dyDescent="0.2">
      <c r="A1451" s="5">
        <v>1392</v>
      </c>
      <c r="B1451" s="921"/>
      <c r="D1451" s="2" t="str">
        <f t="shared" si="21"/>
        <v>OK</v>
      </c>
    </row>
    <row r="1452" spans="1:4" x14ac:dyDescent="0.2">
      <c r="A1452">
        <v>1393</v>
      </c>
      <c r="B1452" s="921">
        <f>'Expenditures 16-24'!H292</f>
        <v>0</v>
      </c>
      <c r="C1452" s="2" t="s">
        <v>511</v>
      </c>
      <c r="D1452" s="2" t="str">
        <f t="shared" si="21"/>
        <v>Error?</v>
      </c>
    </row>
    <row r="1453" spans="1:4" x14ac:dyDescent="0.2">
      <c r="A1453" s="5">
        <v>1394</v>
      </c>
      <c r="B1453" s="921"/>
      <c r="D1453" s="2" t="str">
        <f t="shared" si="21"/>
        <v>OK</v>
      </c>
    </row>
    <row r="1454" spans="1:4" x14ac:dyDescent="0.2">
      <c r="A1454" s="5">
        <v>1395</v>
      </c>
      <c r="B1454" s="921"/>
      <c r="C1454" s="2" t="s">
        <v>511</v>
      </c>
      <c r="D1454" s="2" t="str">
        <f t="shared" si="21"/>
        <v>OK</v>
      </c>
    </row>
    <row r="1455" spans="1:4" x14ac:dyDescent="0.2">
      <c r="A1455" s="5">
        <v>1396</v>
      </c>
      <c r="B1455" s="921"/>
      <c r="D1455" s="2" t="str">
        <f t="shared" si="21"/>
        <v>OK</v>
      </c>
    </row>
    <row r="1456" spans="1:4" x14ac:dyDescent="0.2">
      <c r="A1456" s="5">
        <v>1397</v>
      </c>
      <c r="B1456" s="921"/>
      <c r="D1456" s="2" t="str">
        <f t="shared" si="21"/>
        <v>OK</v>
      </c>
    </row>
    <row r="1457" spans="1:4" x14ac:dyDescent="0.2">
      <c r="A1457" s="5">
        <v>1398</v>
      </c>
      <c r="B1457" s="921"/>
      <c r="D1457" s="2" t="str">
        <f t="shared" si="21"/>
        <v>OK</v>
      </c>
    </row>
    <row r="1458" spans="1:4" x14ac:dyDescent="0.2">
      <c r="A1458">
        <v>1399</v>
      </c>
      <c r="B1458" s="921">
        <f>'Expenditures 16-24'!K229</f>
        <v>0</v>
      </c>
      <c r="D1458" s="2" t="str">
        <f t="shared" si="21"/>
        <v>Error?</v>
      </c>
    </row>
    <row r="1459" spans="1:4" x14ac:dyDescent="0.2">
      <c r="A1459" s="5">
        <v>1400</v>
      </c>
      <c r="B1459" s="921"/>
      <c r="D1459" s="2" t="str">
        <f t="shared" si="21"/>
        <v>OK</v>
      </c>
    </row>
    <row r="1460" spans="1:4" x14ac:dyDescent="0.2">
      <c r="A1460" s="5">
        <v>1401</v>
      </c>
      <c r="B1460" s="921"/>
      <c r="C1460" s="2" t="s">
        <v>511</v>
      </c>
      <c r="D1460" s="2" t="str">
        <f t="shared" si="21"/>
        <v>OK</v>
      </c>
    </row>
    <row r="1461" spans="1:4" x14ac:dyDescent="0.2">
      <c r="A1461" s="5">
        <v>1402</v>
      </c>
      <c r="B1461" s="921"/>
      <c r="D1461" s="2" t="str">
        <f t="shared" si="21"/>
        <v>OK</v>
      </c>
    </row>
    <row r="1462" spans="1:4" x14ac:dyDescent="0.2">
      <c r="A1462" s="5">
        <v>1403</v>
      </c>
      <c r="B1462" s="921"/>
      <c r="D1462" s="2" t="str">
        <f t="shared" si="21"/>
        <v>OK</v>
      </c>
    </row>
    <row r="1463" spans="1:4" x14ac:dyDescent="0.2">
      <c r="A1463" s="5">
        <v>1404</v>
      </c>
      <c r="B1463" s="921"/>
      <c r="D1463" s="2" t="str">
        <f t="shared" si="21"/>
        <v>OK</v>
      </c>
    </row>
    <row r="1464" spans="1:4" x14ac:dyDescent="0.2">
      <c r="A1464">
        <v>1405</v>
      </c>
      <c r="B1464" s="921">
        <f>'Expenditures 16-24'!K231</f>
        <v>0</v>
      </c>
      <c r="D1464" s="2" t="str">
        <f t="shared" si="21"/>
        <v>Error?</v>
      </c>
    </row>
    <row r="1465" spans="1:4" x14ac:dyDescent="0.2">
      <c r="A1465" s="5">
        <v>1406</v>
      </c>
      <c r="B1465" s="921"/>
      <c r="D1465" s="2" t="str">
        <f t="shared" si="21"/>
        <v>OK</v>
      </c>
    </row>
    <row r="1466" spans="1:4" x14ac:dyDescent="0.2">
      <c r="A1466" s="5">
        <v>1407</v>
      </c>
      <c r="B1466" s="921"/>
      <c r="C1466" s="2" t="s">
        <v>511</v>
      </c>
      <c r="D1466" s="2" t="str">
        <f t="shared" si="21"/>
        <v>OK</v>
      </c>
    </row>
    <row r="1467" spans="1:4" x14ac:dyDescent="0.2">
      <c r="A1467" s="5">
        <v>1408</v>
      </c>
      <c r="B1467" s="921"/>
      <c r="D1467" s="2" t="str">
        <f t="shared" si="21"/>
        <v>OK</v>
      </c>
    </row>
    <row r="1468" spans="1:4" x14ac:dyDescent="0.2">
      <c r="A1468">
        <v>1409</v>
      </c>
      <c r="B1468" s="921">
        <f>'Expenditures 16-24'!K225</f>
        <v>0</v>
      </c>
      <c r="D1468" s="2" t="str">
        <f t="shared" si="21"/>
        <v>Error?</v>
      </c>
    </row>
    <row r="1469" spans="1:4" x14ac:dyDescent="0.2">
      <c r="A1469">
        <v>1410</v>
      </c>
      <c r="B1469" s="921">
        <f>'Expenditures 16-24'!K226</f>
        <v>0</v>
      </c>
      <c r="D1469" s="2" t="str">
        <f t="shared" ref="D1469:D1532" si="22">IF(ISBLANK(B1469),"OK",IF(A1469-B1469=0,"OK","Error?"))</f>
        <v>Error?</v>
      </c>
    </row>
    <row r="1470" spans="1:4" x14ac:dyDescent="0.2">
      <c r="A1470">
        <v>1411</v>
      </c>
      <c r="B1470" s="921">
        <f>'Expenditures 16-24'!K227</f>
        <v>0</v>
      </c>
      <c r="C1470" s="2" t="s">
        <v>511</v>
      </c>
      <c r="D1470" s="2" t="str">
        <f t="shared" si="22"/>
        <v>Error?</v>
      </c>
    </row>
    <row r="1471" spans="1:4" x14ac:dyDescent="0.2">
      <c r="A1471">
        <v>1412</v>
      </c>
      <c r="B1471" s="921">
        <f>'Expenditures 16-24'!K228</f>
        <v>0</v>
      </c>
      <c r="C1471" s="2" t="s">
        <v>511</v>
      </c>
      <c r="D1471" s="2" t="str">
        <f t="shared" si="22"/>
        <v>Error?</v>
      </c>
    </row>
    <row r="1472" spans="1:4" x14ac:dyDescent="0.2">
      <c r="A1472">
        <v>1413</v>
      </c>
      <c r="B1472" s="921">
        <f>'Expenditures 16-24'!K233</f>
        <v>0</v>
      </c>
      <c r="C1472" s="2" t="s">
        <v>511</v>
      </c>
      <c r="D1472" s="2" t="str">
        <f t="shared" si="22"/>
        <v>Error?</v>
      </c>
    </row>
    <row r="1473" spans="1:5" x14ac:dyDescent="0.2">
      <c r="A1473">
        <v>1414</v>
      </c>
      <c r="B1473" s="921">
        <f>'Expenditures 16-24'!K236</f>
        <v>0</v>
      </c>
      <c r="C1473" s="2" t="s">
        <v>511</v>
      </c>
      <c r="D1473" s="2" t="str">
        <f t="shared" si="22"/>
        <v>Error?</v>
      </c>
    </row>
    <row r="1474" spans="1:5" x14ac:dyDescent="0.2">
      <c r="A1474">
        <v>1415</v>
      </c>
      <c r="B1474" s="921">
        <f>'Expenditures 16-24'!K237</f>
        <v>0</v>
      </c>
      <c r="C1474" s="2" t="s">
        <v>511</v>
      </c>
      <c r="D1474" s="2" t="str">
        <f t="shared" si="22"/>
        <v>Error?</v>
      </c>
    </row>
    <row r="1475" spans="1:5" x14ac:dyDescent="0.2">
      <c r="A1475">
        <v>1416</v>
      </c>
      <c r="B1475" s="921">
        <f>'Expenditures 16-24'!K238</f>
        <v>0</v>
      </c>
      <c r="C1475" s="2" t="s">
        <v>511</v>
      </c>
      <c r="D1475" s="2" t="str">
        <f t="shared" si="22"/>
        <v>Error?</v>
      </c>
    </row>
    <row r="1476" spans="1:5" x14ac:dyDescent="0.2">
      <c r="A1476">
        <v>1417</v>
      </c>
      <c r="B1476" s="921">
        <f>'Expenditures 16-24'!K239</f>
        <v>0</v>
      </c>
      <c r="C1476" s="2" t="s">
        <v>511</v>
      </c>
      <c r="D1476" s="2" t="str">
        <f t="shared" si="22"/>
        <v>Error?</v>
      </c>
    </row>
    <row r="1477" spans="1:5" x14ac:dyDescent="0.2">
      <c r="A1477">
        <v>1418</v>
      </c>
      <c r="B1477" s="921">
        <f>'Expenditures 16-24'!K240</f>
        <v>0</v>
      </c>
      <c r="C1477" s="2" t="s">
        <v>511</v>
      </c>
      <c r="D1477" s="2" t="str">
        <f t="shared" si="22"/>
        <v>Error?</v>
      </c>
    </row>
    <row r="1478" spans="1:5" x14ac:dyDescent="0.2">
      <c r="A1478">
        <v>1419</v>
      </c>
      <c r="B1478" s="921">
        <f>'Expenditures 16-24'!K241</f>
        <v>0</v>
      </c>
      <c r="C1478" s="2" t="s">
        <v>511</v>
      </c>
      <c r="D1478" s="2" t="str">
        <f t="shared" si="22"/>
        <v>Error?</v>
      </c>
    </row>
    <row r="1479" spans="1:5" x14ac:dyDescent="0.2">
      <c r="A1479">
        <v>1420</v>
      </c>
      <c r="B1479" s="921">
        <f>'Expenditures 16-24'!K242</f>
        <v>0</v>
      </c>
      <c r="C1479" s="2" t="s">
        <v>511</v>
      </c>
      <c r="D1479" s="2" t="str">
        <f t="shared" si="22"/>
        <v>Error?</v>
      </c>
    </row>
    <row r="1480" spans="1:5" x14ac:dyDescent="0.2">
      <c r="A1480">
        <v>1421</v>
      </c>
      <c r="B1480" s="921">
        <f>'Expenditures 16-24'!K244</f>
        <v>0</v>
      </c>
      <c r="C1480" s="2" t="s">
        <v>511</v>
      </c>
      <c r="D1480" s="2" t="str">
        <f t="shared" si="22"/>
        <v>Error?</v>
      </c>
    </row>
    <row r="1481" spans="1:5" x14ac:dyDescent="0.2">
      <c r="A1481">
        <v>1422</v>
      </c>
      <c r="B1481" s="921">
        <f>'Expenditures 16-24'!K245</f>
        <v>0</v>
      </c>
      <c r="C1481" s="2" t="s">
        <v>511</v>
      </c>
      <c r="D1481" s="2" t="str">
        <f t="shared" si="22"/>
        <v>Error?</v>
      </c>
    </row>
    <row r="1482" spans="1:5" x14ac:dyDescent="0.2">
      <c r="A1482">
        <v>1423</v>
      </c>
      <c r="B1482" s="921">
        <f>'Expenditures 16-24'!K246</f>
        <v>0</v>
      </c>
      <c r="C1482" s="2" t="s">
        <v>511</v>
      </c>
      <c r="D1482" s="2" t="str">
        <f t="shared" si="22"/>
        <v>Error?</v>
      </c>
    </row>
    <row r="1483" spans="1:5" x14ac:dyDescent="0.2">
      <c r="A1483">
        <v>1424</v>
      </c>
      <c r="B1483" s="921">
        <f>'Expenditures 16-24'!K247</f>
        <v>0</v>
      </c>
      <c r="C1483" s="2" t="s">
        <v>511</v>
      </c>
      <c r="D1483" s="2" t="str">
        <f t="shared" si="22"/>
        <v>Error?</v>
      </c>
    </row>
    <row r="1484" spans="1:5" x14ac:dyDescent="0.2">
      <c r="A1484" s="1">
        <v>1425</v>
      </c>
      <c r="B1484" s="921">
        <f>'Expenditures 16-24'!K249</f>
        <v>0</v>
      </c>
      <c r="C1484" s="2" t="s">
        <v>511</v>
      </c>
      <c r="D1484" s="2" t="str">
        <f t="shared" si="22"/>
        <v>Error?</v>
      </c>
      <c r="E1484" s="4" t="s">
        <v>1776</v>
      </c>
    </row>
    <row r="1485" spans="1:5" x14ac:dyDescent="0.2">
      <c r="A1485" s="1">
        <v>1426</v>
      </c>
      <c r="B1485" s="921">
        <f>'Expenditures 16-24'!K250</f>
        <v>0</v>
      </c>
      <c r="C1485" s="2" t="s">
        <v>511</v>
      </c>
      <c r="D1485" s="2" t="str">
        <f t="shared" si="22"/>
        <v>Error?</v>
      </c>
      <c r="E1485" s="4" t="s">
        <v>1776</v>
      </c>
    </row>
    <row r="1486" spans="1:5" x14ac:dyDescent="0.2">
      <c r="A1486">
        <v>1427</v>
      </c>
      <c r="B1486" s="921">
        <f>'Expenditures 16-24'!K254</f>
        <v>0</v>
      </c>
      <c r="C1486" s="2" t="s">
        <v>511</v>
      </c>
      <c r="D1486" s="2" t="str">
        <f t="shared" si="22"/>
        <v>Error?</v>
      </c>
    </row>
    <row r="1487" spans="1:5" x14ac:dyDescent="0.2">
      <c r="A1487">
        <v>1428</v>
      </c>
      <c r="B1487" s="921">
        <f>'Expenditures 16-24'!K256</f>
        <v>0</v>
      </c>
      <c r="C1487" s="2" t="s">
        <v>511</v>
      </c>
      <c r="D1487" s="2" t="str">
        <f t="shared" si="22"/>
        <v>Error?</v>
      </c>
    </row>
    <row r="1488" spans="1:5" x14ac:dyDescent="0.2">
      <c r="A1488">
        <v>1429</v>
      </c>
      <c r="B1488" s="921">
        <f>'Expenditures 16-24'!K257</f>
        <v>0</v>
      </c>
      <c r="C1488" s="2" t="s">
        <v>511</v>
      </c>
      <c r="D1488" s="2" t="str">
        <f t="shared" si="22"/>
        <v>Error?</v>
      </c>
    </row>
    <row r="1489" spans="1:4" x14ac:dyDescent="0.2">
      <c r="A1489">
        <v>1430</v>
      </c>
      <c r="B1489" s="921">
        <f>'Expenditures 16-24'!K258</f>
        <v>0</v>
      </c>
      <c r="C1489" s="2" t="s">
        <v>511</v>
      </c>
      <c r="D1489" s="2" t="str">
        <f t="shared" si="22"/>
        <v>Error?</v>
      </c>
    </row>
    <row r="1490" spans="1:4" x14ac:dyDescent="0.2">
      <c r="A1490">
        <v>1431</v>
      </c>
      <c r="B1490" s="921">
        <f>'Expenditures 16-24'!K260</f>
        <v>0</v>
      </c>
      <c r="C1490" s="2" t="s">
        <v>511</v>
      </c>
      <c r="D1490" s="2" t="str">
        <f t="shared" si="22"/>
        <v>Error?</v>
      </c>
    </row>
    <row r="1491" spans="1:4" x14ac:dyDescent="0.2">
      <c r="A1491">
        <v>1432</v>
      </c>
      <c r="B1491" s="921">
        <f>'Expenditures 16-24'!K261</f>
        <v>0</v>
      </c>
      <c r="C1491" s="2" t="s">
        <v>511</v>
      </c>
      <c r="D1491" s="2" t="str">
        <f t="shared" si="22"/>
        <v>Error?</v>
      </c>
    </row>
    <row r="1492" spans="1:4" x14ac:dyDescent="0.2">
      <c r="A1492">
        <v>1433</v>
      </c>
      <c r="B1492" s="921">
        <f>'Expenditures 16-24'!K262</f>
        <v>0</v>
      </c>
      <c r="C1492" s="2" t="s">
        <v>511</v>
      </c>
      <c r="D1492" s="2" t="str">
        <f t="shared" si="22"/>
        <v>Error?</v>
      </c>
    </row>
    <row r="1493" spans="1:4" x14ac:dyDescent="0.2">
      <c r="A1493">
        <v>1434</v>
      </c>
      <c r="B1493" s="921">
        <f>'Expenditures 16-24'!K263</f>
        <v>0</v>
      </c>
      <c r="C1493" s="2" t="s">
        <v>511</v>
      </c>
      <c r="D1493" s="2" t="str">
        <f t="shared" si="22"/>
        <v>Error?</v>
      </c>
    </row>
    <row r="1494" spans="1:4" x14ac:dyDescent="0.2">
      <c r="A1494">
        <v>1435</v>
      </c>
      <c r="B1494" s="921">
        <f>'Expenditures 16-24'!K264</f>
        <v>0</v>
      </c>
      <c r="C1494" s="2" t="s">
        <v>511</v>
      </c>
      <c r="D1494" s="2" t="str">
        <f t="shared" si="22"/>
        <v>Error?</v>
      </c>
    </row>
    <row r="1495" spans="1:4" x14ac:dyDescent="0.2">
      <c r="A1495">
        <v>1436</v>
      </c>
      <c r="B1495" s="921">
        <f>'Expenditures 16-24'!K265</f>
        <v>0</v>
      </c>
      <c r="C1495" s="2" t="s">
        <v>511</v>
      </c>
      <c r="D1495" s="2" t="str">
        <f t="shared" si="22"/>
        <v>Error?</v>
      </c>
    </row>
    <row r="1496" spans="1:4" x14ac:dyDescent="0.2">
      <c r="A1496">
        <v>1437</v>
      </c>
      <c r="B1496" s="921">
        <f>'Expenditures 16-24'!K266</f>
        <v>0</v>
      </c>
      <c r="C1496" s="2" t="s">
        <v>511</v>
      </c>
      <c r="D1496" s="2" t="str">
        <f t="shared" si="22"/>
        <v>Error?</v>
      </c>
    </row>
    <row r="1497" spans="1:4" x14ac:dyDescent="0.2">
      <c r="A1497" s="5">
        <v>1438</v>
      </c>
      <c r="B1497" s="921"/>
      <c r="C1497" s="2" t="s">
        <v>511</v>
      </c>
      <c r="D1497" s="2" t="str">
        <f t="shared" si="22"/>
        <v>OK</v>
      </c>
    </row>
    <row r="1498" spans="1:4" x14ac:dyDescent="0.2">
      <c r="A1498">
        <v>1439</v>
      </c>
      <c r="B1498" s="921">
        <f>'Expenditures 16-24'!K267</f>
        <v>0</v>
      </c>
      <c r="C1498" s="2" t="s">
        <v>511</v>
      </c>
      <c r="D1498" s="2" t="str">
        <f t="shared" si="22"/>
        <v>Error?</v>
      </c>
    </row>
    <row r="1499" spans="1:4" x14ac:dyDescent="0.2">
      <c r="A1499">
        <v>1440</v>
      </c>
      <c r="B1499" s="921">
        <f>'Expenditures 16-24'!K269</f>
        <v>0</v>
      </c>
      <c r="D1499" s="2" t="str">
        <f t="shared" si="22"/>
        <v>Error?</v>
      </c>
    </row>
    <row r="1500" spans="1:4" x14ac:dyDescent="0.2">
      <c r="A1500">
        <v>1441</v>
      </c>
      <c r="B1500" s="921">
        <f>'Expenditures 16-24'!K270</f>
        <v>0</v>
      </c>
      <c r="C1500" s="2" t="s">
        <v>511</v>
      </c>
      <c r="D1500" s="2" t="str">
        <f t="shared" si="22"/>
        <v>Error?</v>
      </c>
    </row>
    <row r="1501" spans="1:4" x14ac:dyDescent="0.2">
      <c r="A1501">
        <v>1442</v>
      </c>
      <c r="B1501" s="921">
        <f>'Expenditures 16-24'!K271</f>
        <v>0</v>
      </c>
      <c r="C1501" s="2" t="s">
        <v>511</v>
      </c>
      <c r="D1501" s="2" t="str">
        <f t="shared" si="22"/>
        <v>Error?</v>
      </c>
    </row>
    <row r="1502" spans="1:4" x14ac:dyDescent="0.2">
      <c r="A1502">
        <v>1443</v>
      </c>
      <c r="B1502" s="921">
        <f>'Expenditures 16-24'!K272</f>
        <v>0</v>
      </c>
      <c r="C1502" s="2" t="s">
        <v>511</v>
      </c>
      <c r="D1502" s="2" t="str">
        <f t="shared" si="22"/>
        <v>Error?</v>
      </c>
    </row>
    <row r="1503" spans="1:4" x14ac:dyDescent="0.2">
      <c r="A1503" s="5">
        <v>1444</v>
      </c>
      <c r="B1503" s="921"/>
      <c r="C1503" s="2" t="s">
        <v>511</v>
      </c>
      <c r="D1503" s="2" t="str">
        <f t="shared" si="22"/>
        <v>OK</v>
      </c>
    </row>
    <row r="1504" spans="1:4" x14ac:dyDescent="0.2">
      <c r="A1504">
        <v>1445</v>
      </c>
      <c r="B1504" s="921">
        <f>'Expenditures 16-24'!K273</f>
        <v>0</v>
      </c>
      <c r="C1504" s="2" t="s">
        <v>511</v>
      </c>
      <c r="D1504" s="2" t="str">
        <f t="shared" si="22"/>
        <v>Error?</v>
      </c>
    </row>
    <row r="1505" spans="1:4" x14ac:dyDescent="0.2">
      <c r="A1505" s="5">
        <v>1446</v>
      </c>
      <c r="B1505" s="921"/>
      <c r="D1505" s="2" t="str">
        <f t="shared" si="22"/>
        <v>OK</v>
      </c>
    </row>
    <row r="1506" spans="1:4" x14ac:dyDescent="0.2">
      <c r="A1506">
        <v>1447</v>
      </c>
      <c r="B1506" s="921">
        <f>'Expenditures 16-24'!K274</f>
        <v>0</v>
      </c>
      <c r="C1506" s="2" t="s">
        <v>511</v>
      </c>
      <c r="D1506" s="2" t="str">
        <f t="shared" si="22"/>
        <v>Error?</v>
      </c>
    </row>
    <row r="1507" spans="1:4" x14ac:dyDescent="0.2">
      <c r="A1507">
        <v>1448</v>
      </c>
      <c r="B1507" s="921">
        <f>'Expenditures 16-24'!K275</f>
        <v>0</v>
      </c>
      <c r="D1507" s="2" t="str">
        <f t="shared" si="22"/>
        <v>Error?</v>
      </c>
    </row>
    <row r="1508" spans="1:4" x14ac:dyDescent="0.2">
      <c r="A1508">
        <v>1449</v>
      </c>
      <c r="B1508" s="921">
        <f>'Expenditures 16-24'!K276</f>
        <v>0</v>
      </c>
      <c r="C1508" s="2" t="s">
        <v>511</v>
      </c>
      <c r="D1508" s="2" t="str">
        <f t="shared" si="22"/>
        <v>Error?</v>
      </c>
    </row>
    <row r="1509" spans="1:4" x14ac:dyDescent="0.2">
      <c r="A1509">
        <v>1450</v>
      </c>
      <c r="B1509" s="921">
        <f>'Expenditures 16-24'!K277</f>
        <v>0</v>
      </c>
      <c r="C1509" s="2" t="s">
        <v>511</v>
      </c>
      <c r="D1509" s="2" t="str">
        <f t="shared" si="22"/>
        <v>Error?</v>
      </c>
    </row>
    <row r="1510" spans="1:4" x14ac:dyDescent="0.2">
      <c r="A1510">
        <v>1451</v>
      </c>
      <c r="B1510" s="921">
        <f>'Expenditures 16-24'!K285</f>
        <v>0</v>
      </c>
      <c r="C1510" s="2" t="s">
        <v>511</v>
      </c>
      <c r="D1510" s="2" t="str">
        <f t="shared" si="22"/>
        <v>Error?</v>
      </c>
    </row>
    <row r="1511" spans="1:4" x14ac:dyDescent="0.2">
      <c r="A1511">
        <v>1452</v>
      </c>
      <c r="B1511" s="921">
        <f>'Expenditures 16-24'!K286</f>
        <v>0</v>
      </c>
      <c r="C1511" s="2" t="s">
        <v>511</v>
      </c>
      <c r="D1511" s="2" t="str">
        <f t="shared" si="22"/>
        <v>Error?</v>
      </c>
    </row>
    <row r="1512" spans="1:4" x14ac:dyDescent="0.2">
      <c r="A1512">
        <v>1453</v>
      </c>
      <c r="B1512" s="921">
        <f>'Expenditures 16-24'!K289</f>
        <v>0</v>
      </c>
      <c r="C1512" s="2" t="s">
        <v>511</v>
      </c>
      <c r="D1512" s="2" t="str">
        <f t="shared" si="22"/>
        <v>Error?</v>
      </c>
    </row>
    <row r="1513" spans="1:4" x14ac:dyDescent="0.2">
      <c r="A1513">
        <v>1454</v>
      </c>
      <c r="B1513" s="921">
        <f>'Expenditures 16-24'!K290</f>
        <v>0</v>
      </c>
      <c r="C1513" s="2" t="s">
        <v>511</v>
      </c>
      <c r="D1513" s="2" t="str">
        <f t="shared" si="22"/>
        <v>Error?</v>
      </c>
    </row>
    <row r="1514" spans="1:4" x14ac:dyDescent="0.2">
      <c r="A1514" s="5">
        <v>1455</v>
      </c>
      <c r="B1514" s="921"/>
      <c r="C1514" s="2" t="s">
        <v>511</v>
      </c>
      <c r="D1514" s="2" t="str">
        <f t="shared" si="22"/>
        <v>OK</v>
      </c>
    </row>
    <row r="1515" spans="1:4" x14ac:dyDescent="0.2">
      <c r="A1515">
        <v>1456</v>
      </c>
      <c r="B1515" s="921">
        <f>'Expenditures 16-24'!K292</f>
        <v>0</v>
      </c>
      <c r="C1515" s="2" t="s">
        <v>511</v>
      </c>
      <c r="D1515" s="2" t="str">
        <f t="shared" si="22"/>
        <v>Error?</v>
      </c>
    </row>
    <row r="1516" spans="1:4" x14ac:dyDescent="0.2">
      <c r="A1516">
        <v>1457</v>
      </c>
      <c r="B1516" s="921">
        <f>'Expenditures 16-24'!K293</f>
        <v>0</v>
      </c>
      <c r="D1516" s="2" t="str">
        <f t="shared" si="22"/>
        <v>Error?</v>
      </c>
    </row>
    <row r="1517" spans="1:4" x14ac:dyDescent="0.2">
      <c r="A1517">
        <v>1458</v>
      </c>
      <c r="B1517" s="921">
        <f>'Expenditures 16-24'!C298</f>
        <v>0</v>
      </c>
      <c r="C1517" s="2" t="s">
        <v>511</v>
      </c>
      <c r="D1517" s="2" t="str">
        <f t="shared" si="22"/>
        <v>Error?</v>
      </c>
    </row>
    <row r="1518" spans="1:4" x14ac:dyDescent="0.2">
      <c r="A1518" s="5">
        <v>1459</v>
      </c>
      <c r="B1518" s="921"/>
      <c r="C1518" s="2" t="s">
        <v>511</v>
      </c>
      <c r="D1518" s="2" t="str">
        <f t="shared" si="22"/>
        <v>OK</v>
      </c>
    </row>
    <row r="1519" spans="1:4" x14ac:dyDescent="0.2">
      <c r="A1519" s="5">
        <v>1460</v>
      </c>
      <c r="B1519" s="921"/>
      <c r="D1519" s="2" t="str">
        <f t="shared" si="22"/>
        <v>OK</v>
      </c>
    </row>
    <row r="1520" spans="1:4" x14ac:dyDescent="0.2">
      <c r="A1520">
        <v>1461</v>
      </c>
      <c r="B1520" s="921">
        <f>'Expenditures 16-24'!C299</f>
        <v>0</v>
      </c>
      <c r="D1520" s="2" t="str">
        <f t="shared" si="22"/>
        <v>Error?</v>
      </c>
    </row>
    <row r="1521" spans="1:4" x14ac:dyDescent="0.2">
      <c r="A1521">
        <v>1462</v>
      </c>
      <c r="B1521" s="921">
        <f>'Expenditures 16-24'!C300</f>
        <v>0</v>
      </c>
      <c r="D1521" s="2" t="str">
        <f t="shared" si="22"/>
        <v>Error?</v>
      </c>
    </row>
    <row r="1522" spans="1:4" x14ac:dyDescent="0.2">
      <c r="A1522">
        <v>1463</v>
      </c>
      <c r="B1522" s="921">
        <f>'Expenditures 16-24'!C309</f>
        <v>0</v>
      </c>
      <c r="D1522" s="2" t="str">
        <f t="shared" si="22"/>
        <v>Error?</v>
      </c>
    </row>
    <row r="1523" spans="1:4" x14ac:dyDescent="0.2">
      <c r="A1523">
        <v>1464</v>
      </c>
      <c r="B1523" s="921">
        <f>'Expenditures 16-24'!D298</f>
        <v>0</v>
      </c>
      <c r="C1523" s="2" t="s">
        <v>511</v>
      </c>
      <c r="D1523" s="2" t="str">
        <f t="shared" si="22"/>
        <v>Error?</v>
      </c>
    </row>
    <row r="1524" spans="1:4" x14ac:dyDescent="0.2">
      <c r="A1524" s="5">
        <v>1465</v>
      </c>
      <c r="B1524" s="921"/>
      <c r="C1524" s="2" t="s">
        <v>511</v>
      </c>
      <c r="D1524" s="2" t="str">
        <f t="shared" si="22"/>
        <v>OK</v>
      </c>
    </row>
    <row r="1525" spans="1:4" x14ac:dyDescent="0.2">
      <c r="A1525" s="5">
        <v>1466</v>
      </c>
      <c r="B1525" s="921"/>
      <c r="D1525" s="2" t="str">
        <f t="shared" si="22"/>
        <v>OK</v>
      </c>
    </row>
    <row r="1526" spans="1:4" x14ac:dyDescent="0.2">
      <c r="A1526">
        <v>1467</v>
      </c>
      <c r="B1526" s="921">
        <f>'Expenditures 16-24'!D299</f>
        <v>0</v>
      </c>
      <c r="D1526" s="2" t="str">
        <f t="shared" si="22"/>
        <v>Error?</v>
      </c>
    </row>
    <row r="1527" spans="1:4" x14ac:dyDescent="0.2">
      <c r="A1527">
        <v>1468</v>
      </c>
      <c r="B1527" s="921">
        <f>'Expenditures 16-24'!D300</f>
        <v>0</v>
      </c>
      <c r="D1527" s="2" t="str">
        <f t="shared" si="22"/>
        <v>Error?</v>
      </c>
    </row>
    <row r="1528" spans="1:4" x14ac:dyDescent="0.2">
      <c r="A1528">
        <v>1469</v>
      </c>
      <c r="B1528" s="921">
        <f>'Expenditures 16-24'!D309</f>
        <v>0</v>
      </c>
      <c r="D1528" s="2" t="str">
        <f t="shared" si="22"/>
        <v>Error?</v>
      </c>
    </row>
    <row r="1529" spans="1:4" x14ac:dyDescent="0.2">
      <c r="A1529">
        <v>1470</v>
      </c>
      <c r="B1529" s="921">
        <f>'Expenditures 16-24'!E298</f>
        <v>0</v>
      </c>
      <c r="C1529" s="2" t="s">
        <v>511</v>
      </c>
      <c r="D1529" s="2" t="str">
        <f t="shared" si="22"/>
        <v>Error?</v>
      </c>
    </row>
    <row r="1530" spans="1:4" x14ac:dyDescent="0.2">
      <c r="A1530" s="5">
        <v>1471</v>
      </c>
      <c r="B1530" s="921"/>
      <c r="C1530" s="2" t="s">
        <v>511</v>
      </c>
      <c r="D1530" s="2" t="str">
        <f t="shared" si="22"/>
        <v>OK</v>
      </c>
    </row>
    <row r="1531" spans="1:4" x14ac:dyDescent="0.2">
      <c r="A1531" s="5">
        <v>1472</v>
      </c>
      <c r="B1531" s="921"/>
      <c r="D1531" s="2" t="str">
        <f t="shared" si="22"/>
        <v>OK</v>
      </c>
    </row>
    <row r="1532" spans="1:4" x14ac:dyDescent="0.2">
      <c r="A1532">
        <v>1473</v>
      </c>
      <c r="B1532" s="921">
        <f>'Expenditures 16-24'!E299</f>
        <v>0</v>
      </c>
      <c r="D1532" s="2" t="str">
        <f t="shared" si="22"/>
        <v>Error?</v>
      </c>
    </row>
    <row r="1533" spans="1:4" x14ac:dyDescent="0.2">
      <c r="A1533">
        <v>1474</v>
      </c>
      <c r="B1533" s="921">
        <f>'Expenditures 16-24'!E300</f>
        <v>0</v>
      </c>
      <c r="D1533" s="2" t="str">
        <f t="shared" ref="D1533:D1596" si="23">IF(ISBLANK(B1533),"OK",IF(A1533-B1533=0,"OK","Error?"))</f>
        <v>Error?</v>
      </c>
    </row>
    <row r="1534" spans="1:4" x14ac:dyDescent="0.2">
      <c r="A1534">
        <v>1475</v>
      </c>
      <c r="B1534" s="921">
        <f>'Expenditures 16-24'!E309</f>
        <v>0</v>
      </c>
      <c r="D1534" s="2" t="str">
        <f t="shared" si="23"/>
        <v>Error?</v>
      </c>
    </row>
    <row r="1535" spans="1:4" x14ac:dyDescent="0.2">
      <c r="A1535">
        <v>1476</v>
      </c>
      <c r="B1535" s="921">
        <f>'Expenditures 16-24'!F298</f>
        <v>0</v>
      </c>
      <c r="C1535" s="2" t="s">
        <v>511</v>
      </c>
      <c r="D1535" s="2" t="str">
        <f t="shared" si="23"/>
        <v>Error?</v>
      </c>
    </row>
    <row r="1536" spans="1:4" x14ac:dyDescent="0.2">
      <c r="A1536" s="5">
        <v>1477</v>
      </c>
      <c r="B1536" s="921"/>
      <c r="C1536" s="2" t="s">
        <v>511</v>
      </c>
      <c r="D1536" s="2" t="str">
        <f t="shared" si="23"/>
        <v>OK</v>
      </c>
    </row>
    <row r="1537" spans="1:4" x14ac:dyDescent="0.2">
      <c r="A1537" s="5">
        <v>1478</v>
      </c>
      <c r="B1537" s="921"/>
      <c r="D1537" s="2" t="str">
        <f t="shared" si="23"/>
        <v>OK</v>
      </c>
    </row>
    <row r="1538" spans="1:4" x14ac:dyDescent="0.2">
      <c r="A1538">
        <v>1479</v>
      </c>
      <c r="B1538" s="921">
        <f>'Expenditures 16-24'!F299</f>
        <v>0</v>
      </c>
      <c r="D1538" s="2" t="str">
        <f t="shared" si="23"/>
        <v>Error?</v>
      </c>
    </row>
    <row r="1539" spans="1:4" x14ac:dyDescent="0.2">
      <c r="A1539">
        <v>1480</v>
      </c>
      <c r="B1539" s="921">
        <f>'Expenditures 16-24'!F300</f>
        <v>0</v>
      </c>
      <c r="D1539" s="2" t="str">
        <f t="shared" si="23"/>
        <v>Error?</v>
      </c>
    </row>
    <row r="1540" spans="1:4" x14ac:dyDescent="0.2">
      <c r="A1540">
        <v>1481</v>
      </c>
      <c r="B1540" s="921">
        <f>'Expenditures 16-24'!F309</f>
        <v>0</v>
      </c>
      <c r="D1540" s="2" t="str">
        <f t="shared" si="23"/>
        <v>Error?</v>
      </c>
    </row>
    <row r="1541" spans="1:4" x14ac:dyDescent="0.2">
      <c r="A1541">
        <v>1482</v>
      </c>
      <c r="B1541" s="921">
        <f>'Expenditures 16-24'!G298</f>
        <v>0</v>
      </c>
      <c r="C1541" s="2" t="s">
        <v>511</v>
      </c>
      <c r="D1541" s="2" t="str">
        <f t="shared" si="23"/>
        <v>Error?</v>
      </c>
    </row>
    <row r="1542" spans="1:4" x14ac:dyDescent="0.2">
      <c r="A1542" s="5">
        <v>1483</v>
      </c>
      <c r="B1542" s="921"/>
      <c r="C1542" s="2" t="s">
        <v>511</v>
      </c>
      <c r="D1542" s="2" t="str">
        <f t="shared" si="23"/>
        <v>OK</v>
      </c>
    </row>
    <row r="1543" spans="1:4" x14ac:dyDescent="0.2">
      <c r="A1543" s="5">
        <v>1484</v>
      </c>
      <c r="B1543" s="921"/>
      <c r="D1543" s="2" t="str">
        <f t="shared" si="23"/>
        <v>OK</v>
      </c>
    </row>
    <row r="1544" spans="1:4" x14ac:dyDescent="0.2">
      <c r="A1544">
        <v>1485</v>
      </c>
      <c r="B1544" s="921">
        <f>'Expenditures 16-24'!G299</f>
        <v>0</v>
      </c>
      <c r="D1544" s="2" t="str">
        <f t="shared" si="23"/>
        <v>Error?</v>
      </c>
    </row>
    <row r="1545" spans="1:4" x14ac:dyDescent="0.2">
      <c r="A1545">
        <v>1486</v>
      </c>
      <c r="B1545" s="921">
        <f>'Expenditures 16-24'!G300</f>
        <v>0</v>
      </c>
      <c r="D1545" s="2" t="str">
        <f t="shared" si="23"/>
        <v>Error?</v>
      </c>
    </row>
    <row r="1546" spans="1:4" x14ac:dyDescent="0.2">
      <c r="A1546">
        <v>1487</v>
      </c>
      <c r="B1546" s="921">
        <f>'Expenditures 16-24'!G309</f>
        <v>0</v>
      </c>
      <c r="D1546" s="2" t="str">
        <f t="shared" si="23"/>
        <v>Error?</v>
      </c>
    </row>
    <row r="1547" spans="1:4" x14ac:dyDescent="0.2">
      <c r="A1547">
        <v>1488</v>
      </c>
      <c r="B1547" s="921">
        <f>'Expenditures 16-24'!H298</f>
        <v>0</v>
      </c>
      <c r="C1547" s="2" t="s">
        <v>511</v>
      </c>
      <c r="D1547" s="2" t="str">
        <f t="shared" si="23"/>
        <v>Error?</v>
      </c>
    </row>
    <row r="1548" spans="1:4" x14ac:dyDescent="0.2">
      <c r="A1548" s="5">
        <v>1489</v>
      </c>
      <c r="B1548" s="921"/>
      <c r="C1548" s="2" t="s">
        <v>511</v>
      </c>
      <c r="D1548" s="2" t="str">
        <f t="shared" si="23"/>
        <v>OK</v>
      </c>
    </row>
    <row r="1549" spans="1:4" x14ac:dyDescent="0.2">
      <c r="A1549" s="5">
        <v>1490</v>
      </c>
      <c r="B1549" s="921"/>
      <c r="D1549" s="2" t="str">
        <f t="shared" si="23"/>
        <v>OK</v>
      </c>
    </row>
    <row r="1550" spans="1:4" x14ac:dyDescent="0.2">
      <c r="A1550">
        <v>1491</v>
      </c>
      <c r="B1550" s="921">
        <f>'Expenditures 16-24'!H299</f>
        <v>0</v>
      </c>
      <c r="D1550" s="2" t="str">
        <f t="shared" si="23"/>
        <v>Error?</v>
      </c>
    </row>
    <row r="1551" spans="1:4" x14ac:dyDescent="0.2">
      <c r="A1551">
        <v>1492</v>
      </c>
      <c r="B1551" s="921">
        <f>'Expenditures 16-24'!H300</f>
        <v>0</v>
      </c>
      <c r="D1551" s="2" t="str">
        <f t="shared" si="23"/>
        <v>Error?</v>
      </c>
    </row>
    <row r="1552" spans="1:4" x14ac:dyDescent="0.2">
      <c r="A1552">
        <v>1493</v>
      </c>
      <c r="B1552" s="921">
        <f>'Expenditures 16-24'!H309</f>
        <v>0</v>
      </c>
      <c r="D1552" s="2" t="str">
        <f t="shared" si="23"/>
        <v>Error?</v>
      </c>
    </row>
    <row r="1553" spans="1:4" x14ac:dyDescent="0.2">
      <c r="A1553">
        <v>1494</v>
      </c>
      <c r="B1553" s="921">
        <f>'Expenditures 16-24'!K298</f>
        <v>0</v>
      </c>
      <c r="C1553" s="2" t="s">
        <v>511</v>
      </c>
      <c r="D1553" s="2" t="str">
        <f t="shared" si="23"/>
        <v>Error?</v>
      </c>
    </row>
    <row r="1554" spans="1:4" x14ac:dyDescent="0.2">
      <c r="A1554" s="5">
        <v>1495</v>
      </c>
      <c r="B1554" s="921"/>
      <c r="C1554" s="2" t="s">
        <v>511</v>
      </c>
      <c r="D1554" s="2" t="str">
        <f t="shared" si="23"/>
        <v>OK</v>
      </c>
    </row>
    <row r="1555" spans="1:4" x14ac:dyDescent="0.2">
      <c r="A1555" s="5">
        <v>1496</v>
      </c>
      <c r="B1555" s="921"/>
      <c r="C1555" s="2" t="s">
        <v>511</v>
      </c>
      <c r="D1555" s="2" t="str">
        <f t="shared" si="23"/>
        <v>OK</v>
      </c>
    </row>
    <row r="1556" spans="1:4" x14ac:dyDescent="0.2">
      <c r="A1556">
        <v>1497</v>
      </c>
      <c r="B1556" s="921">
        <f>'Expenditures 16-24'!K299</f>
        <v>0</v>
      </c>
      <c r="D1556" s="2" t="str">
        <f t="shared" si="23"/>
        <v>Error?</v>
      </c>
    </row>
    <row r="1557" spans="1:4" x14ac:dyDescent="0.2">
      <c r="A1557">
        <v>1498</v>
      </c>
      <c r="B1557" s="921">
        <f>'Expenditures 16-24'!K300</f>
        <v>0</v>
      </c>
      <c r="D1557" s="2" t="str">
        <f t="shared" si="23"/>
        <v>Error?</v>
      </c>
    </row>
    <row r="1558" spans="1:4" x14ac:dyDescent="0.2">
      <c r="A1558">
        <v>1499</v>
      </c>
      <c r="B1558" s="921">
        <f>'Expenditures 16-24'!K309</f>
        <v>0</v>
      </c>
      <c r="C1558" s="2" t="s">
        <v>511</v>
      </c>
      <c r="D1558" s="2" t="str">
        <f t="shared" si="23"/>
        <v>Error?</v>
      </c>
    </row>
    <row r="1559" spans="1:4" x14ac:dyDescent="0.2">
      <c r="A1559">
        <v>1500</v>
      </c>
      <c r="B1559" s="921">
        <f>'Expenditures 16-24'!K310</f>
        <v>0</v>
      </c>
      <c r="C1559" s="2" t="s">
        <v>511</v>
      </c>
      <c r="D1559" s="2" t="str">
        <f t="shared" si="23"/>
        <v>Error?</v>
      </c>
    </row>
    <row r="1560" spans="1:4" x14ac:dyDescent="0.2">
      <c r="A1560" s="5">
        <v>1501</v>
      </c>
      <c r="B1560" s="921"/>
      <c r="C1560" s="2" t="s">
        <v>511</v>
      </c>
      <c r="D1560" s="2" t="str">
        <f t="shared" si="23"/>
        <v>OK</v>
      </c>
    </row>
    <row r="1561" spans="1:4" x14ac:dyDescent="0.2">
      <c r="A1561" s="5">
        <v>1502</v>
      </c>
      <c r="B1561" s="921"/>
      <c r="C1561" s="2" t="s">
        <v>511</v>
      </c>
      <c r="D1561" s="2" t="str">
        <f t="shared" si="23"/>
        <v>OK</v>
      </c>
    </row>
    <row r="1562" spans="1:4" x14ac:dyDescent="0.2">
      <c r="A1562" s="5">
        <v>1503</v>
      </c>
      <c r="B1562" s="921"/>
      <c r="D1562" s="2" t="str">
        <f t="shared" si="23"/>
        <v>OK</v>
      </c>
    </row>
    <row r="1563" spans="1:4" x14ac:dyDescent="0.2">
      <c r="A1563" s="5">
        <v>1504</v>
      </c>
      <c r="B1563" s="921"/>
      <c r="D1563" s="2" t="str">
        <f t="shared" si="23"/>
        <v>OK</v>
      </c>
    </row>
    <row r="1564" spans="1:4" x14ac:dyDescent="0.2">
      <c r="A1564" s="5">
        <v>1505</v>
      </c>
      <c r="B1564" s="921"/>
      <c r="D1564" s="2" t="str">
        <f t="shared" si="23"/>
        <v>OK</v>
      </c>
    </row>
    <row r="1565" spans="1:4" x14ac:dyDescent="0.2">
      <c r="A1565" s="5">
        <v>1506</v>
      </c>
      <c r="B1565" s="921"/>
      <c r="D1565" s="2" t="str">
        <f t="shared" si="23"/>
        <v>OK</v>
      </c>
    </row>
    <row r="1566" spans="1:4" x14ac:dyDescent="0.2">
      <c r="A1566" s="5">
        <v>1507</v>
      </c>
      <c r="B1566" s="921"/>
      <c r="D1566" s="2" t="str">
        <f t="shared" si="23"/>
        <v>OK</v>
      </c>
    </row>
    <row r="1567" spans="1:4" x14ac:dyDescent="0.2">
      <c r="A1567" s="5">
        <v>1508</v>
      </c>
      <c r="B1567" s="921"/>
      <c r="D1567" s="2" t="str">
        <f t="shared" si="23"/>
        <v>OK</v>
      </c>
    </row>
    <row r="1568" spans="1:4" x14ac:dyDescent="0.2">
      <c r="A1568" s="5">
        <v>1509</v>
      </c>
      <c r="B1568" s="921"/>
      <c r="D1568" s="2" t="str">
        <f t="shared" si="23"/>
        <v>OK</v>
      </c>
    </row>
    <row r="1569" spans="1:4" x14ac:dyDescent="0.2">
      <c r="A1569" s="5">
        <v>1510</v>
      </c>
      <c r="B1569" s="921"/>
      <c r="C1569" s="2" t="s">
        <v>511</v>
      </c>
      <c r="D1569" s="2" t="str">
        <f t="shared" si="23"/>
        <v>OK</v>
      </c>
    </row>
    <row r="1570" spans="1:4" x14ac:dyDescent="0.2">
      <c r="A1570" s="5">
        <v>1511</v>
      </c>
      <c r="B1570" s="921"/>
      <c r="C1570" s="2" t="s">
        <v>511</v>
      </c>
      <c r="D1570" s="2" t="str">
        <f t="shared" si="23"/>
        <v>OK</v>
      </c>
    </row>
    <row r="1571" spans="1:4" x14ac:dyDescent="0.2">
      <c r="A1571" s="5">
        <v>1512</v>
      </c>
      <c r="B1571" s="921"/>
      <c r="D1571" s="2" t="str">
        <f t="shared" si="23"/>
        <v>OK</v>
      </c>
    </row>
    <row r="1572" spans="1:4" x14ac:dyDescent="0.2">
      <c r="A1572" s="5">
        <v>1513</v>
      </c>
      <c r="B1572" s="921"/>
      <c r="C1572" s="2" t="s">
        <v>511</v>
      </c>
      <c r="D1572" s="2" t="str">
        <f t="shared" si="23"/>
        <v>OK</v>
      </c>
    </row>
    <row r="1573" spans="1:4" x14ac:dyDescent="0.2">
      <c r="A1573" s="5">
        <v>1514</v>
      </c>
      <c r="B1573" s="921"/>
      <c r="C1573" s="2" t="s">
        <v>511</v>
      </c>
      <c r="D1573" s="2" t="str">
        <f t="shared" si="23"/>
        <v>OK</v>
      </c>
    </row>
    <row r="1574" spans="1:4" x14ac:dyDescent="0.2">
      <c r="A1574" s="5">
        <v>1515</v>
      </c>
      <c r="B1574" s="921"/>
      <c r="C1574" s="2" t="s">
        <v>511</v>
      </c>
      <c r="D1574" s="2" t="str">
        <f t="shared" si="23"/>
        <v>OK</v>
      </c>
    </row>
    <row r="1575" spans="1:4" x14ac:dyDescent="0.2">
      <c r="A1575" s="5">
        <v>1516</v>
      </c>
      <c r="B1575" s="921"/>
      <c r="C1575" s="2" t="s">
        <v>511</v>
      </c>
      <c r="D1575" s="2" t="str">
        <f t="shared" si="23"/>
        <v>OK</v>
      </c>
    </row>
    <row r="1576" spans="1:4" x14ac:dyDescent="0.2">
      <c r="A1576" s="5">
        <v>1517</v>
      </c>
      <c r="B1576" s="921"/>
      <c r="C1576" s="2" t="s">
        <v>511</v>
      </c>
      <c r="D1576" s="2" t="str">
        <f t="shared" si="23"/>
        <v>OK</v>
      </c>
    </row>
    <row r="1577" spans="1:4" x14ac:dyDescent="0.2">
      <c r="A1577" s="5">
        <v>1518</v>
      </c>
      <c r="B1577" s="921"/>
      <c r="C1577" s="2" t="s">
        <v>511</v>
      </c>
      <c r="D1577" s="2" t="str">
        <f t="shared" si="23"/>
        <v>OK</v>
      </c>
    </row>
    <row r="1578" spans="1:4" x14ac:dyDescent="0.2">
      <c r="A1578" s="5">
        <v>1519</v>
      </c>
      <c r="B1578" s="921"/>
      <c r="D1578" s="2" t="str">
        <f t="shared" si="23"/>
        <v>OK</v>
      </c>
    </row>
    <row r="1579" spans="1:4" x14ac:dyDescent="0.2">
      <c r="A1579" s="5">
        <v>1520</v>
      </c>
      <c r="B1579" s="921"/>
      <c r="D1579" s="2" t="str">
        <f t="shared" si="23"/>
        <v>OK</v>
      </c>
    </row>
    <row r="1580" spans="1:4" x14ac:dyDescent="0.2">
      <c r="A1580" s="5">
        <v>1521</v>
      </c>
      <c r="B1580" s="921"/>
      <c r="D1580" s="2" t="str">
        <f t="shared" si="23"/>
        <v>OK</v>
      </c>
    </row>
    <row r="1581" spans="1:4" x14ac:dyDescent="0.2">
      <c r="A1581" s="5">
        <v>1522</v>
      </c>
      <c r="B1581" s="921"/>
      <c r="D1581" s="2" t="str">
        <f t="shared" si="23"/>
        <v>OK</v>
      </c>
    </row>
    <row r="1582" spans="1:4" x14ac:dyDescent="0.2">
      <c r="A1582" s="5">
        <v>1523</v>
      </c>
      <c r="B1582" s="921"/>
      <c r="D1582" s="2" t="str">
        <f t="shared" si="23"/>
        <v>OK</v>
      </c>
    </row>
    <row r="1583" spans="1:4" x14ac:dyDescent="0.2">
      <c r="A1583" s="5">
        <v>1524</v>
      </c>
      <c r="B1583" s="921"/>
      <c r="D1583" s="2" t="str">
        <f t="shared" si="23"/>
        <v>OK</v>
      </c>
    </row>
    <row r="1584" spans="1:4" x14ac:dyDescent="0.2">
      <c r="A1584" s="5">
        <v>1525</v>
      </c>
      <c r="B1584" s="921"/>
      <c r="D1584" s="2" t="str">
        <f t="shared" si="23"/>
        <v>OK</v>
      </c>
    </row>
    <row r="1585" spans="1:4" x14ac:dyDescent="0.2">
      <c r="A1585" s="5">
        <v>1526</v>
      </c>
      <c r="B1585" s="921"/>
      <c r="D1585" s="2" t="str">
        <f t="shared" si="23"/>
        <v>OK</v>
      </c>
    </row>
    <row r="1586" spans="1:4" x14ac:dyDescent="0.2">
      <c r="A1586" s="5">
        <v>1527</v>
      </c>
      <c r="B1586" s="921"/>
      <c r="D1586" s="2" t="str">
        <f t="shared" si="23"/>
        <v>OK</v>
      </c>
    </row>
    <row r="1587" spans="1:4" x14ac:dyDescent="0.2">
      <c r="A1587" s="5">
        <v>1528</v>
      </c>
      <c r="B1587" s="921"/>
      <c r="D1587" s="2" t="str">
        <f t="shared" si="23"/>
        <v>OK</v>
      </c>
    </row>
    <row r="1588" spans="1:4" x14ac:dyDescent="0.2">
      <c r="A1588" s="5">
        <v>1529</v>
      </c>
      <c r="B1588" s="921"/>
      <c r="D1588" s="2" t="str">
        <f t="shared" si="23"/>
        <v>OK</v>
      </c>
    </row>
    <row r="1589" spans="1:4" x14ac:dyDescent="0.2">
      <c r="A1589" s="5">
        <v>1530</v>
      </c>
      <c r="B1589" s="921"/>
      <c r="D1589" s="2" t="str">
        <f t="shared" si="23"/>
        <v>OK</v>
      </c>
    </row>
    <row r="1590" spans="1:4" x14ac:dyDescent="0.2">
      <c r="A1590" s="5">
        <v>1531</v>
      </c>
      <c r="B1590" s="921"/>
      <c r="D1590" s="2" t="str">
        <f t="shared" si="23"/>
        <v>OK</v>
      </c>
    </row>
    <row r="1591" spans="1:4" x14ac:dyDescent="0.2">
      <c r="A1591" s="5">
        <v>1532</v>
      </c>
      <c r="B1591" s="921"/>
      <c r="D1591" s="2" t="str">
        <f t="shared" si="23"/>
        <v>OK</v>
      </c>
    </row>
    <row r="1592" spans="1:4" x14ac:dyDescent="0.2">
      <c r="A1592" s="5">
        <v>1533</v>
      </c>
      <c r="B1592" s="921"/>
      <c r="D1592" s="2" t="str">
        <f t="shared" si="23"/>
        <v>OK</v>
      </c>
    </row>
    <row r="1593" spans="1:4" x14ac:dyDescent="0.2">
      <c r="A1593" s="5">
        <v>1534</v>
      </c>
      <c r="B1593" s="921"/>
      <c r="D1593" s="2" t="str">
        <f t="shared" si="23"/>
        <v>OK</v>
      </c>
    </row>
    <row r="1594" spans="1:4" x14ac:dyDescent="0.2">
      <c r="A1594" s="5">
        <v>1535</v>
      </c>
      <c r="B1594" s="921"/>
      <c r="D1594" s="2" t="str">
        <f t="shared" si="23"/>
        <v>OK</v>
      </c>
    </row>
    <row r="1595" spans="1:4" x14ac:dyDescent="0.2">
      <c r="A1595" s="5">
        <v>1536</v>
      </c>
      <c r="B1595" s="921"/>
      <c r="D1595" s="2" t="str">
        <f t="shared" si="23"/>
        <v>OK</v>
      </c>
    </row>
    <row r="1596" spans="1:4" x14ac:dyDescent="0.2">
      <c r="A1596" s="5">
        <v>1537</v>
      </c>
      <c r="B1596" s="921"/>
      <c r="D1596" s="2" t="str">
        <f t="shared" si="23"/>
        <v>OK</v>
      </c>
    </row>
    <row r="1597" spans="1:4" x14ac:dyDescent="0.2">
      <c r="A1597" s="5">
        <v>1538</v>
      </c>
      <c r="B1597" s="921"/>
      <c r="D1597" s="2" t="str">
        <f t="shared" ref="D1597:D1660" si="24">IF(ISBLANK(B1597),"OK",IF(A1597-B1597=0,"OK","Error?"))</f>
        <v>OK</v>
      </c>
    </row>
    <row r="1598" spans="1:4" x14ac:dyDescent="0.2">
      <c r="A1598" s="5">
        <v>1539</v>
      </c>
      <c r="B1598" s="921"/>
      <c r="D1598" s="2" t="str">
        <f t="shared" si="24"/>
        <v>OK</v>
      </c>
    </row>
    <row r="1599" spans="1:4" x14ac:dyDescent="0.2">
      <c r="A1599" s="5">
        <v>1540</v>
      </c>
      <c r="B1599" s="921"/>
      <c r="D1599" s="2" t="str">
        <f t="shared" si="24"/>
        <v>OK</v>
      </c>
    </row>
    <row r="1600" spans="1:4" x14ac:dyDescent="0.2">
      <c r="A1600" s="5">
        <v>1541</v>
      </c>
      <c r="B1600" s="921"/>
      <c r="D1600" s="2" t="str">
        <f t="shared" si="24"/>
        <v>OK</v>
      </c>
    </row>
    <row r="1601" spans="1:4" x14ac:dyDescent="0.2">
      <c r="A1601" s="5">
        <v>1542</v>
      </c>
      <c r="B1601" s="921"/>
      <c r="D1601" s="2" t="str">
        <f t="shared" si="24"/>
        <v>OK</v>
      </c>
    </row>
    <row r="1602" spans="1:4" x14ac:dyDescent="0.2">
      <c r="A1602" s="5">
        <v>1543</v>
      </c>
      <c r="B1602" s="921"/>
      <c r="D1602" s="2" t="str">
        <f t="shared" si="24"/>
        <v>OK</v>
      </c>
    </row>
    <row r="1603" spans="1:4" x14ac:dyDescent="0.2">
      <c r="A1603" s="5">
        <v>1544</v>
      </c>
      <c r="B1603" s="921"/>
      <c r="D1603" s="2" t="str">
        <f t="shared" si="24"/>
        <v>OK</v>
      </c>
    </row>
    <row r="1604" spans="1:4" x14ac:dyDescent="0.2">
      <c r="A1604" s="5">
        <v>1545</v>
      </c>
      <c r="B1604" s="921"/>
      <c r="D1604" s="2" t="str">
        <f t="shared" si="24"/>
        <v>OK</v>
      </c>
    </row>
    <row r="1605" spans="1:4" x14ac:dyDescent="0.2">
      <c r="A1605" s="5">
        <v>1546</v>
      </c>
      <c r="B1605" s="921"/>
      <c r="D1605" s="2" t="str">
        <f t="shared" si="24"/>
        <v>OK</v>
      </c>
    </row>
    <row r="1606" spans="1:4" x14ac:dyDescent="0.2">
      <c r="A1606" s="5">
        <v>1547</v>
      </c>
      <c r="B1606" s="921"/>
      <c r="D1606" s="2" t="str">
        <f t="shared" si="24"/>
        <v>OK</v>
      </c>
    </row>
    <row r="1607" spans="1:4" x14ac:dyDescent="0.2">
      <c r="A1607" s="5">
        <v>1548</v>
      </c>
      <c r="B1607" s="921"/>
      <c r="D1607" s="2" t="str">
        <f t="shared" si="24"/>
        <v>OK</v>
      </c>
    </row>
    <row r="1608" spans="1:4" x14ac:dyDescent="0.2">
      <c r="A1608" s="5">
        <v>1549</v>
      </c>
      <c r="B1608" s="921"/>
      <c r="D1608" s="2" t="str">
        <f t="shared" si="24"/>
        <v>OK</v>
      </c>
    </row>
    <row r="1609" spans="1:4" x14ac:dyDescent="0.2">
      <c r="A1609" s="5">
        <v>1550</v>
      </c>
      <c r="B1609" s="921"/>
      <c r="D1609" s="2" t="str">
        <f t="shared" si="24"/>
        <v>OK</v>
      </c>
    </row>
    <row r="1610" spans="1:4" x14ac:dyDescent="0.2">
      <c r="A1610" s="5">
        <v>1551</v>
      </c>
      <c r="B1610" s="921"/>
      <c r="D1610" s="2" t="str">
        <f t="shared" si="24"/>
        <v>OK</v>
      </c>
    </row>
    <row r="1611" spans="1:4" x14ac:dyDescent="0.2">
      <c r="A1611" s="5">
        <v>1552</v>
      </c>
      <c r="B1611" s="921"/>
      <c r="D1611" s="2" t="str">
        <f t="shared" si="24"/>
        <v>OK</v>
      </c>
    </row>
    <row r="1612" spans="1:4" x14ac:dyDescent="0.2">
      <c r="A1612" s="5">
        <v>1553</v>
      </c>
      <c r="B1612" s="921"/>
      <c r="D1612" s="2" t="str">
        <f t="shared" si="24"/>
        <v>OK</v>
      </c>
    </row>
    <row r="1613" spans="1:4" x14ac:dyDescent="0.2">
      <c r="A1613" s="5">
        <v>1554</v>
      </c>
      <c r="B1613" s="921"/>
      <c r="D1613" s="2" t="str">
        <f t="shared" si="24"/>
        <v>OK</v>
      </c>
    </row>
    <row r="1614" spans="1:4" x14ac:dyDescent="0.2">
      <c r="A1614" s="5">
        <v>1555</v>
      </c>
      <c r="B1614" s="921"/>
      <c r="D1614" s="2" t="str">
        <f t="shared" si="24"/>
        <v>OK</v>
      </c>
    </row>
    <row r="1615" spans="1:4" x14ac:dyDescent="0.2">
      <c r="A1615">
        <v>1556</v>
      </c>
      <c r="B1615" s="921">
        <f>'Acct Summary 7-9'!C79</f>
        <v>1817822</v>
      </c>
      <c r="D1615" s="2" t="str">
        <f t="shared" si="24"/>
        <v>Error?</v>
      </c>
    </row>
    <row r="1616" spans="1:4" x14ac:dyDescent="0.2">
      <c r="A1616" s="5">
        <v>1557</v>
      </c>
      <c r="B1616" s="921"/>
      <c r="D1616" s="2" t="str">
        <f t="shared" si="24"/>
        <v>OK</v>
      </c>
    </row>
    <row r="1617" spans="1:4" x14ac:dyDescent="0.2">
      <c r="A1617" s="5">
        <v>1558</v>
      </c>
      <c r="B1617" s="921"/>
      <c r="D1617" s="2" t="str">
        <f t="shared" si="24"/>
        <v>OK</v>
      </c>
    </row>
    <row r="1618" spans="1:4" x14ac:dyDescent="0.2">
      <c r="A1618" s="5">
        <v>1559</v>
      </c>
      <c r="B1618" s="921"/>
      <c r="D1618" s="2" t="str">
        <f t="shared" si="24"/>
        <v>OK</v>
      </c>
    </row>
    <row r="1619" spans="1:4" x14ac:dyDescent="0.2">
      <c r="A1619" s="5">
        <v>1560</v>
      </c>
      <c r="B1619" s="921"/>
      <c r="D1619" s="2" t="str">
        <f t="shared" si="24"/>
        <v>OK</v>
      </c>
    </row>
    <row r="1620" spans="1:4" x14ac:dyDescent="0.2">
      <c r="A1620" s="5">
        <v>1561</v>
      </c>
      <c r="B1620" s="921"/>
      <c r="D1620" s="2" t="str">
        <f t="shared" si="24"/>
        <v>OK</v>
      </c>
    </row>
    <row r="1621" spans="1:4" x14ac:dyDescent="0.2">
      <c r="A1621" s="5">
        <v>1562</v>
      </c>
      <c r="B1621" s="921"/>
      <c r="D1621" s="2" t="str">
        <f t="shared" si="24"/>
        <v>OK</v>
      </c>
    </row>
    <row r="1622" spans="1:4" x14ac:dyDescent="0.2">
      <c r="A1622" s="5">
        <v>1563</v>
      </c>
      <c r="B1622" s="921"/>
      <c r="D1622" s="2" t="str">
        <f t="shared" si="24"/>
        <v>OK</v>
      </c>
    </row>
    <row r="1623" spans="1:4" x14ac:dyDescent="0.2">
      <c r="A1623" s="5">
        <v>1564</v>
      </c>
      <c r="B1623" s="921"/>
      <c r="D1623" s="2" t="str">
        <f t="shared" si="24"/>
        <v>OK</v>
      </c>
    </row>
    <row r="1624" spans="1:4" x14ac:dyDescent="0.2">
      <c r="A1624" s="5">
        <v>1565</v>
      </c>
      <c r="B1624" s="921"/>
      <c r="D1624" s="2" t="str">
        <f t="shared" si="24"/>
        <v>OK</v>
      </c>
    </row>
    <row r="1625" spans="1:4" x14ac:dyDescent="0.2">
      <c r="A1625" s="5">
        <v>1566</v>
      </c>
      <c r="B1625" s="921"/>
      <c r="D1625" s="2" t="str">
        <f t="shared" si="24"/>
        <v>OK</v>
      </c>
    </row>
    <row r="1626" spans="1:4" x14ac:dyDescent="0.2">
      <c r="A1626" s="5">
        <v>1567</v>
      </c>
      <c r="B1626" s="921"/>
      <c r="D1626" s="2" t="str">
        <f t="shared" si="24"/>
        <v>OK</v>
      </c>
    </row>
    <row r="1627" spans="1:4" x14ac:dyDescent="0.2">
      <c r="A1627" s="5">
        <v>1568</v>
      </c>
      <c r="B1627" s="921"/>
      <c r="D1627" s="2" t="str">
        <f t="shared" si="24"/>
        <v>OK</v>
      </c>
    </row>
    <row r="1628" spans="1:4" x14ac:dyDescent="0.2">
      <c r="A1628">
        <v>1569</v>
      </c>
      <c r="B1628" s="921">
        <f>'Acct Summary 7-9'!C81</f>
        <v>1465650</v>
      </c>
      <c r="D1628" s="2" t="str">
        <f t="shared" si="24"/>
        <v>Error?</v>
      </c>
    </row>
    <row r="1629" spans="1:4" x14ac:dyDescent="0.2">
      <c r="A1629">
        <v>1570</v>
      </c>
      <c r="B1629" s="921">
        <f>'Acct Summary 7-9'!D79</f>
        <v>0</v>
      </c>
      <c r="D1629" s="2" t="str">
        <f t="shared" si="24"/>
        <v>Error?</v>
      </c>
    </row>
    <row r="1630" spans="1:4" x14ac:dyDescent="0.2">
      <c r="A1630" s="5">
        <v>1571</v>
      </c>
      <c r="B1630" s="921"/>
      <c r="C1630" s="2" t="s">
        <v>511</v>
      </c>
      <c r="D1630" s="2" t="str">
        <f t="shared" si="24"/>
        <v>OK</v>
      </c>
    </row>
    <row r="1631" spans="1:4" x14ac:dyDescent="0.2">
      <c r="A1631" s="5">
        <v>1572</v>
      </c>
      <c r="B1631" s="921"/>
      <c r="D1631" s="2" t="str">
        <f t="shared" si="24"/>
        <v>OK</v>
      </c>
    </row>
    <row r="1632" spans="1:4" x14ac:dyDescent="0.2">
      <c r="A1632" s="5">
        <v>1573</v>
      </c>
      <c r="B1632" s="921"/>
      <c r="D1632" s="2" t="str">
        <f t="shared" si="24"/>
        <v>OK</v>
      </c>
    </row>
    <row r="1633" spans="1:4" x14ac:dyDescent="0.2">
      <c r="A1633" s="5">
        <v>1574</v>
      </c>
      <c r="B1633" s="921"/>
      <c r="D1633" s="2" t="str">
        <f t="shared" si="24"/>
        <v>OK</v>
      </c>
    </row>
    <row r="1634" spans="1:4" x14ac:dyDescent="0.2">
      <c r="A1634" s="5">
        <v>1575</v>
      </c>
      <c r="B1634" s="921"/>
      <c r="D1634" s="2" t="str">
        <f t="shared" si="24"/>
        <v>OK</v>
      </c>
    </row>
    <row r="1635" spans="1:4" x14ac:dyDescent="0.2">
      <c r="A1635" s="5">
        <v>1576</v>
      </c>
      <c r="B1635" s="921"/>
      <c r="D1635" s="2" t="str">
        <f t="shared" si="24"/>
        <v>OK</v>
      </c>
    </row>
    <row r="1636" spans="1:4" x14ac:dyDescent="0.2">
      <c r="A1636" s="5">
        <v>1577</v>
      </c>
      <c r="B1636" s="921"/>
      <c r="D1636" s="2" t="str">
        <f t="shared" si="24"/>
        <v>OK</v>
      </c>
    </row>
    <row r="1637" spans="1:4" x14ac:dyDescent="0.2">
      <c r="A1637" s="5">
        <v>1578</v>
      </c>
      <c r="B1637" s="921"/>
      <c r="D1637" s="2" t="str">
        <f t="shared" si="24"/>
        <v>OK</v>
      </c>
    </row>
    <row r="1638" spans="1:4" x14ac:dyDescent="0.2">
      <c r="A1638" s="5">
        <v>1579</v>
      </c>
      <c r="B1638" s="921"/>
      <c r="D1638" s="2" t="str">
        <f t="shared" si="24"/>
        <v>OK</v>
      </c>
    </row>
    <row r="1639" spans="1:4" x14ac:dyDescent="0.2">
      <c r="A1639" s="5">
        <v>1580</v>
      </c>
      <c r="B1639" s="921"/>
      <c r="D1639" s="2" t="str">
        <f t="shared" si="24"/>
        <v>OK</v>
      </c>
    </row>
    <row r="1640" spans="1:4" x14ac:dyDescent="0.2">
      <c r="A1640" s="5">
        <v>1581</v>
      </c>
      <c r="B1640" s="921"/>
      <c r="D1640" s="2" t="str">
        <f t="shared" si="24"/>
        <v>OK</v>
      </c>
    </row>
    <row r="1641" spans="1:4" x14ac:dyDescent="0.2">
      <c r="A1641" s="5">
        <v>1582</v>
      </c>
      <c r="B1641" s="921"/>
      <c r="D1641" s="2" t="str">
        <f t="shared" si="24"/>
        <v>OK</v>
      </c>
    </row>
    <row r="1642" spans="1:4" x14ac:dyDescent="0.2">
      <c r="A1642">
        <v>1583</v>
      </c>
      <c r="B1642" s="921">
        <f>'Acct Summary 7-9'!D81</f>
        <v>0</v>
      </c>
      <c r="D1642" s="2" t="str">
        <f t="shared" si="24"/>
        <v>Error?</v>
      </c>
    </row>
    <row r="1643" spans="1:4" x14ac:dyDescent="0.2">
      <c r="A1643">
        <v>1584</v>
      </c>
      <c r="B1643" s="921">
        <f>'Acct Summary 7-9'!E79</f>
        <v>0</v>
      </c>
      <c r="D1643" s="2" t="str">
        <f t="shared" si="24"/>
        <v>Error?</v>
      </c>
    </row>
    <row r="1644" spans="1:4" x14ac:dyDescent="0.2">
      <c r="A1644" s="5">
        <v>1585</v>
      </c>
      <c r="B1644" s="921"/>
      <c r="C1644" s="2" t="s">
        <v>511</v>
      </c>
      <c r="D1644" s="2" t="str">
        <f t="shared" si="24"/>
        <v>OK</v>
      </c>
    </row>
    <row r="1645" spans="1:4" x14ac:dyDescent="0.2">
      <c r="A1645" s="5">
        <v>1586</v>
      </c>
      <c r="B1645" s="921"/>
      <c r="D1645" s="2" t="str">
        <f t="shared" si="24"/>
        <v>OK</v>
      </c>
    </row>
    <row r="1646" spans="1:4" x14ac:dyDescent="0.2">
      <c r="A1646" s="5">
        <v>1587</v>
      </c>
      <c r="B1646" s="921"/>
      <c r="D1646" s="2" t="str">
        <f t="shared" si="24"/>
        <v>OK</v>
      </c>
    </row>
    <row r="1647" spans="1:4" x14ac:dyDescent="0.2">
      <c r="A1647" s="5">
        <v>1588</v>
      </c>
      <c r="B1647" s="921"/>
      <c r="D1647" s="2" t="str">
        <f t="shared" si="24"/>
        <v>OK</v>
      </c>
    </row>
    <row r="1648" spans="1:4" x14ac:dyDescent="0.2">
      <c r="A1648" s="5">
        <v>1589</v>
      </c>
      <c r="B1648" s="921"/>
      <c r="D1648" s="2" t="str">
        <f t="shared" si="24"/>
        <v>OK</v>
      </c>
    </row>
    <row r="1649" spans="1:4" x14ac:dyDescent="0.2">
      <c r="A1649" s="5">
        <v>1590</v>
      </c>
      <c r="B1649" s="921"/>
      <c r="D1649" s="2" t="str">
        <f t="shared" si="24"/>
        <v>OK</v>
      </c>
    </row>
    <row r="1650" spans="1:4" x14ac:dyDescent="0.2">
      <c r="A1650" s="5">
        <v>1591</v>
      </c>
      <c r="B1650" s="921"/>
      <c r="D1650" s="2" t="str">
        <f t="shared" si="24"/>
        <v>OK</v>
      </c>
    </row>
    <row r="1651" spans="1:4" x14ac:dyDescent="0.2">
      <c r="A1651" s="5">
        <v>1592</v>
      </c>
      <c r="B1651" s="921"/>
      <c r="D1651" s="2" t="str">
        <f t="shared" si="24"/>
        <v>OK</v>
      </c>
    </row>
    <row r="1652" spans="1:4" x14ac:dyDescent="0.2">
      <c r="A1652" s="5">
        <v>1593</v>
      </c>
      <c r="B1652" s="921"/>
      <c r="D1652" s="2" t="str">
        <f t="shared" si="24"/>
        <v>OK</v>
      </c>
    </row>
    <row r="1653" spans="1:4" x14ac:dyDescent="0.2">
      <c r="A1653" s="5">
        <v>1594</v>
      </c>
      <c r="B1653" s="921"/>
      <c r="D1653" s="2" t="str">
        <f t="shared" si="24"/>
        <v>OK</v>
      </c>
    </row>
    <row r="1654" spans="1:4" x14ac:dyDescent="0.2">
      <c r="A1654" s="5">
        <v>1595</v>
      </c>
      <c r="B1654" s="921"/>
      <c r="D1654" s="2" t="str">
        <f t="shared" si="24"/>
        <v>OK</v>
      </c>
    </row>
    <row r="1655" spans="1:4" x14ac:dyDescent="0.2">
      <c r="A1655" s="5">
        <v>1596</v>
      </c>
      <c r="B1655" s="921"/>
      <c r="D1655" s="2" t="str">
        <f t="shared" si="24"/>
        <v>OK</v>
      </c>
    </row>
    <row r="1656" spans="1:4" x14ac:dyDescent="0.2">
      <c r="A1656">
        <v>1597</v>
      </c>
      <c r="B1656" s="921">
        <f>'Acct Summary 7-9'!E81</f>
        <v>0</v>
      </c>
      <c r="D1656" s="2" t="str">
        <f t="shared" si="24"/>
        <v>Error?</v>
      </c>
    </row>
    <row r="1657" spans="1:4" x14ac:dyDescent="0.2">
      <c r="A1657">
        <v>1598</v>
      </c>
      <c r="B1657" s="921">
        <f>'Acct Summary 7-9'!F79</f>
        <v>0</v>
      </c>
      <c r="D1657" s="2" t="str">
        <f t="shared" si="24"/>
        <v>Error?</v>
      </c>
    </row>
    <row r="1658" spans="1:4" x14ac:dyDescent="0.2">
      <c r="A1658" s="5">
        <v>1599</v>
      </c>
      <c r="B1658" s="921"/>
      <c r="C1658" s="2" t="s">
        <v>511</v>
      </c>
      <c r="D1658" s="2" t="str">
        <f t="shared" si="24"/>
        <v>OK</v>
      </c>
    </row>
    <row r="1659" spans="1:4" x14ac:dyDescent="0.2">
      <c r="A1659" s="5">
        <v>1600</v>
      </c>
      <c r="B1659" s="921"/>
      <c r="D1659" s="2" t="str">
        <f t="shared" si="24"/>
        <v>OK</v>
      </c>
    </row>
    <row r="1660" spans="1:4" x14ac:dyDescent="0.2">
      <c r="A1660" s="5">
        <v>1601</v>
      </c>
      <c r="B1660" s="921"/>
      <c r="D1660" s="2" t="str">
        <f t="shared" si="24"/>
        <v>OK</v>
      </c>
    </row>
    <row r="1661" spans="1:4" x14ac:dyDescent="0.2">
      <c r="A1661" s="5">
        <v>1602</v>
      </c>
      <c r="B1661" s="921"/>
      <c r="D1661" s="2" t="str">
        <f t="shared" ref="D1661:D1724" si="25">IF(ISBLANK(B1661),"OK",IF(A1661-B1661=0,"OK","Error?"))</f>
        <v>OK</v>
      </c>
    </row>
    <row r="1662" spans="1:4" x14ac:dyDescent="0.2">
      <c r="A1662" s="5">
        <v>1603</v>
      </c>
      <c r="B1662" s="921"/>
      <c r="D1662" s="2" t="str">
        <f t="shared" si="25"/>
        <v>OK</v>
      </c>
    </row>
    <row r="1663" spans="1:4" x14ac:dyDescent="0.2">
      <c r="A1663" s="5">
        <v>1604</v>
      </c>
      <c r="B1663" s="921"/>
      <c r="D1663" s="2" t="str">
        <f t="shared" si="25"/>
        <v>OK</v>
      </c>
    </row>
    <row r="1664" spans="1:4" x14ac:dyDescent="0.2">
      <c r="A1664" s="5">
        <v>1605</v>
      </c>
      <c r="B1664" s="921"/>
      <c r="D1664" s="2" t="str">
        <f t="shared" si="25"/>
        <v>OK</v>
      </c>
    </row>
    <row r="1665" spans="1:4" x14ac:dyDescent="0.2">
      <c r="A1665" s="5">
        <v>1606</v>
      </c>
      <c r="B1665" s="921"/>
      <c r="D1665" s="2" t="str">
        <f t="shared" si="25"/>
        <v>OK</v>
      </c>
    </row>
    <row r="1666" spans="1:4" x14ac:dyDescent="0.2">
      <c r="A1666" s="5">
        <v>1607</v>
      </c>
      <c r="B1666" s="921"/>
      <c r="D1666" s="2" t="str">
        <f t="shared" si="25"/>
        <v>OK</v>
      </c>
    </row>
    <row r="1667" spans="1:4" x14ac:dyDescent="0.2">
      <c r="A1667" s="5">
        <v>1608</v>
      </c>
      <c r="B1667" s="921"/>
      <c r="D1667" s="2" t="str">
        <f t="shared" si="25"/>
        <v>OK</v>
      </c>
    </row>
    <row r="1668" spans="1:4" x14ac:dyDescent="0.2">
      <c r="A1668" s="5">
        <v>1609</v>
      </c>
      <c r="B1668" s="921"/>
      <c r="D1668" s="2" t="str">
        <f t="shared" si="25"/>
        <v>OK</v>
      </c>
    </row>
    <row r="1669" spans="1:4" x14ac:dyDescent="0.2">
      <c r="A1669" s="5">
        <v>1610</v>
      </c>
      <c r="B1669" s="921"/>
      <c r="D1669" s="2" t="str">
        <f t="shared" si="25"/>
        <v>OK</v>
      </c>
    </row>
    <row r="1670" spans="1:4" x14ac:dyDescent="0.2">
      <c r="A1670">
        <v>1611</v>
      </c>
      <c r="B1670" s="921">
        <f>'Acct Summary 7-9'!F81</f>
        <v>0</v>
      </c>
      <c r="D1670" s="2" t="str">
        <f t="shared" si="25"/>
        <v>Error?</v>
      </c>
    </row>
    <row r="1671" spans="1:4" x14ac:dyDescent="0.2">
      <c r="A1671">
        <v>1612</v>
      </c>
      <c r="B1671" s="921">
        <f>'Acct Summary 7-9'!G79</f>
        <v>0</v>
      </c>
      <c r="D1671" s="2" t="str">
        <f t="shared" si="25"/>
        <v>Error?</v>
      </c>
    </row>
    <row r="1672" spans="1:4" x14ac:dyDescent="0.2">
      <c r="A1672" s="5">
        <v>1613</v>
      </c>
      <c r="B1672" s="921"/>
      <c r="C1672" s="2" t="s">
        <v>511</v>
      </c>
      <c r="D1672" s="2" t="str">
        <f t="shared" si="25"/>
        <v>OK</v>
      </c>
    </row>
    <row r="1673" spans="1:4" x14ac:dyDescent="0.2">
      <c r="A1673" s="5">
        <v>1614</v>
      </c>
      <c r="B1673" s="921"/>
      <c r="D1673" s="2" t="str">
        <f t="shared" si="25"/>
        <v>OK</v>
      </c>
    </row>
    <row r="1674" spans="1:4" x14ac:dyDescent="0.2">
      <c r="A1674" s="5">
        <v>1615</v>
      </c>
      <c r="B1674" s="921"/>
      <c r="D1674" s="2" t="str">
        <f t="shared" si="25"/>
        <v>OK</v>
      </c>
    </row>
    <row r="1675" spans="1:4" x14ac:dyDescent="0.2">
      <c r="A1675" s="5">
        <v>1616</v>
      </c>
      <c r="B1675" s="921"/>
      <c r="D1675" s="2" t="str">
        <f t="shared" si="25"/>
        <v>OK</v>
      </c>
    </row>
    <row r="1676" spans="1:4" x14ac:dyDescent="0.2">
      <c r="A1676" s="5">
        <v>1617</v>
      </c>
      <c r="B1676" s="921"/>
      <c r="D1676" s="2" t="str">
        <f t="shared" si="25"/>
        <v>OK</v>
      </c>
    </row>
    <row r="1677" spans="1:4" x14ac:dyDescent="0.2">
      <c r="A1677" s="5">
        <v>1618</v>
      </c>
      <c r="B1677" s="921"/>
      <c r="D1677" s="2" t="str">
        <f t="shared" si="25"/>
        <v>OK</v>
      </c>
    </row>
    <row r="1678" spans="1:4" x14ac:dyDescent="0.2">
      <c r="A1678" s="5">
        <v>1619</v>
      </c>
      <c r="B1678" s="921"/>
      <c r="D1678" s="2" t="str">
        <f t="shared" si="25"/>
        <v>OK</v>
      </c>
    </row>
    <row r="1679" spans="1:4" x14ac:dyDescent="0.2">
      <c r="A1679" s="5">
        <v>1620</v>
      </c>
      <c r="B1679" s="921"/>
      <c r="D1679" s="2" t="str">
        <f t="shared" si="25"/>
        <v>OK</v>
      </c>
    </row>
    <row r="1680" spans="1:4" x14ac:dyDescent="0.2">
      <c r="A1680" s="5">
        <v>1621</v>
      </c>
      <c r="B1680" s="921"/>
      <c r="D1680" s="2" t="str">
        <f t="shared" si="25"/>
        <v>OK</v>
      </c>
    </row>
    <row r="1681" spans="1:4" x14ac:dyDescent="0.2">
      <c r="A1681" s="5">
        <v>1622</v>
      </c>
      <c r="B1681" s="921"/>
      <c r="D1681" s="2" t="str">
        <f t="shared" si="25"/>
        <v>OK</v>
      </c>
    </row>
    <row r="1682" spans="1:4" x14ac:dyDescent="0.2">
      <c r="A1682" s="5">
        <v>1623</v>
      </c>
      <c r="B1682" s="921"/>
      <c r="D1682" s="2" t="str">
        <f t="shared" si="25"/>
        <v>OK</v>
      </c>
    </row>
    <row r="1683" spans="1:4" x14ac:dyDescent="0.2">
      <c r="A1683" s="5">
        <v>1624</v>
      </c>
      <c r="B1683" s="921"/>
      <c r="D1683" s="2" t="str">
        <f t="shared" si="25"/>
        <v>OK</v>
      </c>
    </row>
    <row r="1684" spans="1:4" x14ac:dyDescent="0.2">
      <c r="A1684">
        <v>1625</v>
      </c>
      <c r="B1684" s="921">
        <f>'Acct Summary 7-9'!G81</f>
        <v>0</v>
      </c>
      <c r="D1684" s="2" t="str">
        <f t="shared" si="25"/>
        <v>Error?</v>
      </c>
    </row>
    <row r="1685" spans="1:4" x14ac:dyDescent="0.2">
      <c r="A1685">
        <v>1626</v>
      </c>
      <c r="B1685" s="921">
        <f>'Acct Summary 7-9'!H79</f>
        <v>0</v>
      </c>
      <c r="D1685" s="2" t="str">
        <f t="shared" si="25"/>
        <v>Error?</v>
      </c>
    </row>
    <row r="1686" spans="1:4" x14ac:dyDescent="0.2">
      <c r="A1686" s="5">
        <v>1627</v>
      </c>
      <c r="B1686" s="921"/>
      <c r="C1686" s="2" t="s">
        <v>511</v>
      </c>
      <c r="D1686" s="2" t="str">
        <f t="shared" si="25"/>
        <v>OK</v>
      </c>
    </row>
    <row r="1687" spans="1:4" x14ac:dyDescent="0.2">
      <c r="A1687" s="5">
        <v>1628</v>
      </c>
      <c r="B1687" s="921"/>
      <c r="D1687" s="2" t="str">
        <f t="shared" si="25"/>
        <v>OK</v>
      </c>
    </row>
    <row r="1688" spans="1:4" x14ac:dyDescent="0.2">
      <c r="A1688" s="5">
        <v>1629</v>
      </c>
      <c r="B1688" s="921"/>
      <c r="D1688" s="2" t="str">
        <f t="shared" si="25"/>
        <v>OK</v>
      </c>
    </row>
    <row r="1689" spans="1:4" x14ac:dyDescent="0.2">
      <c r="A1689" s="5">
        <v>1630</v>
      </c>
      <c r="B1689" s="921"/>
      <c r="D1689" s="2" t="str">
        <f t="shared" si="25"/>
        <v>OK</v>
      </c>
    </row>
    <row r="1690" spans="1:4" x14ac:dyDescent="0.2">
      <c r="A1690" s="5">
        <v>1631</v>
      </c>
      <c r="B1690" s="921"/>
      <c r="D1690" s="2" t="str">
        <f t="shared" si="25"/>
        <v>OK</v>
      </c>
    </row>
    <row r="1691" spans="1:4" x14ac:dyDescent="0.2">
      <c r="A1691" s="5">
        <v>1632</v>
      </c>
      <c r="B1691" s="921"/>
      <c r="D1691" s="2" t="str">
        <f t="shared" si="25"/>
        <v>OK</v>
      </c>
    </row>
    <row r="1692" spans="1:4" x14ac:dyDescent="0.2">
      <c r="A1692" s="5">
        <v>1633</v>
      </c>
      <c r="B1692" s="921"/>
      <c r="D1692" s="2" t="str">
        <f t="shared" si="25"/>
        <v>OK</v>
      </c>
    </row>
    <row r="1693" spans="1:4" x14ac:dyDescent="0.2">
      <c r="A1693" s="5">
        <v>1634</v>
      </c>
      <c r="B1693" s="921"/>
      <c r="D1693" s="2" t="str">
        <f t="shared" si="25"/>
        <v>OK</v>
      </c>
    </row>
    <row r="1694" spans="1:4" x14ac:dyDescent="0.2">
      <c r="A1694" s="5">
        <v>1635</v>
      </c>
      <c r="B1694" s="921"/>
      <c r="D1694" s="2" t="str">
        <f t="shared" si="25"/>
        <v>OK</v>
      </c>
    </row>
    <row r="1695" spans="1:4" x14ac:dyDescent="0.2">
      <c r="A1695" s="5">
        <v>1636</v>
      </c>
      <c r="B1695" s="921"/>
      <c r="D1695" s="2" t="str">
        <f t="shared" si="25"/>
        <v>OK</v>
      </c>
    </row>
    <row r="1696" spans="1:4" x14ac:dyDescent="0.2">
      <c r="A1696" s="5">
        <v>1637</v>
      </c>
      <c r="B1696" s="921"/>
      <c r="D1696" s="2" t="str">
        <f t="shared" si="25"/>
        <v>OK</v>
      </c>
    </row>
    <row r="1697" spans="1:4" x14ac:dyDescent="0.2">
      <c r="A1697" s="5">
        <v>1638</v>
      </c>
      <c r="B1697" s="921"/>
      <c r="D1697" s="2" t="str">
        <f t="shared" si="25"/>
        <v>OK</v>
      </c>
    </row>
    <row r="1698" spans="1:4" x14ac:dyDescent="0.2">
      <c r="A1698">
        <v>1639</v>
      </c>
      <c r="B1698" s="921">
        <f>'Acct Summary 7-9'!H81</f>
        <v>0</v>
      </c>
      <c r="D1698" s="2" t="str">
        <f t="shared" si="25"/>
        <v>Error?</v>
      </c>
    </row>
    <row r="1699" spans="1:4" x14ac:dyDescent="0.2">
      <c r="A1699" s="5">
        <v>1640</v>
      </c>
      <c r="B1699" s="921"/>
      <c r="D1699" s="2" t="str">
        <f t="shared" si="25"/>
        <v>OK</v>
      </c>
    </row>
    <row r="1700" spans="1:4" x14ac:dyDescent="0.2">
      <c r="A1700" s="5">
        <v>1641</v>
      </c>
      <c r="B1700" s="921"/>
      <c r="C1700" s="2" t="s">
        <v>511</v>
      </c>
      <c r="D1700" s="2" t="str">
        <f t="shared" si="25"/>
        <v>OK</v>
      </c>
    </row>
    <row r="1701" spans="1:4" x14ac:dyDescent="0.2">
      <c r="A1701" s="5">
        <v>1642</v>
      </c>
      <c r="B1701" s="921"/>
      <c r="D1701" s="2" t="str">
        <f t="shared" si="25"/>
        <v>OK</v>
      </c>
    </row>
    <row r="1702" spans="1:4" x14ac:dyDescent="0.2">
      <c r="A1702" s="5">
        <v>1643</v>
      </c>
      <c r="B1702" s="921"/>
      <c r="D1702" s="2" t="str">
        <f t="shared" si="25"/>
        <v>OK</v>
      </c>
    </row>
    <row r="1703" spans="1:4" x14ac:dyDescent="0.2">
      <c r="A1703" s="5">
        <v>1644</v>
      </c>
      <c r="B1703" s="921"/>
      <c r="D1703" s="2" t="str">
        <f t="shared" si="25"/>
        <v>OK</v>
      </c>
    </row>
    <row r="1704" spans="1:4" x14ac:dyDescent="0.2">
      <c r="A1704" s="5">
        <v>1645</v>
      </c>
      <c r="B1704" s="921"/>
      <c r="D1704" s="2" t="str">
        <f t="shared" si="25"/>
        <v>OK</v>
      </c>
    </row>
    <row r="1705" spans="1:4" x14ac:dyDescent="0.2">
      <c r="A1705" s="5">
        <v>1646</v>
      </c>
      <c r="B1705" s="921"/>
      <c r="D1705" s="2" t="str">
        <f t="shared" si="25"/>
        <v>OK</v>
      </c>
    </row>
    <row r="1706" spans="1:4" x14ac:dyDescent="0.2">
      <c r="A1706" s="5">
        <v>1647</v>
      </c>
      <c r="B1706" s="921"/>
      <c r="D1706" s="2" t="str">
        <f t="shared" si="25"/>
        <v>OK</v>
      </c>
    </row>
    <row r="1707" spans="1:4" x14ac:dyDescent="0.2">
      <c r="A1707" s="5">
        <v>1648</v>
      </c>
      <c r="B1707" s="921"/>
      <c r="D1707" s="2" t="str">
        <f t="shared" si="25"/>
        <v>OK</v>
      </c>
    </row>
    <row r="1708" spans="1:4" x14ac:dyDescent="0.2">
      <c r="A1708" s="5">
        <v>1649</v>
      </c>
      <c r="B1708" s="921"/>
      <c r="D1708" s="2" t="str">
        <f t="shared" si="25"/>
        <v>OK</v>
      </c>
    </row>
    <row r="1709" spans="1:4" x14ac:dyDescent="0.2">
      <c r="A1709" s="5">
        <v>1650</v>
      </c>
      <c r="B1709" s="921"/>
      <c r="D1709" s="2" t="str">
        <f t="shared" si="25"/>
        <v>OK</v>
      </c>
    </row>
    <row r="1710" spans="1:4" x14ac:dyDescent="0.2">
      <c r="A1710" s="5">
        <v>1651</v>
      </c>
      <c r="B1710" s="921"/>
      <c r="D1710" s="2" t="str">
        <f t="shared" si="25"/>
        <v>OK</v>
      </c>
    </row>
    <row r="1711" spans="1:4" x14ac:dyDescent="0.2">
      <c r="A1711" s="5">
        <v>1652</v>
      </c>
      <c r="B1711" s="921"/>
      <c r="D1711" s="2" t="str">
        <f t="shared" si="25"/>
        <v>OK</v>
      </c>
    </row>
    <row r="1712" spans="1:4" x14ac:dyDescent="0.2">
      <c r="A1712" s="5">
        <v>1653</v>
      </c>
      <c r="B1712" s="921"/>
      <c r="D1712" s="2" t="str">
        <f t="shared" si="25"/>
        <v>OK</v>
      </c>
    </row>
    <row r="1713" spans="1:4" x14ac:dyDescent="0.2">
      <c r="A1713" s="5">
        <v>1654</v>
      </c>
      <c r="B1713" s="921"/>
      <c r="D1713" s="2" t="str">
        <f t="shared" si="25"/>
        <v>OK</v>
      </c>
    </row>
    <row r="1714" spans="1:4" x14ac:dyDescent="0.2">
      <c r="A1714" s="5">
        <v>1655</v>
      </c>
      <c r="B1714" s="921"/>
      <c r="D1714" s="2" t="str">
        <f t="shared" si="25"/>
        <v>OK</v>
      </c>
    </row>
    <row r="1715" spans="1:4" x14ac:dyDescent="0.2">
      <c r="A1715" s="5">
        <v>1656</v>
      </c>
      <c r="B1715" s="921"/>
      <c r="D1715" s="2" t="str">
        <f t="shared" si="25"/>
        <v>OK</v>
      </c>
    </row>
    <row r="1716" spans="1:4" x14ac:dyDescent="0.2">
      <c r="A1716" s="5">
        <v>1657</v>
      </c>
      <c r="B1716" s="921"/>
      <c r="D1716" s="2" t="str">
        <f t="shared" si="25"/>
        <v>OK</v>
      </c>
    </row>
    <row r="1717" spans="1:4" x14ac:dyDescent="0.2">
      <c r="A1717" s="5">
        <v>1658</v>
      </c>
      <c r="B1717" s="921"/>
      <c r="D1717" s="2" t="str">
        <f t="shared" si="25"/>
        <v>OK</v>
      </c>
    </row>
    <row r="1718" spans="1:4" x14ac:dyDescent="0.2">
      <c r="A1718" s="5">
        <v>1659</v>
      </c>
      <c r="B1718" s="921"/>
      <c r="D1718" s="2" t="str">
        <f t="shared" si="25"/>
        <v>OK</v>
      </c>
    </row>
    <row r="1719" spans="1:4" x14ac:dyDescent="0.2">
      <c r="A1719" s="5">
        <v>1660</v>
      </c>
      <c r="B1719" s="921"/>
      <c r="D1719" s="2" t="str">
        <f t="shared" si="25"/>
        <v>OK</v>
      </c>
    </row>
    <row r="1720" spans="1:4" x14ac:dyDescent="0.2">
      <c r="A1720" s="5">
        <v>1661</v>
      </c>
      <c r="B1720" s="921"/>
      <c r="D1720" s="2" t="str">
        <f t="shared" si="25"/>
        <v>OK</v>
      </c>
    </row>
    <row r="1721" spans="1:4" x14ac:dyDescent="0.2">
      <c r="A1721" s="5">
        <v>1662</v>
      </c>
      <c r="B1721" s="921"/>
      <c r="D1721" s="2" t="str">
        <f t="shared" si="25"/>
        <v>OK</v>
      </c>
    </row>
    <row r="1722" spans="1:4" x14ac:dyDescent="0.2">
      <c r="A1722" s="5">
        <v>1663</v>
      </c>
      <c r="B1722" s="921"/>
      <c r="D1722" s="2" t="str">
        <f t="shared" si="25"/>
        <v>OK</v>
      </c>
    </row>
    <row r="1723" spans="1:4" x14ac:dyDescent="0.2">
      <c r="A1723" s="5">
        <v>1664</v>
      </c>
      <c r="B1723" s="921"/>
      <c r="D1723" s="2" t="str">
        <f t="shared" si="25"/>
        <v>OK</v>
      </c>
    </row>
    <row r="1724" spans="1:4" x14ac:dyDescent="0.2">
      <c r="A1724" s="5">
        <v>1665</v>
      </c>
      <c r="B1724" s="921"/>
      <c r="D1724" s="2" t="str">
        <f t="shared" si="25"/>
        <v>OK</v>
      </c>
    </row>
    <row r="1725" spans="1:4" x14ac:dyDescent="0.2">
      <c r="A1725" s="5">
        <v>1666</v>
      </c>
      <c r="B1725" s="921"/>
      <c r="D1725" s="2" t="str">
        <f t="shared" ref="D1725:D1788" si="26">IF(ISBLANK(B1725),"OK",IF(A1725-B1725=0,"OK","Error?"))</f>
        <v>OK</v>
      </c>
    </row>
    <row r="1726" spans="1:4" x14ac:dyDescent="0.2">
      <c r="A1726" s="5">
        <v>1667</v>
      </c>
      <c r="B1726" s="921"/>
      <c r="D1726" s="2" t="str">
        <f t="shared" si="26"/>
        <v>OK</v>
      </c>
    </row>
    <row r="1727" spans="1:4" x14ac:dyDescent="0.2">
      <c r="A1727" s="5">
        <v>1668</v>
      </c>
      <c r="B1727" s="921"/>
      <c r="D1727" s="2" t="str">
        <f t="shared" si="26"/>
        <v>OK</v>
      </c>
    </row>
    <row r="1728" spans="1:4" x14ac:dyDescent="0.2">
      <c r="A1728" s="5">
        <v>1669</v>
      </c>
      <c r="B1728" s="921"/>
      <c r="C1728" s="2" t="s">
        <v>511</v>
      </c>
      <c r="D1728" s="2" t="str">
        <f t="shared" si="26"/>
        <v>OK</v>
      </c>
    </row>
    <row r="1729" spans="1:4" x14ac:dyDescent="0.2">
      <c r="A1729" s="5">
        <v>1670</v>
      </c>
      <c r="B1729" s="921"/>
      <c r="D1729" s="2" t="str">
        <f t="shared" si="26"/>
        <v>OK</v>
      </c>
    </row>
    <row r="1730" spans="1:4" x14ac:dyDescent="0.2">
      <c r="A1730" s="5">
        <v>1671</v>
      </c>
      <c r="B1730" s="921"/>
      <c r="D1730" s="2" t="str">
        <f t="shared" si="26"/>
        <v>OK</v>
      </c>
    </row>
    <row r="1731" spans="1:4" x14ac:dyDescent="0.2">
      <c r="A1731" s="5">
        <v>1672</v>
      </c>
      <c r="B1731" s="921"/>
      <c r="D1731" s="2" t="str">
        <f t="shared" si="26"/>
        <v>OK</v>
      </c>
    </row>
    <row r="1732" spans="1:4" x14ac:dyDescent="0.2">
      <c r="A1732" s="5">
        <v>1673</v>
      </c>
      <c r="B1732" s="921"/>
      <c r="D1732" s="2" t="str">
        <f t="shared" si="26"/>
        <v>OK</v>
      </c>
    </row>
    <row r="1733" spans="1:4" x14ac:dyDescent="0.2">
      <c r="A1733" s="5">
        <v>1674</v>
      </c>
      <c r="B1733" s="921"/>
      <c r="D1733" s="2" t="str">
        <f t="shared" si="26"/>
        <v>OK</v>
      </c>
    </row>
    <row r="1734" spans="1:4" x14ac:dyDescent="0.2">
      <c r="A1734" s="5">
        <v>1675</v>
      </c>
      <c r="B1734" s="921"/>
      <c r="D1734" s="2" t="str">
        <f t="shared" si="26"/>
        <v>OK</v>
      </c>
    </row>
    <row r="1735" spans="1:4" x14ac:dyDescent="0.2">
      <c r="A1735" s="5">
        <v>1676</v>
      </c>
      <c r="B1735" s="921"/>
      <c r="D1735" s="2" t="str">
        <f t="shared" si="26"/>
        <v>OK</v>
      </c>
    </row>
    <row r="1736" spans="1:4" x14ac:dyDescent="0.2">
      <c r="A1736" s="5">
        <v>1677</v>
      </c>
      <c r="B1736" s="921"/>
      <c r="D1736" s="2" t="str">
        <f t="shared" si="26"/>
        <v>OK</v>
      </c>
    </row>
    <row r="1737" spans="1:4" x14ac:dyDescent="0.2">
      <c r="A1737" s="5">
        <v>1678</v>
      </c>
      <c r="B1737" s="921"/>
      <c r="D1737" s="2" t="str">
        <f t="shared" si="26"/>
        <v>OK</v>
      </c>
    </row>
    <row r="1738" spans="1:4" x14ac:dyDescent="0.2">
      <c r="A1738" s="5">
        <v>1679</v>
      </c>
      <c r="B1738" s="921"/>
      <c r="D1738" s="2" t="str">
        <f t="shared" si="26"/>
        <v>OK</v>
      </c>
    </row>
    <row r="1739" spans="1:4" x14ac:dyDescent="0.2">
      <c r="A1739" s="5">
        <v>1680</v>
      </c>
      <c r="B1739" s="921"/>
      <c r="D1739" s="2" t="str">
        <f t="shared" si="26"/>
        <v>OK</v>
      </c>
    </row>
    <row r="1740" spans="1:4" x14ac:dyDescent="0.2">
      <c r="A1740" s="5">
        <v>1681</v>
      </c>
      <c r="B1740" s="921"/>
      <c r="D1740" s="2" t="str">
        <f t="shared" si="26"/>
        <v>OK</v>
      </c>
    </row>
    <row r="1741" spans="1:4" x14ac:dyDescent="0.2">
      <c r="A1741" s="5">
        <v>1682</v>
      </c>
      <c r="B1741" s="921"/>
      <c r="D1741" s="2" t="str">
        <f t="shared" si="26"/>
        <v>OK</v>
      </c>
    </row>
    <row r="1742" spans="1:4" x14ac:dyDescent="0.2">
      <c r="A1742">
        <v>1683</v>
      </c>
      <c r="B1742" s="921">
        <f>'Tax Sched 25'!B4</f>
        <v>0</v>
      </c>
      <c r="D1742" s="2" t="str">
        <f t="shared" si="26"/>
        <v>Error?</v>
      </c>
    </row>
    <row r="1743" spans="1:4" x14ac:dyDescent="0.2">
      <c r="A1743">
        <v>1684</v>
      </c>
      <c r="B1743" s="921">
        <f>'Tax Sched 25'!B5</f>
        <v>0</v>
      </c>
      <c r="D1743" s="2" t="str">
        <f t="shared" si="26"/>
        <v>Error?</v>
      </c>
    </row>
    <row r="1744" spans="1:4" x14ac:dyDescent="0.2">
      <c r="A1744">
        <v>1685</v>
      </c>
      <c r="B1744" s="921">
        <f>'Tax Sched 25'!B6</f>
        <v>0</v>
      </c>
      <c r="C1744" s="2" t="s">
        <v>511</v>
      </c>
      <c r="D1744" s="2" t="str">
        <f t="shared" si="26"/>
        <v>Error?</v>
      </c>
    </row>
    <row r="1745" spans="1:5" x14ac:dyDescent="0.2">
      <c r="A1745">
        <v>1686</v>
      </c>
      <c r="B1745" s="921">
        <f>'Tax Sched 25'!B7</f>
        <v>0</v>
      </c>
      <c r="C1745" s="2" t="s">
        <v>511</v>
      </c>
      <c r="D1745" s="2" t="str">
        <f t="shared" si="26"/>
        <v>Error?</v>
      </c>
    </row>
    <row r="1746" spans="1:5" x14ac:dyDescent="0.2">
      <c r="A1746">
        <v>1687</v>
      </c>
      <c r="B1746" s="921">
        <f>'Tax Sched 25'!B8</f>
        <v>0</v>
      </c>
      <c r="C1746" s="2" t="s">
        <v>511</v>
      </c>
      <c r="D1746" s="2" t="str">
        <f t="shared" si="26"/>
        <v>Error?</v>
      </c>
    </row>
    <row r="1747" spans="1:5" x14ac:dyDescent="0.2">
      <c r="A1747">
        <v>1688</v>
      </c>
      <c r="B1747" s="921">
        <f>'Tax Sched 25'!B10</f>
        <v>0</v>
      </c>
      <c r="C1747" s="2" t="s">
        <v>511</v>
      </c>
      <c r="D1747" s="2" t="str">
        <f t="shared" si="26"/>
        <v>Error?</v>
      </c>
    </row>
    <row r="1748" spans="1:5" x14ac:dyDescent="0.2">
      <c r="A1748" s="5">
        <v>1689</v>
      </c>
      <c r="B1748" s="921"/>
      <c r="C1748" s="2" t="s">
        <v>511</v>
      </c>
      <c r="D1748" s="2" t="str">
        <f t="shared" si="26"/>
        <v>OK</v>
      </c>
      <c r="E1748" s="2" t="s">
        <v>151</v>
      </c>
    </row>
    <row r="1749" spans="1:5" x14ac:dyDescent="0.2">
      <c r="A1749">
        <v>1690</v>
      </c>
      <c r="B1749" s="921">
        <f>'Tax Sched 25'!B9</f>
        <v>0</v>
      </c>
      <c r="C1749" s="2" t="s">
        <v>511</v>
      </c>
      <c r="D1749" s="2" t="str">
        <f t="shared" si="26"/>
        <v>Error?</v>
      </c>
    </row>
    <row r="1750" spans="1:5" x14ac:dyDescent="0.2">
      <c r="A1750">
        <v>1691</v>
      </c>
      <c r="B1750" s="921">
        <f>'Tax Sched 25'!B11</f>
        <v>0</v>
      </c>
      <c r="D1750" s="2" t="str">
        <f t="shared" si="26"/>
        <v>Error?</v>
      </c>
    </row>
    <row r="1751" spans="1:5" x14ac:dyDescent="0.2">
      <c r="A1751">
        <v>1692</v>
      </c>
      <c r="B1751" s="921">
        <f>'Tax Sched 25'!B12</f>
        <v>0</v>
      </c>
      <c r="C1751" s="2" t="s">
        <v>511</v>
      </c>
      <c r="D1751" s="2" t="str">
        <f t="shared" si="26"/>
        <v>Error?</v>
      </c>
    </row>
    <row r="1752" spans="1:5" x14ac:dyDescent="0.2">
      <c r="A1752">
        <v>1693</v>
      </c>
      <c r="B1752" s="921">
        <f>'Tax Sched 25'!B14</f>
        <v>0</v>
      </c>
      <c r="C1752" s="2" t="s">
        <v>511</v>
      </c>
      <c r="D1752" s="2" t="str">
        <f t="shared" si="26"/>
        <v>Error?</v>
      </c>
    </row>
    <row r="1753" spans="1:5" x14ac:dyDescent="0.2">
      <c r="A1753" s="5">
        <v>1694</v>
      </c>
      <c r="B1753" s="921"/>
      <c r="C1753" s="2" t="s">
        <v>511</v>
      </c>
      <c r="D1753" s="2" t="str">
        <f t="shared" si="26"/>
        <v>OK</v>
      </c>
    </row>
    <row r="1754" spans="1:5" x14ac:dyDescent="0.2">
      <c r="A1754">
        <v>1695</v>
      </c>
      <c r="B1754" s="921">
        <f>'Tax Sched 25'!B15</f>
        <v>0</v>
      </c>
      <c r="C1754" s="2" t="s">
        <v>511</v>
      </c>
      <c r="D1754" s="2" t="str">
        <f t="shared" si="26"/>
        <v>Error?</v>
      </c>
    </row>
    <row r="1755" spans="1:5" x14ac:dyDescent="0.2">
      <c r="A1755" s="5">
        <v>1696</v>
      </c>
      <c r="B1755" s="921"/>
      <c r="D1755" s="2" t="str">
        <f t="shared" si="26"/>
        <v>OK</v>
      </c>
    </row>
    <row r="1756" spans="1:5" x14ac:dyDescent="0.2">
      <c r="A1756" s="5">
        <v>1697</v>
      </c>
      <c r="B1756" s="921"/>
      <c r="C1756" s="2" t="s">
        <v>511</v>
      </c>
      <c r="D1756" s="2" t="str">
        <f t="shared" si="26"/>
        <v>OK</v>
      </c>
    </row>
    <row r="1757" spans="1:5" x14ac:dyDescent="0.2">
      <c r="A1757">
        <v>1698</v>
      </c>
      <c r="B1757" s="921">
        <f>'Tax Sched 25'!B19</f>
        <v>0</v>
      </c>
      <c r="C1757" s="2" t="s">
        <v>511</v>
      </c>
      <c r="D1757" s="2" t="str">
        <f t="shared" si="26"/>
        <v>Error?</v>
      </c>
    </row>
    <row r="1758" spans="1:5" x14ac:dyDescent="0.2">
      <c r="A1758">
        <v>1699</v>
      </c>
      <c r="B1758" s="921">
        <f>'Tax Sched 25'!D4</f>
        <v>0</v>
      </c>
      <c r="C1758" s="2" t="s">
        <v>511</v>
      </c>
      <c r="D1758" s="2" t="str">
        <f t="shared" si="26"/>
        <v>Error?</v>
      </c>
    </row>
    <row r="1759" spans="1:5" x14ac:dyDescent="0.2">
      <c r="A1759">
        <v>1700</v>
      </c>
      <c r="B1759" s="921">
        <f>'Tax Sched 25'!D5</f>
        <v>0</v>
      </c>
      <c r="C1759" s="2" t="s">
        <v>511</v>
      </c>
      <c r="D1759" s="2" t="str">
        <f t="shared" si="26"/>
        <v>Error?</v>
      </c>
    </row>
    <row r="1760" spans="1:5" x14ac:dyDescent="0.2">
      <c r="A1760">
        <v>1701</v>
      </c>
      <c r="B1760" s="921">
        <f>'Tax Sched 25'!D6</f>
        <v>0</v>
      </c>
      <c r="C1760" s="2" t="s">
        <v>511</v>
      </c>
      <c r="D1760" s="2" t="str">
        <f t="shared" si="26"/>
        <v>Error?</v>
      </c>
    </row>
    <row r="1761" spans="1:4" x14ac:dyDescent="0.2">
      <c r="A1761">
        <v>1702</v>
      </c>
      <c r="B1761" s="921">
        <f>'Tax Sched 25'!D7</f>
        <v>0</v>
      </c>
      <c r="C1761" s="2" t="s">
        <v>511</v>
      </c>
      <c r="D1761" s="2" t="str">
        <f t="shared" si="26"/>
        <v>Error?</v>
      </c>
    </row>
    <row r="1762" spans="1:4" x14ac:dyDescent="0.2">
      <c r="A1762">
        <v>1703</v>
      </c>
      <c r="B1762" s="921">
        <f>'Tax Sched 25'!D8</f>
        <v>0</v>
      </c>
      <c r="C1762" s="2" t="s">
        <v>511</v>
      </c>
      <c r="D1762" s="2" t="str">
        <f t="shared" si="26"/>
        <v>Error?</v>
      </c>
    </row>
    <row r="1763" spans="1:4" x14ac:dyDescent="0.2">
      <c r="A1763">
        <v>1704</v>
      </c>
      <c r="B1763" s="921">
        <f>'Tax Sched 25'!D10</f>
        <v>0</v>
      </c>
      <c r="C1763" s="2" t="s">
        <v>511</v>
      </c>
      <c r="D1763" s="2" t="str">
        <f t="shared" si="26"/>
        <v>Error?</v>
      </c>
    </row>
    <row r="1764" spans="1:4" x14ac:dyDescent="0.2">
      <c r="A1764" s="5">
        <v>1705</v>
      </c>
      <c r="B1764" s="921"/>
      <c r="C1764" s="2" t="s">
        <v>511</v>
      </c>
      <c r="D1764" s="2" t="str">
        <f t="shared" si="26"/>
        <v>OK</v>
      </c>
    </row>
    <row r="1765" spans="1:4" x14ac:dyDescent="0.2">
      <c r="A1765">
        <v>1706</v>
      </c>
      <c r="B1765" s="921">
        <f>'Tax Sched 25'!D9</f>
        <v>0</v>
      </c>
      <c r="C1765" s="2" t="s">
        <v>511</v>
      </c>
      <c r="D1765" s="2" t="str">
        <f t="shared" si="26"/>
        <v>Error?</v>
      </c>
    </row>
    <row r="1766" spans="1:4" x14ac:dyDescent="0.2">
      <c r="A1766">
        <v>1707</v>
      </c>
      <c r="B1766" s="921">
        <f>'Tax Sched 25'!D11</f>
        <v>0</v>
      </c>
      <c r="C1766" s="2" t="s">
        <v>511</v>
      </c>
      <c r="D1766" s="2" t="str">
        <f t="shared" si="26"/>
        <v>Error?</v>
      </c>
    </row>
    <row r="1767" spans="1:4" x14ac:dyDescent="0.2">
      <c r="A1767">
        <v>1708</v>
      </c>
      <c r="B1767" s="921">
        <f>'Tax Sched 25'!D12</f>
        <v>0</v>
      </c>
      <c r="C1767" s="2" t="s">
        <v>511</v>
      </c>
      <c r="D1767" s="2" t="str">
        <f t="shared" si="26"/>
        <v>Error?</v>
      </c>
    </row>
    <row r="1768" spans="1:4" x14ac:dyDescent="0.2">
      <c r="A1768">
        <v>1709</v>
      </c>
      <c r="B1768" s="921">
        <f>'Tax Sched 25'!D14</f>
        <v>0</v>
      </c>
      <c r="C1768" s="2" t="s">
        <v>511</v>
      </c>
      <c r="D1768" s="2" t="str">
        <f t="shared" si="26"/>
        <v>Error?</v>
      </c>
    </row>
    <row r="1769" spans="1:4" x14ac:dyDescent="0.2">
      <c r="A1769" s="5">
        <v>1710</v>
      </c>
      <c r="B1769" s="921"/>
      <c r="C1769" s="2" t="s">
        <v>511</v>
      </c>
      <c r="D1769" s="2" t="str">
        <f t="shared" si="26"/>
        <v>OK</v>
      </c>
    </row>
    <row r="1770" spans="1:4" x14ac:dyDescent="0.2">
      <c r="A1770">
        <v>1711</v>
      </c>
      <c r="B1770" s="921">
        <f>'Tax Sched 25'!D15</f>
        <v>0</v>
      </c>
      <c r="C1770" s="2" t="s">
        <v>511</v>
      </c>
      <c r="D1770" s="2" t="str">
        <f t="shared" si="26"/>
        <v>Error?</v>
      </c>
    </row>
    <row r="1771" spans="1:4" x14ac:dyDescent="0.2">
      <c r="A1771" s="5">
        <v>1712</v>
      </c>
      <c r="B1771" s="921"/>
      <c r="D1771" s="2" t="str">
        <f t="shared" si="26"/>
        <v>OK</v>
      </c>
    </row>
    <row r="1772" spans="1:4" x14ac:dyDescent="0.2">
      <c r="A1772" s="5">
        <v>1713</v>
      </c>
      <c r="B1772" s="921"/>
      <c r="C1772" s="2" t="s">
        <v>511</v>
      </c>
      <c r="D1772" s="2" t="str">
        <f t="shared" si="26"/>
        <v>OK</v>
      </c>
    </row>
    <row r="1773" spans="1:4" x14ac:dyDescent="0.2">
      <c r="A1773">
        <v>1714</v>
      </c>
      <c r="B1773" s="921">
        <f>'Tax Sched 25'!D19</f>
        <v>0</v>
      </c>
      <c r="C1773" s="2" t="s">
        <v>511</v>
      </c>
      <c r="D1773" s="2" t="str">
        <f t="shared" si="26"/>
        <v>Error?</v>
      </c>
    </row>
    <row r="1774" spans="1:4" x14ac:dyDescent="0.2">
      <c r="A1774">
        <v>1715</v>
      </c>
      <c r="B1774" s="921">
        <f>'Tax Sched 25'!C4</f>
        <v>0</v>
      </c>
      <c r="C1774" s="2" t="s">
        <v>511</v>
      </c>
      <c r="D1774" s="2" t="str">
        <f t="shared" si="26"/>
        <v>Error?</v>
      </c>
    </row>
    <row r="1775" spans="1:4" x14ac:dyDescent="0.2">
      <c r="A1775">
        <v>1716</v>
      </c>
      <c r="B1775" s="921">
        <f>'Tax Sched 25'!C5</f>
        <v>0</v>
      </c>
      <c r="C1775" s="2" t="s">
        <v>511</v>
      </c>
      <c r="D1775" s="2" t="str">
        <f t="shared" si="26"/>
        <v>Error?</v>
      </c>
    </row>
    <row r="1776" spans="1:4" x14ac:dyDescent="0.2">
      <c r="A1776">
        <v>1717</v>
      </c>
      <c r="B1776" s="921">
        <f>'Tax Sched 25'!C6</f>
        <v>0</v>
      </c>
      <c r="D1776" s="2" t="str">
        <f t="shared" si="26"/>
        <v>Error?</v>
      </c>
    </row>
    <row r="1777" spans="1:4" x14ac:dyDescent="0.2">
      <c r="A1777">
        <v>1718</v>
      </c>
      <c r="B1777" s="921">
        <f>'Tax Sched 25'!C7</f>
        <v>0</v>
      </c>
      <c r="D1777" s="2" t="str">
        <f t="shared" si="26"/>
        <v>Error?</v>
      </c>
    </row>
    <row r="1778" spans="1:4" x14ac:dyDescent="0.2">
      <c r="A1778">
        <v>1719</v>
      </c>
      <c r="B1778" s="921">
        <f>'Tax Sched 25'!C8</f>
        <v>0</v>
      </c>
      <c r="D1778" s="2" t="str">
        <f t="shared" si="26"/>
        <v>Error?</v>
      </c>
    </row>
    <row r="1779" spans="1:4" x14ac:dyDescent="0.2">
      <c r="A1779">
        <v>1720</v>
      </c>
      <c r="B1779" s="921">
        <f>'Tax Sched 25'!C10</f>
        <v>0</v>
      </c>
      <c r="D1779" s="2" t="str">
        <f t="shared" si="26"/>
        <v>Error?</v>
      </c>
    </row>
    <row r="1780" spans="1:4" x14ac:dyDescent="0.2">
      <c r="A1780" s="5">
        <v>1721</v>
      </c>
      <c r="B1780" s="921"/>
      <c r="D1780" s="2" t="str">
        <f t="shared" si="26"/>
        <v>OK</v>
      </c>
    </row>
    <row r="1781" spans="1:4" x14ac:dyDescent="0.2">
      <c r="A1781">
        <v>1722</v>
      </c>
      <c r="B1781" s="921">
        <f>'Tax Sched 25'!C9</f>
        <v>0</v>
      </c>
      <c r="D1781" s="2" t="str">
        <f t="shared" si="26"/>
        <v>Error?</v>
      </c>
    </row>
    <row r="1782" spans="1:4" x14ac:dyDescent="0.2">
      <c r="A1782">
        <v>1723</v>
      </c>
      <c r="B1782" s="921">
        <f>'Tax Sched 25'!C11</f>
        <v>0</v>
      </c>
      <c r="D1782" s="2" t="str">
        <f t="shared" si="26"/>
        <v>Error?</v>
      </c>
    </row>
    <row r="1783" spans="1:4" x14ac:dyDescent="0.2">
      <c r="A1783">
        <v>1724</v>
      </c>
      <c r="B1783" s="921">
        <f>'Tax Sched 25'!C12</f>
        <v>0</v>
      </c>
      <c r="D1783" s="2" t="str">
        <f t="shared" si="26"/>
        <v>Error?</v>
      </c>
    </row>
    <row r="1784" spans="1:4" x14ac:dyDescent="0.2">
      <c r="A1784">
        <v>1725</v>
      </c>
      <c r="B1784" s="921">
        <f>'Tax Sched 25'!C14</f>
        <v>0</v>
      </c>
      <c r="D1784" s="2" t="str">
        <f t="shared" si="26"/>
        <v>Error?</v>
      </c>
    </row>
    <row r="1785" spans="1:4" x14ac:dyDescent="0.2">
      <c r="A1785" s="5">
        <v>1726</v>
      </c>
      <c r="B1785" s="921"/>
      <c r="D1785" s="2" t="str">
        <f t="shared" si="26"/>
        <v>OK</v>
      </c>
    </row>
    <row r="1786" spans="1:4" x14ac:dyDescent="0.2">
      <c r="A1786">
        <v>1727</v>
      </c>
      <c r="B1786" s="921">
        <f>'Tax Sched 25'!C15</f>
        <v>0</v>
      </c>
      <c r="D1786" s="2" t="str">
        <f t="shared" si="26"/>
        <v>Error?</v>
      </c>
    </row>
    <row r="1787" spans="1:4" x14ac:dyDescent="0.2">
      <c r="A1787" s="5">
        <v>1728</v>
      </c>
      <c r="B1787" s="921"/>
      <c r="D1787" s="2" t="str">
        <f t="shared" si="26"/>
        <v>OK</v>
      </c>
    </row>
    <row r="1788" spans="1:4" x14ac:dyDescent="0.2">
      <c r="A1788" s="5">
        <v>1729</v>
      </c>
      <c r="B1788" s="921"/>
      <c r="D1788" s="2" t="str">
        <f t="shared" si="26"/>
        <v>OK</v>
      </c>
    </row>
    <row r="1789" spans="1:4" x14ac:dyDescent="0.2">
      <c r="A1789">
        <v>1730</v>
      </c>
      <c r="B1789" s="921">
        <f>'Tax Sched 25'!C19</f>
        <v>0</v>
      </c>
      <c r="D1789" s="2" t="str">
        <f t="shared" ref="D1789:D1852" si="27">IF(ISBLANK(B1789),"OK",IF(A1789-B1789=0,"OK","Error?"))</f>
        <v>Error?</v>
      </c>
    </row>
    <row r="1790" spans="1:4" x14ac:dyDescent="0.2">
      <c r="A1790">
        <v>1731</v>
      </c>
      <c r="B1790" s="921">
        <f>'Tax Sched 25'!F4</f>
        <v>0</v>
      </c>
      <c r="D1790" s="2" t="str">
        <f t="shared" si="27"/>
        <v>Error?</v>
      </c>
    </row>
    <row r="1791" spans="1:4" x14ac:dyDescent="0.2">
      <c r="A1791">
        <v>1732</v>
      </c>
      <c r="B1791" s="921">
        <f>'Tax Sched 25'!F5</f>
        <v>0</v>
      </c>
      <c r="C1791" s="2" t="s">
        <v>511</v>
      </c>
      <c r="D1791" s="2" t="str">
        <f t="shared" si="27"/>
        <v>Error?</v>
      </c>
    </row>
    <row r="1792" spans="1:4" x14ac:dyDescent="0.2">
      <c r="A1792">
        <v>1733</v>
      </c>
      <c r="B1792" s="921">
        <f>'Tax Sched 25'!F6</f>
        <v>0</v>
      </c>
      <c r="C1792" s="2" t="s">
        <v>511</v>
      </c>
      <c r="D1792" s="2" t="str">
        <f t="shared" si="27"/>
        <v>Error?</v>
      </c>
    </row>
    <row r="1793" spans="1:4" x14ac:dyDescent="0.2">
      <c r="A1793">
        <v>1734</v>
      </c>
      <c r="B1793" s="921">
        <f>'Tax Sched 25'!F7</f>
        <v>0</v>
      </c>
      <c r="C1793" s="2" t="s">
        <v>511</v>
      </c>
      <c r="D1793" s="2" t="str">
        <f t="shared" si="27"/>
        <v>Error?</v>
      </c>
    </row>
    <row r="1794" spans="1:4" x14ac:dyDescent="0.2">
      <c r="A1794">
        <v>1735</v>
      </c>
      <c r="B1794" s="921">
        <f>'Tax Sched 25'!F8</f>
        <v>0</v>
      </c>
      <c r="C1794" s="2" t="s">
        <v>511</v>
      </c>
      <c r="D1794" s="2" t="str">
        <f t="shared" si="27"/>
        <v>Error?</v>
      </c>
    </row>
    <row r="1795" spans="1:4" x14ac:dyDescent="0.2">
      <c r="A1795">
        <v>1736</v>
      </c>
      <c r="B1795" s="921">
        <f>'Tax Sched 25'!F10</f>
        <v>0</v>
      </c>
      <c r="C1795" s="2" t="s">
        <v>511</v>
      </c>
      <c r="D1795" s="2" t="str">
        <f t="shared" si="27"/>
        <v>Error?</v>
      </c>
    </row>
    <row r="1796" spans="1:4" x14ac:dyDescent="0.2">
      <c r="A1796" s="5">
        <v>1737</v>
      </c>
      <c r="B1796" s="921"/>
      <c r="C1796" s="2" t="s">
        <v>511</v>
      </c>
      <c r="D1796" s="2" t="str">
        <f t="shared" si="27"/>
        <v>OK</v>
      </c>
    </row>
    <row r="1797" spans="1:4" x14ac:dyDescent="0.2">
      <c r="A1797">
        <v>1738</v>
      </c>
      <c r="B1797" s="921">
        <f>'Tax Sched 25'!F9</f>
        <v>0</v>
      </c>
      <c r="C1797" s="2" t="s">
        <v>511</v>
      </c>
      <c r="D1797" s="2" t="str">
        <f t="shared" si="27"/>
        <v>Error?</v>
      </c>
    </row>
    <row r="1798" spans="1:4" x14ac:dyDescent="0.2">
      <c r="A1798">
        <v>1739</v>
      </c>
      <c r="B1798" s="921">
        <f>'Tax Sched 25'!F11</f>
        <v>0</v>
      </c>
      <c r="C1798" s="2" t="s">
        <v>511</v>
      </c>
      <c r="D1798" s="2" t="str">
        <f t="shared" si="27"/>
        <v>Error?</v>
      </c>
    </row>
    <row r="1799" spans="1:4" x14ac:dyDescent="0.2">
      <c r="A1799">
        <v>1740</v>
      </c>
      <c r="B1799" s="921">
        <f>'Tax Sched 25'!F12</f>
        <v>0</v>
      </c>
      <c r="C1799" s="2" t="s">
        <v>511</v>
      </c>
      <c r="D1799" s="2" t="str">
        <f t="shared" si="27"/>
        <v>Error?</v>
      </c>
    </row>
    <row r="1800" spans="1:4" x14ac:dyDescent="0.2">
      <c r="A1800">
        <v>1741</v>
      </c>
      <c r="B1800" s="921">
        <f>'Tax Sched 25'!F14</f>
        <v>0</v>
      </c>
      <c r="C1800" s="2" t="s">
        <v>511</v>
      </c>
      <c r="D1800" s="2" t="str">
        <f t="shared" si="27"/>
        <v>Error?</v>
      </c>
    </row>
    <row r="1801" spans="1:4" x14ac:dyDescent="0.2">
      <c r="A1801" s="5">
        <v>1742</v>
      </c>
      <c r="B1801" s="921"/>
      <c r="C1801" s="2" t="s">
        <v>511</v>
      </c>
      <c r="D1801" s="2" t="str">
        <f t="shared" si="27"/>
        <v>OK</v>
      </c>
    </row>
    <row r="1802" spans="1:4" x14ac:dyDescent="0.2">
      <c r="A1802">
        <v>1743</v>
      </c>
      <c r="B1802" s="921">
        <f>'Tax Sched 25'!F15</f>
        <v>0</v>
      </c>
      <c r="C1802" s="2" t="s">
        <v>511</v>
      </c>
      <c r="D1802" s="2" t="str">
        <f t="shared" si="27"/>
        <v>Error?</v>
      </c>
    </row>
    <row r="1803" spans="1:4" x14ac:dyDescent="0.2">
      <c r="A1803" s="5">
        <v>1744</v>
      </c>
      <c r="B1803" s="921"/>
      <c r="D1803" s="2" t="str">
        <f t="shared" si="27"/>
        <v>OK</v>
      </c>
    </row>
    <row r="1804" spans="1:4" x14ac:dyDescent="0.2">
      <c r="A1804" s="5">
        <v>1745</v>
      </c>
      <c r="B1804" s="921"/>
      <c r="C1804" s="2" t="s">
        <v>511</v>
      </c>
      <c r="D1804" s="2" t="str">
        <f t="shared" si="27"/>
        <v>OK</v>
      </c>
    </row>
    <row r="1805" spans="1:4" x14ac:dyDescent="0.2">
      <c r="A1805" s="1">
        <v>1746</v>
      </c>
      <c r="B1805" s="921">
        <f>'Tax Sched 25'!F19</f>
        <v>0</v>
      </c>
      <c r="C1805" s="2" t="s">
        <v>511</v>
      </c>
      <c r="D1805" s="2" t="str">
        <f t="shared" si="27"/>
        <v>Error?</v>
      </c>
    </row>
    <row r="1806" spans="1:4" x14ac:dyDescent="0.2">
      <c r="A1806">
        <v>1747</v>
      </c>
      <c r="B1806" s="921">
        <f>'Tax Sched 25'!E4</f>
        <v>0</v>
      </c>
      <c r="C1806" s="2" t="s">
        <v>511</v>
      </c>
      <c r="D1806" s="2" t="str">
        <f t="shared" si="27"/>
        <v>Error?</v>
      </c>
    </row>
    <row r="1807" spans="1:4" x14ac:dyDescent="0.2">
      <c r="A1807">
        <v>1748</v>
      </c>
      <c r="B1807" s="921">
        <f>'Tax Sched 25'!E5</f>
        <v>0</v>
      </c>
      <c r="C1807" s="2" t="s">
        <v>511</v>
      </c>
      <c r="D1807" s="2" t="str">
        <f t="shared" si="27"/>
        <v>Error?</v>
      </c>
    </row>
    <row r="1808" spans="1:4" x14ac:dyDescent="0.2">
      <c r="A1808">
        <v>1749</v>
      </c>
      <c r="B1808" s="921">
        <f>'Tax Sched 25'!E6</f>
        <v>0</v>
      </c>
      <c r="D1808" s="2" t="str">
        <f t="shared" si="27"/>
        <v>Error?</v>
      </c>
    </row>
    <row r="1809" spans="1:4" x14ac:dyDescent="0.2">
      <c r="A1809">
        <v>1750</v>
      </c>
      <c r="B1809" s="921">
        <f>'Tax Sched 25'!E7</f>
        <v>0</v>
      </c>
      <c r="D1809" s="2" t="str">
        <f t="shared" si="27"/>
        <v>Error?</v>
      </c>
    </row>
    <row r="1810" spans="1:4" x14ac:dyDescent="0.2">
      <c r="A1810">
        <v>1751</v>
      </c>
      <c r="B1810" s="921">
        <f>'Tax Sched 25'!E8</f>
        <v>0</v>
      </c>
      <c r="D1810" s="2" t="str">
        <f t="shared" si="27"/>
        <v>Error?</v>
      </c>
    </row>
    <row r="1811" spans="1:4" x14ac:dyDescent="0.2">
      <c r="A1811">
        <v>1752</v>
      </c>
      <c r="B1811" s="921">
        <f>'Tax Sched 25'!E10</f>
        <v>0</v>
      </c>
      <c r="D1811" s="2" t="str">
        <f t="shared" si="27"/>
        <v>Error?</v>
      </c>
    </row>
    <row r="1812" spans="1:4" x14ac:dyDescent="0.2">
      <c r="A1812" s="5">
        <v>1753</v>
      </c>
      <c r="B1812" s="921"/>
      <c r="D1812" s="2" t="str">
        <f t="shared" si="27"/>
        <v>OK</v>
      </c>
    </row>
    <row r="1813" spans="1:4" x14ac:dyDescent="0.2">
      <c r="A1813">
        <v>1754</v>
      </c>
      <c r="B1813" s="921">
        <f>'Tax Sched 25'!E9</f>
        <v>0</v>
      </c>
      <c r="D1813" s="2" t="str">
        <f t="shared" si="27"/>
        <v>Error?</v>
      </c>
    </row>
    <row r="1814" spans="1:4" x14ac:dyDescent="0.2">
      <c r="A1814">
        <v>1755</v>
      </c>
      <c r="B1814" s="921">
        <f>'Tax Sched 25'!E11</f>
        <v>0</v>
      </c>
      <c r="D1814" s="2" t="str">
        <f t="shared" si="27"/>
        <v>Error?</v>
      </c>
    </row>
    <row r="1815" spans="1:4" x14ac:dyDescent="0.2">
      <c r="A1815">
        <v>1756</v>
      </c>
      <c r="B1815" s="921">
        <f>'Tax Sched 25'!E12</f>
        <v>0</v>
      </c>
      <c r="D1815" s="2" t="str">
        <f t="shared" si="27"/>
        <v>Error?</v>
      </c>
    </row>
    <row r="1816" spans="1:4" x14ac:dyDescent="0.2">
      <c r="A1816">
        <v>1757</v>
      </c>
      <c r="B1816" s="921">
        <f>'Tax Sched 25'!E14</f>
        <v>0</v>
      </c>
      <c r="D1816" s="2" t="str">
        <f t="shared" si="27"/>
        <v>Error?</v>
      </c>
    </row>
    <row r="1817" spans="1:4" x14ac:dyDescent="0.2">
      <c r="A1817" s="5">
        <v>1758</v>
      </c>
      <c r="B1817" s="921"/>
      <c r="D1817" s="2" t="str">
        <f t="shared" si="27"/>
        <v>OK</v>
      </c>
    </row>
    <row r="1818" spans="1:4" x14ac:dyDescent="0.2">
      <c r="A1818">
        <v>1759</v>
      </c>
      <c r="B1818" s="921">
        <f>'Tax Sched 25'!E15</f>
        <v>0</v>
      </c>
      <c r="D1818" s="2" t="str">
        <f t="shared" si="27"/>
        <v>Error?</v>
      </c>
    </row>
    <row r="1819" spans="1:4" x14ac:dyDescent="0.2">
      <c r="A1819" s="5">
        <v>1760</v>
      </c>
      <c r="B1819" s="921"/>
      <c r="D1819" s="2" t="str">
        <f t="shared" si="27"/>
        <v>OK</v>
      </c>
    </row>
    <row r="1820" spans="1:4" x14ac:dyDescent="0.2">
      <c r="A1820" s="5">
        <v>1761</v>
      </c>
      <c r="B1820" s="921"/>
      <c r="D1820" s="2" t="str">
        <f t="shared" si="27"/>
        <v>OK</v>
      </c>
    </row>
    <row r="1821" spans="1:4" x14ac:dyDescent="0.2">
      <c r="A1821" s="1">
        <v>1762</v>
      </c>
      <c r="B1821" s="921">
        <f>'Tax Sched 25'!E19</f>
        <v>0</v>
      </c>
      <c r="D1821" s="2" t="str">
        <f t="shared" si="27"/>
        <v>Error?</v>
      </c>
    </row>
    <row r="1822" spans="1:4" x14ac:dyDescent="0.2">
      <c r="A1822" s="5">
        <v>1763</v>
      </c>
      <c r="B1822" s="921"/>
      <c r="D1822" s="2" t="str">
        <f t="shared" si="27"/>
        <v>OK</v>
      </c>
    </row>
    <row r="1823" spans="1:4" x14ac:dyDescent="0.2">
      <c r="A1823">
        <v>1764</v>
      </c>
      <c r="B1823" s="921">
        <f>'Short-Term Long-Term Debt 26'!C6</f>
        <v>0</v>
      </c>
      <c r="C1823" s="2" t="s">
        <v>511</v>
      </c>
      <c r="D1823" s="2" t="str">
        <f t="shared" si="27"/>
        <v>Error?</v>
      </c>
    </row>
    <row r="1824" spans="1:4" x14ac:dyDescent="0.2">
      <c r="A1824">
        <v>1765</v>
      </c>
      <c r="B1824" s="921">
        <f>'Short-Term Long-Term Debt 26'!C7</f>
        <v>0</v>
      </c>
      <c r="D1824" s="2" t="str">
        <f t="shared" si="27"/>
        <v>Error?</v>
      </c>
    </row>
    <row r="1825" spans="1:4" x14ac:dyDescent="0.2">
      <c r="A1825">
        <v>1766</v>
      </c>
      <c r="B1825" s="921">
        <f>'Short-Term Long-Term Debt 26'!C12</f>
        <v>0</v>
      </c>
      <c r="D1825" s="2" t="str">
        <f t="shared" si="27"/>
        <v>Error?</v>
      </c>
    </row>
    <row r="1826" spans="1:4" x14ac:dyDescent="0.2">
      <c r="A1826">
        <v>1767</v>
      </c>
      <c r="B1826" s="921">
        <f>'Short-Term Long-Term Debt 26'!C11</f>
        <v>0</v>
      </c>
      <c r="D1826" s="2" t="str">
        <f t="shared" si="27"/>
        <v>Error?</v>
      </c>
    </row>
    <row r="1827" spans="1:4" x14ac:dyDescent="0.2">
      <c r="A1827">
        <v>1768</v>
      </c>
      <c r="B1827" s="921">
        <f>'Short-Term Long-Term Debt 26'!C8</f>
        <v>0</v>
      </c>
      <c r="D1827" s="2" t="str">
        <f t="shared" si="27"/>
        <v>Error?</v>
      </c>
    </row>
    <row r="1828" spans="1:4" x14ac:dyDescent="0.2">
      <c r="A1828">
        <v>1769</v>
      </c>
      <c r="B1828" s="921">
        <f>'Short-Term Long-Term Debt 26'!C9</f>
        <v>0</v>
      </c>
      <c r="D1828" s="2" t="str">
        <f t="shared" si="27"/>
        <v>Error?</v>
      </c>
    </row>
    <row r="1829" spans="1:4" x14ac:dyDescent="0.2">
      <c r="A1829">
        <v>1770</v>
      </c>
      <c r="B1829" s="921">
        <f>'Short-Term Long-Term Debt 26'!C10</f>
        <v>0</v>
      </c>
      <c r="D1829" s="2" t="str">
        <f t="shared" si="27"/>
        <v>Error?</v>
      </c>
    </row>
    <row r="1830" spans="1:4" x14ac:dyDescent="0.2">
      <c r="A1830">
        <v>1771</v>
      </c>
      <c r="B1830" s="921">
        <f>'Short-Term Long-Term Debt 26'!C14</f>
        <v>0</v>
      </c>
      <c r="D1830" s="2" t="str">
        <f t="shared" si="27"/>
        <v>Error?</v>
      </c>
    </row>
    <row r="1831" spans="1:4" x14ac:dyDescent="0.2">
      <c r="A1831">
        <v>1772</v>
      </c>
      <c r="B1831" s="921">
        <f>'Short-Term Long-Term Debt 26'!C15</f>
        <v>0</v>
      </c>
      <c r="D1831" s="2" t="str">
        <f t="shared" si="27"/>
        <v>Error?</v>
      </c>
    </row>
    <row r="1832" spans="1:4" x14ac:dyDescent="0.2">
      <c r="A1832">
        <v>1773</v>
      </c>
      <c r="B1832" s="921">
        <f>'Short-Term Long-Term Debt 26'!C17</f>
        <v>0</v>
      </c>
      <c r="D1832" s="2" t="str">
        <f t="shared" si="27"/>
        <v>Error?</v>
      </c>
    </row>
    <row r="1833" spans="1:4" x14ac:dyDescent="0.2">
      <c r="A1833">
        <v>1774</v>
      </c>
      <c r="B1833" s="921">
        <f>'Short-Term Long-Term Debt 26'!C18</f>
        <v>0</v>
      </c>
      <c r="C1833" s="2" t="s">
        <v>511</v>
      </c>
      <c r="D1833" s="2" t="str">
        <f t="shared" si="27"/>
        <v>Error?</v>
      </c>
    </row>
    <row r="1834" spans="1:4" x14ac:dyDescent="0.2">
      <c r="A1834">
        <v>1775</v>
      </c>
      <c r="B1834" s="921">
        <f>'Short-Term Long-Term Debt 26'!C20</f>
        <v>0</v>
      </c>
      <c r="D1834" s="2" t="str">
        <f t="shared" si="27"/>
        <v>Error?</v>
      </c>
    </row>
    <row r="1835" spans="1:4" x14ac:dyDescent="0.2">
      <c r="A1835">
        <v>1776</v>
      </c>
      <c r="B1835" s="921">
        <f>'Short-Term Long-Term Debt 26'!C21</f>
        <v>0</v>
      </c>
      <c r="D1835" s="2" t="str">
        <f t="shared" si="27"/>
        <v>Error?</v>
      </c>
    </row>
    <row r="1836" spans="1:4" x14ac:dyDescent="0.2">
      <c r="A1836">
        <v>1777</v>
      </c>
      <c r="B1836" s="921">
        <f>'Short-Term Long-Term Debt 26'!C23</f>
        <v>0</v>
      </c>
      <c r="D1836" s="2" t="str">
        <f t="shared" si="27"/>
        <v>Error?</v>
      </c>
    </row>
    <row r="1837" spans="1:4" x14ac:dyDescent="0.2">
      <c r="A1837">
        <v>1778</v>
      </c>
      <c r="B1837" s="921">
        <f>'Short-Term Long-Term Debt 26'!D6</f>
        <v>0</v>
      </c>
      <c r="C1837" s="2" t="s">
        <v>511</v>
      </c>
      <c r="D1837" s="2" t="str">
        <f t="shared" si="27"/>
        <v>Error?</v>
      </c>
    </row>
    <row r="1838" spans="1:4" x14ac:dyDescent="0.2">
      <c r="A1838">
        <v>1779</v>
      </c>
      <c r="B1838" s="921">
        <f>'Short-Term Long-Term Debt 26'!D7</f>
        <v>0</v>
      </c>
      <c r="D1838" s="2" t="str">
        <f t="shared" si="27"/>
        <v>Error?</v>
      </c>
    </row>
    <row r="1839" spans="1:4" x14ac:dyDescent="0.2">
      <c r="A1839">
        <v>1780</v>
      </c>
      <c r="B1839" s="921">
        <f>'Short-Term Long-Term Debt 26'!D12</f>
        <v>0</v>
      </c>
      <c r="D1839" s="2" t="str">
        <f t="shared" si="27"/>
        <v>Error?</v>
      </c>
    </row>
    <row r="1840" spans="1:4" x14ac:dyDescent="0.2">
      <c r="A1840">
        <v>1781</v>
      </c>
      <c r="B1840" s="921">
        <f>'Short-Term Long-Term Debt 26'!D11</f>
        <v>0</v>
      </c>
      <c r="D1840" s="2" t="str">
        <f t="shared" si="27"/>
        <v>Error?</v>
      </c>
    </row>
    <row r="1841" spans="1:4" x14ac:dyDescent="0.2">
      <c r="A1841">
        <v>1782</v>
      </c>
      <c r="B1841" s="921">
        <f>'Short-Term Long-Term Debt 26'!D8</f>
        <v>0</v>
      </c>
      <c r="D1841" s="2" t="str">
        <f t="shared" si="27"/>
        <v>Error?</v>
      </c>
    </row>
    <row r="1842" spans="1:4" x14ac:dyDescent="0.2">
      <c r="A1842">
        <v>1783</v>
      </c>
      <c r="B1842" s="921">
        <f>'Short-Term Long-Term Debt 26'!D9</f>
        <v>0</v>
      </c>
      <c r="D1842" s="2" t="str">
        <f t="shared" si="27"/>
        <v>Error?</v>
      </c>
    </row>
    <row r="1843" spans="1:4" x14ac:dyDescent="0.2">
      <c r="A1843">
        <v>1784</v>
      </c>
      <c r="B1843" s="921">
        <f>'Short-Term Long-Term Debt 26'!D10</f>
        <v>0</v>
      </c>
      <c r="D1843" s="2" t="str">
        <f t="shared" si="27"/>
        <v>Error?</v>
      </c>
    </row>
    <row r="1844" spans="1:4" x14ac:dyDescent="0.2">
      <c r="A1844">
        <v>1785</v>
      </c>
      <c r="B1844" s="921">
        <f>'Short-Term Long-Term Debt 26'!D14</f>
        <v>0</v>
      </c>
      <c r="D1844" s="2" t="str">
        <f t="shared" si="27"/>
        <v>Error?</v>
      </c>
    </row>
    <row r="1845" spans="1:4" x14ac:dyDescent="0.2">
      <c r="A1845">
        <v>1786</v>
      </c>
      <c r="B1845" s="921">
        <f>'Short-Term Long-Term Debt 26'!D15</f>
        <v>0</v>
      </c>
      <c r="D1845" s="2" t="str">
        <f t="shared" si="27"/>
        <v>Error?</v>
      </c>
    </row>
    <row r="1846" spans="1:4" x14ac:dyDescent="0.2">
      <c r="A1846">
        <v>1787</v>
      </c>
      <c r="B1846" s="921">
        <f>'Short-Term Long-Term Debt 26'!D17</f>
        <v>0</v>
      </c>
      <c r="D1846" s="2" t="str">
        <f t="shared" si="27"/>
        <v>Error?</v>
      </c>
    </row>
    <row r="1847" spans="1:4" x14ac:dyDescent="0.2">
      <c r="A1847">
        <v>1788</v>
      </c>
      <c r="B1847" s="921">
        <f>'Short-Term Long-Term Debt 26'!D18</f>
        <v>0</v>
      </c>
      <c r="C1847" s="2" t="s">
        <v>511</v>
      </c>
      <c r="D1847" s="2" t="str">
        <f t="shared" si="27"/>
        <v>Error?</v>
      </c>
    </row>
    <row r="1848" spans="1:4" x14ac:dyDescent="0.2">
      <c r="A1848">
        <v>1789</v>
      </c>
      <c r="B1848" s="921">
        <f>'Short-Term Long-Term Debt 26'!D20</f>
        <v>0</v>
      </c>
      <c r="D1848" s="2" t="str">
        <f t="shared" si="27"/>
        <v>Error?</v>
      </c>
    </row>
    <row r="1849" spans="1:4" x14ac:dyDescent="0.2">
      <c r="A1849">
        <v>1790</v>
      </c>
      <c r="B1849" s="921">
        <f>'Short-Term Long-Term Debt 26'!D21</f>
        <v>0</v>
      </c>
      <c r="D1849" s="2" t="str">
        <f t="shared" si="27"/>
        <v>Error?</v>
      </c>
    </row>
    <row r="1850" spans="1:4" x14ac:dyDescent="0.2">
      <c r="A1850">
        <v>1791</v>
      </c>
      <c r="B1850" s="921">
        <f>'Short-Term Long-Term Debt 26'!D23</f>
        <v>0</v>
      </c>
      <c r="D1850" s="2" t="str">
        <f t="shared" si="27"/>
        <v>Error?</v>
      </c>
    </row>
    <row r="1851" spans="1:4" x14ac:dyDescent="0.2">
      <c r="A1851">
        <v>1792</v>
      </c>
      <c r="B1851" s="921">
        <f>'Short-Term Long-Term Debt 26'!E6</f>
        <v>0</v>
      </c>
      <c r="C1851" s="2" t="s">
        <v>511</v>
      </c>
      <c r="D1851" s="2" t="str">
        <f t="shared" si="27"/>
        <v>Error?</v>
      </c>
    </row>
    <row r="1852" spans="1:4" x14ac:dyDescent="0.2">
      <c r="A1852">
        <v>1793</v>
      </c>
      <c r="B1852" s="921">
        <f>'Short-Term Long-Term Debt 26'!E7</f>
        <v>0</v>
      </c>
      <c r="D1852" s="2" t="str">
        <f t="shared" si="27"/>
        <v>Error?</v>
      </c>
    </row>
    <row r="1853" spans="1:4" x14ac:dyDescent="0.2">
      <c r="A1853">
        <v>1794</v>
      </c>
      <c r="B1853" s="921">
        <f>'Short-Term Long-Term Debt 26'!E12</f>
        <v>0</v>
      </c>
      <c r="D1853" s="2" t="str">
        <f t="shared" ref="D1853:D1916" si="28">IF(ISBLANK(B1853),"OK",IF(A1853-B1853=0,"OK","Error?"))</f>
        <v>Error?</v>
      </c>
    </row>
    <row r="1854" spans="1:4" x14ac:dyDescent="0.2">
      <c r="A1854">
        <v>1795</v>
      </c>
      <c r="B1854" s="921">
        <f>'Short-Term Long-Term Debt 26'!E11</f>
        <v>0</v>
      </c>
      <c r="D1854" s="2" t="str">
        <f t="shared" si="28"/>
        <v>Error?</v>
      </c>
    </row>
    <row r="1855" spans="1:4" x14ac:dyDescent="0.2">
      <c r="A1855">
        <v>1796</v>
      </c>
      <c r="B1855" s="921">
        <f>'Short-Term Long-Term Debt 26'!E8</f>
        <v>0</v>
      </c>
      <c r="D1855" s="2" t="str">
        <f t="shared" si="28"/>
        <v>Error?</v>
      </c>
    </row>
    <row r="1856" spans="1:4" x14ac:dyDescent="0.2">
      <c r="A1856">
        <v>1797</v>
      </c>
      <c r="B1856" s="921">
        <f>'Short-Term Long-Term Debt 26'!E9</f>
        <v>0</v>
      </c>
      <c r="D1856" s="2" t="str">
        <f t="shared" si="28"/>
        <v>Error?</v>
      </c>
    </row>
    <row r="1857" spans="1:4" x14ac:dyDescent="0.2">
      <c r="A1857">
        <v>1798</v>
      </c>
      <c r="B1857" s="921">
        <f>'Short-Term Long-Term Debt 26'!E10</f>
        <v>0</v>
      </c>
      <c r="D1857" s="2" t="str">
        <f t="shared" si="28"/>
        <v>Error?</v>
      </c>
    </row>
    <row r="1858" spans="1:4" x14ac:dyDescent="0.2">
      <c r="A1858">
        <v>1799</v>
      </c>
      <c r="B1858" s="921">
        <f>'Short-Term Long-Term Debt 26'!E14</f>
        <v>0</v>
      </c>
      <c r="D1858" s="2" t="str">
        <f t="shared" si="28"/>
        <v>Error?</v>
      </c>
    </row>
    <row r="1859" spans="1:4" x14ac:dyDescent="0.2">
      <c r="A1859">
        <v>1800</v>
      </c>
      <c r="B1859" s="921">
        <f>'Short-Term Long-Term Debt 26'!E15</f>
        <v>0</v>
      </c>
      <c r="D1859" s="2" t="str">
        <f t="shared" si="28"/>
        <v>Error?</v>
      </c>
    </row>
    <row r="1860" spans="1:4" x14ac:dyDescent="0.2">
      <c r="A1860">
        <v>1801</v>
      </c>
      <c r="B1860" s="921">
        <f>'Short-Term Long-Term Debt 26'!E17</f>
        <v>0</v>
      </c>
      <c r="D1860" s="2" t="str">
        <f t="shared" si="28"/>
        <v>Error?</v>
      </c>
    </row>
    <row r="1861" spans="1:4" x14ac:dyDescent="0.2">
      <c r="A1861">
        <v>1802</v>
      </c>
      <c r="B1861" s="921">
        <f>'Short-Term Long-Term Debt 26'!E18</f>
        <v>0</v>
      </c>
      <c r="C1861" s="2" t="s">
        <v>511</v>
      </c>
      <c r="D1861" s="2" t="str">
        <f t="shared" si="28"/>
        <v>Error?</v>
      </c>
    </row>
    <row r="1862" spans="1:4" x14ac:dyDescent="0.2">
      <c r="A1862">
        <v>1803</v>
      </c>
      <c r="B1862" s="921">
        <f>'Short-Term Long-Term Debt 26'!E20</f>
        <v>0</v>
      </c>
      <c r="D1862" s="2" t="str">
        <f t="shared" si="28"/>
        <v>Error?</v>
      </c>
    </row>
    <row r="1863" spans="1:4" x14ac:dyDescent="0.2">
      <c r="A1863">
        <v>1804</v>
      </c>
      <c r="B1863" s="921">
        <f>'Short-Term Long-Term Debt 26'!E21</f>
        <v>0</v>
      </c>
      <c r="D1863" s="2" t="str">
        <f t="shared" si="28"/>
        <v>Error?</v>
      </c>
    </row>
    <row r="1864" spans="1:4" x14ac:dyDescent="0.2">
      <c r="A1864">
        <v>1805</v>
      </c>
      <c r="B1864" s="921">
        <f>'Short-Term Long-Term Debt 26'!E23</f>
        <v>0</v>
      </c>
      <c r="D1864" s="2" t="str">
        <f t="shared" si="28"/>
        <v>Error?</v>
      </c>
    </row>
    <row r="1865" spans="1:4" x14ac:dyDescent="0.2">
      <c r="A1865">
        <v>1806</v>
      </c>
      <c r="B1865" s="921">
        <f>'Short-Term Long-Term Debt 26'!F6</f>
        <v>0</v>
      </c>
      <c r="C1865" s="2" t="s">
        <v>511</v>
      </c>
      <c r="D1865" s="2" t="str">
        <f t="shared" si="28"/>
        <v>Error?</v>
      </c>
    </row>
    <row r="1866" spans="1:4" x14ac:dyDescent="0.2">
      <c r="A1866">
        <v>1807</v>
      </c>
      <c r="B1866" s="921">
        <f>'Short-Term Long-Term Debt 26'!F7</f>
        <v>0</v>
      </c>
      <c r="D1866" s="2" t="str">
        <f t="shared" si="28"/>
        <v>Error?</v>
      </c>
    </row>
    <row r="1867" spans="1:4" x14ac:dyDescent="0.2">
      <c r="A1867">
        <v>1808</v>
      </c>
      <c r="B1867" s="921">
        <f>'Short-Term Long-Term Debt 26'!F12</f>
        <v>0</v>
      </c>
      <c r="C1867" s="2" t="s">
        <v>511</v>
      </c>
      <c r="D1867" s="2" t="str">
        <f t="shared" si="28"/>
        <v>Error?</v>
      </c>
    </row>
    <row r="1868" spans="1:4" x14ac:dyDescent="0.2">
      <c r="A1868">
        <v>1809</v>
      </c>
      <c r="B1868" s="921">
        <f>'Short-Term Long-Term Debt 26'!F11</f>
        <v>0</v>
      </c>
      <c r="C1868" s="2" t="s">
        <v>511</v>
      </c>
      <c r="D1868" s="2" t="str">
        <f t="shared" si="28"/>
        <v>Error?</v>
      </c>
    </row>
    <row r="1869" spans="1:4" x14ac:dyDescent="0.2">
      <c r="A1869">
        <v>1810</v>
      </c>
      <c r="B1869" s="921">
        <f>'Short-Term Long-Term Debt 26'!F8</f>
        <v>0</v>
      </c>
      <c r="C1869" s="2" t="s">
        <v>511</v>
      </c>
      <c r="D1869" s="2" t="str">
        <f t="shared" si="28"/>
        <v>Error?</v>
      </c>
    </row>
    <row r="1870" spans="1:4" x14ac:dyDescent="0.2">
      <c r="A1870">
        <v>1811</v>
      </c>
      <c r="B1870" s="921">
        <f>'Short-Term Long-Term Debt 26'!F9</f>
        <v>0</v>
      </c>
      <c r="C1870" s="2" t="s">
        <v>511</v>
      </c>
      <c r="D1870" s="2" t="str">
        <f t="shared" si="28"/>
        <v>Error?</v>
      </c>
    </row>
    <row r="1871" spans="1:4" x14ac:dyDescent="0.2">
      <c r="A1871">
        <v>1812</v>
      </c>
      <c r="B1871" s="921">
        <f>'Short-Term Long-Term Debt 26'!F10</f>
        <v>0</v>
      </c>
      <c r="C1871" s="2" t="s">
        <v>511</v>
      </c>
      <c r="D1871" s="2" t="str">
        <f t="shared" si="28"/>
        <v>Error?</v>
      </c>
    </row>
    <row r="1872" spans="1:4" x14ac:dyDescent="0.2">
      <c r="A1872">
        <v>1813</v>
      </c>
      <c r="B1872" s="921">
        <f>'Short-Term Long-Term Debt 26'!F14</f>
        <v>0</v>
      </c>
      <c r="C1872" s="2" t="s">
        <v>511</v>
      </c>
      <c r="D1872" s="2" t="str">
        <f t="shared" si="28"/>
        <v>Error?</v>
      </c>
    </row>
    <row r="1873" spans="1:4" x14ac:dyDescent="0.2">
      <c r="A1873">
        <v>1814</v>
      </c>
      <c r="B1873" s="921">
        <f>'Short-Term Long-Term Debt 26'!F15</f>
        <v>0</v>
      </c>
      <c r="C1873" s="2" t="s">
        <v>511</v>
      </c>
      <c r="D1873" s="2" t="str">
        <f t="shared" si="28"/>
        <v>Error?</v>
      </c>
    </row>
    <row r="1874" spans="1:4" x14ac:dyDescent="0.2">
      <c r="A1874">
        <v>1815</v>
      </c>
      <c r="B1874" s="921">
        <f>'Short-Term Long-Term Debt 26'!F17</f>
        <v>0</v>
      </c>
      <c r="C1874" s="2" t="s">
        <v>511</v>
      </c>
      <c r="D1874" s="2" t="str">
        <f t="shared" si="28"/>
        <v>Error?</v>
      </c>
    </row>
    <row r="1875" spans="1:4" x14ac:dyDescent="0.2">
      <c r="A1875">
        <v>1816</v>
      </c>
      <c r="B1875" s="921">
        <f>'Short-Term Long-Term Debt 26'!F18</f>
        <v>0</v>
      </c>
      <c r="C1875" s="2" t="s">
        <v>511</v>
      </c>
      <c r="D1875" s="2" t="str">
        <f t="shared" si="28"/>
        <v>Error?</v>
      </c>
    </row>
    <row r="1876" spans="1:4" x14ac:dyDescent="0.2">
      <c r="A1876">
        <v>1817</v>
      </c>
      <c r="B1876" s="921">
        <f>'Short-Term Long-Term Debt 26'!F20</f>
        <v>0</v>
      </c>
      <c r="C1876" s="2" t="s">
        <v>511</v>
      </c>
      <c r="D1876" s="2" t="str">
        <f t="shared" si="28"/>
        <v>Error?</v>
      </c>
    </row>
    <row r="1877" spans="1:4" x14ac:dyDescent="0.2">
      <c r="A1877">
        <v>1818</v>
      </c>
      <c r="B1877" s="921">
        <f>'Short-Term Long-Term Debt 26'!F21</f>
        <v>0</v>
      </c>
      <c r="C1877" s="2" t="s">
        <v>511</v>
      </c>
      <c r="D1877" s="2" t="str">
        <f t="shared" si="28"/>
        <v>Error?</v>
      </c>
    </row>
    <row r="1878" spans="1:4" x14ac:dyDescent="0.2">
      <c r="A1878">
        <v>1819</v>
      </c>
      <c r="B1878" s="921">
        <f>'Short-Term Long-Term Debt 26'!F23</f>
        <v>0</v>
      </c>
      <c r="C1878" s="2" t="s">
        <v>511</v>
      </c>
      <c r="D1878" s="2" t="str">
        <f t="shared" si="28"/>
        <v>Error?</v>
      </c>
    </row>
    <row r="1879" spans="1:4" x14ac:dyDescent="0.2">
      <c r="A1879" s="5">
        <v>1820</v>
      </c>
      <c r="B1879" s="921"/>
      <c r="C1879" s="2" t="s">
        <v>511</v>
      </c>
      <c r="D1879" s="2" t="str">
        <f t="shared" si="28"/>
        <v>OK</v>
      </c>
    </row>
    <row r="1880" spans="1:4" x14ac:dyDescent="0.2">
      <c r="A1880" s="5">
        <v>1821</v>
      </c>
      <c r="B1880" s="921"/>
      <c r="C1880" s="2" t="s">
        <v>511</v>
      </c>
      <c r="D1880" s="2" t="str">
        <f t="shared" si="28"/>
        <v>OK</v>
      </c>
    </row>
    <row r="1881" spans="1:4" x14ac:dyDescent="0.2">
      <c r="A1881" s="5">
        <v>1822</v>
      </c>
      <c r="B1881" s="921"/>
      <c r="D1881" s="2" t="str">
        <f t="shared" si="28"/>
        <v>OK</v>
      </c>
    </row>
    <row r="1882" spans="1:4" x14ac:dyDescent="0.2">
      <c r="A1882" s="5">
        <v>1823</v>
      </c>
      <c r="B1882" s="921"/>
      <c r="D1882" s="2" t="str">
        <f t="shared" si="28"/>
        <v>OK</v>
      </c>
    </row>
    <row r="1883" spans="1:4" x14ac:dyDescent="0.2">
      <c r="A1883" s="5">
        <v>1824</v>
      </c>
      <c r="B1883" s="921"/>
      <c r="D1883" s="2" t="str">
        <f t="shared" si="28"/>
        <v>OK</v>
      </c>
    </row>
    <row r="1884" spans="1:4" x14ac:dyDescent="0.2">
      <c r="A1884" s="5">
        <v>1825</v>
      </c>
      <c r="B1884" s="921"/>
      <c r="D1884" s="2" t="str">
        <f t="shared" si="28"/>
        <v>OK</v>
      </c>
    </row>
    <row r="1885" spans="1:4" x14ac:dyDescent="0.2">
      <c r="A1885" s="5">
        <v>1826</v>
      </c>
      <c r="B1885" s="921"/>
      <c r="D1885" s="2" t="str">
        <f t="shared" si="28"/>
        <v>OK</v>
      </c>
    </row>
    <row r="1886" spans="1:4" x14ac:dyDescent="0.2">
      <c r="A1886" s="5">
        <v>1827</v>
      </c>
      <c r="B1886" s="921"/>
      <c r="D1886" s="2" t="str">
        <f t="shared" si="28"/>
        <v>OK</v>
      </c>
    </row>
    <row r="1887" spans="1:4" x14ac:dyDescent="0.2">
      <c r="A1887" s="5">
        <v>1828</v>
      </c>
      <c r="B1887" s="921"/>
      <c r="D1887" s="2" t="str">
        <f t="shared" si="28"/>
        <v>OK</v>
      </c>
    </row>
    <row r="1888" spans="1:4" x14ac:dyDescent="0.2">
      <c r="A1888" s="5">
        <v>1829</v>
      </c>
      <c r="B1888" s="921"/>
      <c r="D1888" s="2" t="str">
        <f t="shared" si="28"/>
        <v>OK</v>
      </c>
    </row>
    <row r="1889" spans="1:4" x14ac:dyDescent="0.2">
      <c r="A1889" s="5">
        <v>1830</v>
      </c>
      <c r="B1889" s="921"/>
      <c r="D1889" s="2" t="str">
        <f t="shared" si="28"/>
        <v>OK</v>
      </c>
    </row>
    <row r="1890" spans="1:4" x14ac:dyDescent="0.2">
      <c r="A1890" s="5">
        <v>1831</v>
      </c>
      <c r="B1890" s="921"/>
      <c r="D1890" s="2" t="str">
        <f t="shared" si="28"/>
        <v>OK</v>
      </c>
    </row>
    <row r="1891" spans="1:4" x14ac:dyDescent="0.2">
      <c r="A1891" s="5">
        <v>1832</v>
      </c>
      <c r="B1891" s="921"/>
      <c r="D1891" s="2" t="str">
        <f t="shared" si="28"/>
        <v>OK</v>
      </c>
    </row>
    <row r="1892" spans="1:4" x14ac:dyDescent="0.2">
      <c r="A1892" s="5">
        <v>1833</v>
      </c>
      <c r="B1892" s="921"/>
      <c r="D1892" s="2" t="str">
        <f t="shared" si="28"/>
        <v>OK</v>
      </c>
    </row>
    <row r="1893" spans="1:4" x14ac:dyDescent="0.2">
      <c r="A1893" s="5">
        <v>1834</v>
      </c>
      <c r="B1893" s="921"/>
      <c r="D1893" s="2" t="str">
        <f t="shared" si="28"/>
        <v>OK</v>
      </c>
    </row>
    <row r="1894" spans="1:4" x14ac:dyDescent="0.2">
      <c r="A1894" s="5">
        <v>1835</v>
      </c>
      <c r="B1894" s="921"/>
      <c r="D1894" s="2" t="str">
        <f t="shared" si="28"/>
        <v>OK</v>
      </c>
    </row>
    <row r="1895" spans="1:4" x14ac:dyDescent="0.2">
      <c r="A1895" s="5">
        <v>1836</v>
      </c>
      <c r="B1895" s="921"/>
      <c r="D1895" s="2" t="str">
        <f t="shared" si="28"/>
        <v>OK</v>
      </c>
    </row>
    <row r="1896" spans="1:4" x14ac:dyDescent="0.2">
      <c r="A1896" s="5">
        <v>1837</v>
      </c>
      <c r="B1896" s="921"/>
      <c r="D1896" s="2" t="str">
        <f t="shared" si="28"/>
        <v>OK</v>
      </c>
    </row>
    <row r="1897" spans="1:4" x14ac:dyDescent="0.2">
      <c r="A1897" s="5">
        <v>1838</v>
      </c>
      <c r="B1897" s="921"/>
      <c r="D1897" s="2" t="str">
        <f t="shared" si="28"/>
        <v>OK</v>
      </c>
    </row>
    <row r="1898" spans="1:4" x14ac:dyDescent="0.2">
      <c r="A1898" s="5">
        <v>1839</v>
      </c>
      <c r="B1898" s="921"/>
      <c r="D1898" s="2" t="str">
        <f t="shared" si="28"/>
        <v>OK</v>
      </c>
    </row>
    <row r="1899" spans="1:4" x14ac:dyDescent="0.2">
      <c r="A1899" s="5">
        <v>1840</v>
      </c>
      <c r="B1899" s="921"/>
      <c r="D1899" s="2" t="str">
        <f t="shared" si="28"/>
        <v>OK</v>
      </c>
    </row>
    <row r="1900" spans="1:4" x14ac:dyDescent="0.2">
      <c r="A1900" s="5">
        <v>1841</v>
      </c>
      <c r="B1900" s="921"/>
      <c r="D1900" s="2" t="str">
        <f t="shared" si="28"/>
        <v>OK</v>
      </c>
    </row>
    <row r="1901" spans="1:4" x14ac:dyDescent="0.2">
      <c r="A1901" s="5">
        <v>1842</v>
      </c>
      <c r="B1901" s="921"/>
      <c r="D1901" s="2" t="str">
        <f t="shared" si="28"/>
        <v>OK</v>
      </c>
    </row>
    <row r="1902" spans="1:4" x14ac:dyDescent="0.2">
      <c r="A1902" s="5">
        <v>1843</v>
      </c>
      <c r="B1902" s="921"/>
      <c r="D1902" s="2" t="str">
        <f t="shared" si="28"/>
        <v>OK</v>
      </c>
    </row>
    <row r="1903" spans="1:4" x14ac:dyDescent="0.2">
      <c r="A1903" s="5">
        <v>1844</v>
      </c>
      <c r="B1903" s="921"/>
      <c r="D1903" s="2" t="str">
        <f t="shared" si="28"/>
        <v>OK</v>
      </c>
    </row>
    <row r="1904" spans="1:4" x14ac:dyDescent="0.2">
      <c r="A1904" s="5">
        <v>1845</v>
      </c>
      <c r="B1904" s="921"/>
      <c r="D1904" s="2" t="str">
        <f t="shared" si="28"/>
        <v>OK</v>
      </c>
    </row>
    <row r="1905" spans="1:4" x14ac:dyDescent="0.2">
      <c r="A1905" s="5">
        <v>1846</v>
      </c>
      <c r="B1905" s="921"/>
      <c r="D1905" s="2" t="str">
        <f t="shared" si="28"/>
        <v>OK</v>
      </c>
    </row>
    <row r="1906" spans="1:4" x14ac:dyDescent="0.2">
      <c r="A1906" s="5">
        <v>1847</v>
      </c>
      <c r="B1906" s="921"/>
      <c r="D1906" s="2" t="str">
        <f t="shared" si="28"/>
        <v>OK</v>
      </c>
    </row>
    <row r="1907" spans="1:4" x14ac:dyDescent="0.2">
      <c r="A1907" s="5">
        <v>1848</v>
      </c>
      <c r="B1907" s="921"/>
      <c r="D1907" s="2" t="str">
        <f t="shared" si="28"/>
        <v>OK</v>
      </c>
    </row>
    <row r="1908" spans="1:4" x14ac:dyDescent="0.2">
      <c r="A1908" s="5">
        <v>1849</v>
      </c>
      <c r="B1908" s="921"/>
      <c r="D1908" s="2" t="str">
        <f t="shared" si="28"/>
        <v>OK</v>
      </c>
    </row>
    <row r="1909" spans="1:4" x14ac:dyDescent="0.2">
      <c r="A1909" s="5">
        <v>1850</v>
      </c>
      <c r="B1909" s="921"/>
      <c r="D1909" s="2" t="str">
        <f t="shared" si="28"/>
        <v>OK</v>
      </c>
    </row>
    <row r="1910" spans="1:4" x14ac:dyDescent="0.2">
      <c r="A1910" s="5">
        <v>1851</v>
      </c>
      <c r="B1910" s="921"/>
      <c r="D1910" s="2" t="str">
        <f t="shared" si="28"/>
        <v>OK</v>
      </c>
    </row>
    <row r="1911" spans="1:4" x14ac:dyDescent="0.2">
      <c r="A1911" s="5">
        <v>1852</v>
      </c>
      <c r="B1911" s="921"/>
      <c r="D1911" s="2" t="str">
        <f t="shared" si="28"/>
        <v>OK</v>
      </c>
    </row>
    <row r="1912" spans="1:4" x14ac:dyDescent="0.2">
      <c r="A1912" s="5">
        <v>1853</v>
      </c>
      <c r="B1912" s="921"/>
      <c r="D1912" s="2" t="str">
        <f t="shared" si="28"/>
        <v>OK</v>
      </c>
    </row>
    <row r="1913" spans="1:4" x14ac:dyDescent="0.2">
      <c r="A1913" s="5">
        <v>1854</v>
      </c>
      <c r="B1913" s="921"/>
      <c r="D1913" s="2" t="str">
        <f t="shared" si="28"/>
        <v>OK</v>
      </c>
    </row>
    <row r="1914" spans="1:4" x14ac:dyDescent="0.2">
      <c r="A1914" s="5">
        <v>1855</v>
      </c>
      <c r="B1914" s="921"/>
      <c r="D1914" s="2" t="str">
        <f t="shared" si="28"/>
        <v>OK</v>
      </c>
    </row>
    <row r="1915" spans="1:4" x14ac:dyDescent="0.2">
      <c r="A1915" s="5">
        <v>1856</v>
      </c>
      <c r="B1915" s="921"/>
      <c r="D1915" s="2" t="str">
        <f t="shared" si="28"/>
        <v>OK</v>
      </c>
    </row>
    <row r="1916" spans="1:4" x14ac:dyDescent="0.2">
      <c r="A1916" s="5">
        <v>1857</v>
      </c>
      <c r="B1916" s="921"/>
      <c r="D1916" s="2" t="str">
        <f t="shared" si="28"/>
        <v>OK</v>
      </c>
    </row>
    <row r="1917" spans="1:4" x14ac:dyDescent="0.2">
      <c r="A1917" s="5">
        <v>1858</v>
      </c>
      <c r="B1917" s="921"/>
      <c r="D1917" s="2" t="str">
        <f t="shared" ref="D1917:D1980" si="29">IF(ISBLANK(B1917),"OK",IF(A1917-B1917=0,"OK","Error?"))</f>
        <v>OK</v>
      </c>
    </row>
    <row r="1918" spans="1:4" x14ac:dyDescent="0.2">
      <c r="A1918" s="5">
        <v>1859</v>
      </c>
      <c r="B1918" s="921"/>
      <c r="D1918" s="2" t="str">
        <f t="shared" si="29"/>
        <v>OK</v>
      </c>
    </row>
    <row r="1919" spans="1:4" x14ac:dyDescent="0.2">
      <c r="A1919" s="5">
        <v>1860</v>
      </c>
      <c r="B1919" s="921"/>
      <c r="D1919" s="2" t="str">
        <f t="shared" si="29"/>
        <v>OK</v>
      </c>
    </row>
    <row r="1920" spans="1:4" x14ac:dyDescent="0.2">
      <c r="A1920" s="5">
        <v>1861</v>
      </c>
      <c r="B1920" s="921"/>
      <c r="D1920" s="2" t="str">
        <f t="shared" si="29"/>
        <v>OK</v>
      </c>
    </row>
    <row r="1921" spans="1:4" x14ac:dyDescent="0.2">
      <c r="A1921" s="5">
        <v>1862</v>
      </c>
      <c r="B1921" s="921"/>
      <c r="D1921" s="2" t="str">
        <f t="shared" si="29"/>
        <v>OK</v>
      </c>
    </row>
    <row r="1922" spans="1:4" x14ac:dyDescent="0.2">
      <c r="A1922" s="5">
        <v>1863</v>
      </c>
      <c r="B1922" s="921"/>
      <c r="D1922" s="2" t="str">
        <f t="shared" si="29"/>
        <v>OK</v>
      </c>
    </row>
    <row r="1923" spans="1:4" x14ac:dyDescent="0.2">
      <c r="A1923" s="5">
        <v>1864</v>
      </c>
      <c r="B1923" s="921"/>
      <c r="D1923" s="2" t="str">
        <f t="shared" si="29"/>
        <v>OK</v>
      </c>
    </row>
    <row r="1924" spans="1:4" x14ac:dyDescent="0.2">
      <c r="A1924" s="5">
        <v>1865</v>
      </c>
      <c r="B1924" s="921"/>
      <c r="D1924" s="2" t="str">
        <f t="shared" si="29"/>
        <v>OK</v>
      </c>
    </row>
    <row r="1925" spans="1:4" x14ac:dyDescent="0.2">
      <c r="A1925" s="5">
        <v>1866</v>
      </c>
      <c r="B1925" s="921"/>
      <c r="D1925" s="2" t="str">
        <f t="shared" si="29"/>
        <v>OK</v>
      </c>
    </row>
    <row r="1926" spans="1:4" x14ac:dyDescent="0.2">
      <c r="A1926" s="5">
        <v>1867</v>
      </c>
      <c r="B1926" s="921"/>
      <c r="D1926" s="2" t="str">
        <f t="shared" si="29"/>
        <v>OK</v>
      </c>
    </row>
    <row r="1927" spans="1:4" x14ac:dyDescent="0.2">
      <c r="A1927" s="5">
        <v>1868</v>
      </c>
      <c r="B1927" s="921"/>
      <c r="D1927" s="2" t="str">
        <f t="shared" si="29"/>
        <v>OK</v>
      </c>
    </row>
    <row r="1928" spans="1:4" x14ac:dyDescent="0.2">
      <c r="A1928" s="5">
        <v>1869</v>
      </c>
      <c r="B1928" s="921"/>
      <c r="D1928" s="2" t="str">
        <f t="shared" si="29"/>
        <v>OK</v>
      </c>
    </row>
    <row r="1929" spans="1:4" x14ac:dyDescent="0.2">
      <c r="A1929" s="5">
        <v>1870</v>
      </c>
      <c r="B1929" s="921"/>
      <c r="D1929" s="2" t="str">
        <f t="shared" si="29"/>
        <v>OK</v>
      </c>
    </row>
    <row r="1930" spans="1:4" x14ac:dyDescent="0.2">
      <c r="A1930" s="5">
        <v>1871</v>
      </c>
      <c r="B1930" s="921"/>
      <c r="D1930" s="2" t="str">
        <f t="shared" si="29"/>
        <v>OK</v>
      </c>
    </row>
    <row r="1931" spans="1:4" x14ac:dyDescent="0.2">
      <c r="A1931" s="5">
        <v>1872</v>
      </c>
      <c r="B1931" s="921"/>
      <c r="D1931" s="2" t="str">
        <f t="shared" si="29"/>
        <v>OK</v>
      </c>
    </row>
    <row r="1932" spans="1:4" x14ac:dyDescent="0.2">
      <c r="A1932" s="5">
        <v>1873</v>
      </c>
      <c r="B1932" s="921"/>
      <c r="D1932" s="2" t="str">
        <f t="shared" si="29"/>
        <v>OK</v>
      </c>
    </row>
    <row r="1933" spans="1:4" x14ac:dyDescent="0.2">
      <c r="A1933" s="5">
        <v>1874</v>
      </c>
      <c r="B1933" s="921"/>
      <c r="D1933" s="2" t="str">
        <f t="shared" si="29"/>
        <v>OK</v>
      </c>
    </row>
    <row r="1934" spans="1:4" x14ac:dyDescent="0.2">
      <c r="A1934" s="5">
        <v>1875</v>
      </c>
      <c r="B1934" s="921"/>
      <c r="D1934" s="2" t="str">
        <f t="shared" si="29"/>
        <v>OK</v>
      </c>
    </row>
    <row r="1935" spans="1:4" x14ac:dyDescent="0.2">
      <c r="A1935" s="5">
        <v>1876</v>
      </c>
      <c r="B1935" s="921"/>
      <c r="D1935" s="2" t="str">
        <f t="shared" si="29"/>
        <v>OK</v>
      </c>
    </row>
    <row r="1936" spans="1:4" x14ac:dyDescent="0.2">
      <c r="A1936" s="5">
        <v>1877</v>
      </c>
      <c r="B1936" s="921"/>
      <c r="D1936" s="2" t="str">
        <f t="shared" si="29"/>
        <v>OK</v>
      </c>
    </row>
    <row r="1937" spans="1:5" x14ac:dyDescent="0.2">
      <c r="A1937">
        <v>1878</v>
      </c>
      <c r="B1937" s="921">
        <f>'Short-Term Long-Term Debt 26'!E49</f>
        <v>0</v>
      </c>
      <c r="D1937" s="2" t="str">
        <f t="shared" si="29"/>
        <v>Error?</v>
      </c>
    </row>
    <row r="1938" spans="1:5" x14ac:dyDescent="0.2">
      <c r="A1938">
        <v>1879</v>
      </c>
      <c r="B1938" s="921">
        <f>'Short-Term Long-Term Debt 26'!F49</f>
        <v>0</v>
      </c>
      <c r="D1938" s="2" t="str">
        <f t="shared" si="29"/>
        <v>Error?</v>
      </c>
    </row>
    <row r="1939" spans="1:5" x14ac:dyDescent="0.2">
      <c r="A1939" s="5">
        <v>1880</v>
      </c>
      <c r="B1939" s="921"/>
      <c r="C1939" s="2" t="s">
        <v>511</v>
      </c>
      <c r="D1939" s="2" t="str">
        <f t="shared" si="29"/>
        <v>OK</v>
      </c>
    </row>
    <row r="1940" spans="1:5" x14ac:dyDescent="0.2">
      <c r="A1940" s="5">
        <v>1881</v>
      </c>
      <c r="B1940" s="921"/>
      <c r="C1940" s="2" t="s">
        <v>511</v>
      </c>
      <c r="D1940" s="2" t="str">
        <f t="shared" si="29"/>
        <v>OK</v>
      </c>
    </row>
    <row r="1941" spans="1:5" x14ac:dyDescent="0.2">
      <c r="A1941" s="5">
        <v>1882</v>
      </c>
      <c r="B1941" s="921"/>
      <c r="C1941" s="2" t="s">
        <v>511</v>
      </c>
      <c r="D1941" s="2" t="str">
        <f t="shared" si="29"/>
        <v>OK</v>
      </c>
    </row>
    <row r="1942" spans="1:5" x14ac:dyDescent="0.2">
      <c r="A1942" s="5">
        <v>1883</v>
      </c>
      <c r="B1942" s="921"/>
      <c r="D1942" s="2" t="str">
        <f t="shared" si="29"/>
        <v>OK</v>
      </c>
    </row>
    <row r="1943" spans="1:5" x14ac:dyDescent="0.2">
      <c r="A1943" s="5">
        <v>1884</v>
      </c>
      <c r="B1943" s="921"/>
      <c r="D1943" s="2" t="str">
        <f t="shared" si="29"/>
        <v>OK</v>
      </c>
    </row>
    <row r="1944" spans="1:5" x14ac:dyDescent="0.2">
      <c r="A1944" s="5">
        <v>1885</v>
      </c>
      <c r="B1944" s="921"/>
      <c r="D1944" s="2" t="str">
        <f t="shared" si="29"/>
        <v>OK</v>
      </c>
    </row>
    <row r="1945" spans="1:5" x14ac:dyDescent="0.2">
      <c r="A1945" s="5">
        <v>1886</v>
      </c>
      <c r="B1945" s="921"/>
      <c r="D1945" s="2" t="str">
        <f t="shared" si="29"/>
        <v>OK</v>
      </c>
    </row>
    <row r="1946" spans="1:5" x14ac:dyDescent="0.2">
      <c r="A1946">
        <v>1887</v>
      </c>
      <c r="B1946" s="921">
        <f>'Rest Tax Levies-Tort Im 27'!G3</f>
        <v>0</v>
      </c>
      <c r="D1946" s="2" t="str">
        <f t="shared" si="29"/>
        <v>Error?</v>
      </c>
    </row>
    <row r="1947" spans="1:5" x14ac:dyDescent="0.2">
      <c r="A1947" s="5">
        <v>1888</v>
      </c>
      <c r="B1947" s="921"/>
      <c r="D1947" s="2" t="str">
        <f t="shared" si="29"/>
        <v>OK</v>
      </c>
    </row>
    <row r="1948" spans="1:5" x14ac:dyDescent="0.2">
      <c r="A1948">
        <v>1889</v>
      </c>
      <c r="B1948" s="921">
        <f>'Rest Tax Levies-Tort Im 27'!G6</f>
        <v>0</v>
      </c>
      <c r="D1948" s="2" t="str">
        <f t="shared" si="29"/>
        <v>Error?</v>
      </c>
    </row>
    <row r="1949" spans="1:5" x14ac:dyDescent="0.2">
      <c r="A1949" s="5">
        <v>1890</v>
      </c>
      <c r="B1949" s="921"/>
      <c r="D1949" s="2" t="str">
        <f t="shared" si="29"/>
        <v>OK</v>
      </c>
    </row>
    <row r="1950" spans="1:5" x14ac:dyDescent="0.2">
      <c r="A1950" s="5">
        <v>1891</v>
      </c>
      <c r="B1950" s="921"/>
      <c r="D1950" s="2" t="str">
        <f t="shared" si="29"/>
        <v>OK</v>
      </c>
      <c r="E1950" s="2" t="s">
        <v>118</v>
      </c>
    </row>
    <row r="1951" spans="1:5" x14ac:dyDescent="0.2">
      <c r="A1951">
        <v>1892</v>
      </c>
      <c r="B1951" s="921">
        <f>'Rest Tax Levies-Tort Im 27'!G12</f>
        <v>0</v>
      </c>
      <c r="D1951" s="2" t="str">
        <f t="shared" si="29"/>
        <v>Error?</v>
      </c>
    </row>
    <row r="1952" spans="1:5" x14ac:dyDescent="0.2">
      <c r="A1952" s="5">
        <v>1893</v>
      </c>
      <c r="B1952" s="921"/>
      <c r="D1952" s="2" t="str">
        <f t="shared" si="29"/>
        <v>OK</v>
      </c>
      <c r="E1952" s="2" t="s">
        <v>118</v>
      </c>
    </row>
    <row r="1953" spans="1:4" x14ac:dyDescent="0.2">
      <c r="A1953">
        <v>1894</v>
      </c>
      <c r="B1953" s="921">
        <f>'Rest Tax Levies-Tort Im 27'!G16</f>
        <v>0</v>
      </c>
      <c r="C1953" s="2" t="s">
        <v>511</v>
      </c>
      <c r="D1953" s="2" t="str">
        <f t="shared" si="29"/>
        <v>Error?</v>
      </c>
    </row>
    <row r="1954" spans="1:4" x14ac:dyDescent="0.2">
      <c r="A1954" s="5">
        <v>1895</v>
      </c>
      <c r="B1954" s="921"/>
      <c r="C1954" s="2" t="s">
        <v>511</v>
      </c>
      <c r="D1954" s="2" t="str">
        <f t="shared" si="29"/>
        <v>OK</v>
      </c>
    </row>
    <row r="1955" spans="1:4" x14ac:dyDescent="0.2">
      <c r="A1955">
        <v>1896</v>
      </c>
      <c r="B1955" s="921">
        <f>'Rest Tax Levies-Tort Im 27'!G23</f>
        <v>0</v>
      </c>
      <c r="D1955" s="2" t="str">
        <f t="shared" si="29"/>
        <v>Error?</v>
      </c>
    </row>
    <row r="1956" spans="1:4" x14ac:dyDescent="0.2">
      <c r="A1956">
        <v>1897</v>
      </c>
      <c r="B1956" s="921">
        <f>'Rest Tax Levies-Tort Im 27'!G24</f>
        <v>0</v>
      </c>
      <c r="D1956" s="2" t="str">
        <f t="shared" si="29"/>
        <v>Error?</v>
      </c>
    </row>
    <row r="1957" spans="1:4" x14ac:dyDescent="0.2">
      <c r="A1957" s="5">
        <v>1898</v>
      </c>
      <c r="B1957" s="921"/>
      <c r="C1957" s="2" t="s">
        <v>511</v>
      </c>
      <c r="D1957" s="2" t="str">
        <f t="shared" si="29"/>
        <v>OK</v>
      </c>
    </row>
    <row r="1958" spans="1:4" x14ac:dyDescent="0.2">
      <c r="A1958" s="5">
        <v>1899</v>
      </c>
      <c r="B1958" s="921"/>
      <c r="C1958" s="2" t="s">
        <v>511</v>
      </c>
      <c r="D1958" s="2" t="str">
        <f t="shared" si="29"/>
        <v>OK</v>
      </c>
    </row>
    <row r="1959" spans="1:4" x14ac:dyDescent="0.2">
      <c r="A1959" s="5">
        <v>1900</v>
      </c>
      <c r="B1959" s="921"/>
      <c r="D1959" s="2" t="str">
        <f t="shared" si="29"/>
        <v>OK</v>
      </c>
    </row>
    <row r="1960" spans="1:4" x14ac:dyDescent="0.2">
      <c r="A1960" s="5">
        <v>1901</v>
      </c>
      <c r="B1960" s="921"/>
      <c r="D1960" s="2" t="str">
        <f t="shared" si="29"/>
        <v>OK</v>
      </c>
    </row>
    <row r="1961" spans="1:4" x14ac:dyDescent="0.2">
      <c r="A1961" s="5">
        <v>1902</v>
      </c>
      <c r="B1961" s="921"/>
      <c r="D1961" s="2" t="str">
        <f t="shared" si="29"/>
        <v>OK</v>
      </c>
    </row>
    <row r="1962" spans="1:4" x14ac:dyDescent="0.2">
      <c r="A1962" s="5">
        <v>1903</v>
      </c>
      <c r="B1962" s="921"/>
      <c r="D1962" s="2" t="str">
        <f t="shared" si="29"/>
        <v>OK</v>
      </c>
    </row>
    <row r="1963" spans="1:4" x14ac:dyDescent="0.2">
      <c r="A1963" s="5">
        <v>1904</v>
      </c>
      <c r="B1963" s="921"/>
      <c r="D1963" s="2" t="str">
        <f t="shared" si="29"/>
        <v>OK</v>
      </c>
    </row>
    <row r="1964" spans="1:4" x14ac:dyDescent="0.2">
      <c r="A1964" s="5">
        <v>1905</v>
      </c>
      <c r="B1964" s="921"/>
      <c r="D1964" s="2" t="str">
        <f t="shared" si="29"/>
        <v>OK</v>
      </c>
    </row>
    <row r="1965" spans="1:4" x14ac:dyDescent="0.2">
      <c r="A1965" s="5">
        <v>1906</v>
      </c>
      <c r="B1965" s="921"/>
      <c r="D1965" s="2" t="str">
        <f t="shared" si="29"/>
        <v>OK</v>
      </c>
    </row>
    <row r="1966" spans="1:4" x14ac:dyDescent="0.2">
      <c r="A1966" s="5">
        <v>1907</v>
      </c>
      <c r="B1966" s="921"/>
      <c r="D1966" s="2" t="str">
        <f t="shared" si="29"/>
        <v>OK</v>
      </c>
    </row>
    <row r="1967" spans="1:4" x14ac:dyDescent="0.2">
      <c r="A1967" s="5">
        <v>1908</v>
      </c>
      <c r="B1967" s="921"/>
      <c r="D1967" s="2" t="str">
        <f t="shared" si="29"/>
        <v>OK</v>
      </c>
    </row>
    <row r="1968" spans="1:4" x14ac:dyDescent="0.2">
      <c r="A1968" s="5">
        <v>1909</v>
      </c>
      <c r="B1968" s="921"/>
      <c r="D1968" s="2" t="str">
        <f t="shared" si="29"/>
        <v>OK</v>
      </c>
    </row>
    <row r="1969" spans="1:5" x14ac:dyDescent="0.2">
      <c r="A1969">
        <v>1910</v>
      </c>
      <c r="B1969" s="921">
        <f>'Rest Tax Levies-Tort Im 27'!H3</f>
        <v>0</v>
      </c>
      <c r="D1969" s="2" t="str">
        <f t="shared" si="29"/>
        <v>Error?</v>
      </c>
    </row>
    <row r="1970" spans="1:5" x14ac:dyDescent="0.2">
      <c r="A1970">
        <v>1911</v>
      </c>
      <c r="B1970" s="921">
        <f>'Rest Tax Levies-Tort Im 27'!H5</f>
        <v>0</v>
      </c>
      <c r="D1970" s="2" t="str">
        <f t="shared" si="29"/>
        <v>Error?</v>
      </c>
    </row>
    <row r="1971" spans="1:5" x14ac:dyDescent="0.2">
      <c r="A1971">
        <v>1912</v>
      </c>
      <c r="B1971" s="921">
        <f>'Rest Tax Levies-Tort Im 27'!H6</f>
        <v>0</v>
      </c>
      <c r="D1971" s="2" t="str">
        <f t="shared" si="29"/>
        <v>Error?</v>
      </c>
    </row>
    <row r="1972" spans="1:5" x14ac:dyDescent="0.2">
      <c r="A1972">
        <v>1913</v>
      </c>
      <c r="B1972" s="921">
        <f>'Rest Tax Levies-Tort Im 27'!H10</f>
        <v>0</v>
      </c>
      <c r="D1972" s="2" t="str">
        <f t="shared" si="29"/>
        <v>Error?</v>
      </c>
    </row>
    <row r="1973" spans="1:5" x14ac:dyDescent="0.2">
      <c r="A1973" s="5">
        <v>1914</v>
      </c>
      <c r="B1973" s="921"/>
      <c r="D1973" s="2" t="str">
        <f t="shared" si="29"/>
        <v>OK</v>
      </c>
    </row>
    <row r="1974" spans="1:5" x14ac:dyDescent="0.2">
      <c r="A1974" s="5">
        <v>1915</v>
      </c>
      <c r="B1974" s="921"/>
      <c r="D1974" s="2" t="str">
        <f t="shared" si="29"/>
        <v>OK</v>
      </c>
      <c r="E1974" s="2" t="s">
        <v>118</v>
      </c>
    </row>
    <row r="1975" spans="1:5" x14ac:dyDescent="0.2">
      <c r="A1975">
        <v>1916</v>
      </c>
      <c r="B1975" s="921">
        <f>'Rest Tax Levies-Tort Im 27'!H12</f>
        <v>0</v>
      </c>
      <c r="D1975" s="2" t="str">
        <f t="shared" si="29"/>
        <v>Error?</v>
      </c>
    </row>
    <row r="1976" spans="1:5" x14ac:dyDescent="0.2">
      <c r="A1976" s="5">
        <v>1917</v>
      </c>
      <c r="B1976" s="921"/>
      <c r="D1976" s="2" t="str">
        <f t="shared" si="29"/>
        <v>OK</v>
      </c>
      <c r="E1976" s="2" t="s">
        <v>118</v>
      </c>
    </row>
    <row r="1977" spans="1:5" x14ac:dyDescent="0.2">
      <c r="A1977">
        <v>1918</v>
      </c>
      <c r="B1977" s="921">
        <f>'Rest Tax Levies-Tort Im 27'!H15</f>
        <v>0</v>
      </c>
      <c r="C1977" s="2" t="s">
        <v>511</v>
      </c>
      <c r="D1977" s="2" t="str">
        <f t="shared" si="29"/>
        <v>Error?</v>
      </c>
    </row>
    <row r="1978" spans="1:5" x14ac:dyDescent="0.2">
      <c r="A1978">
        <v>1919</v>
      </c>
      <c r="B1978" s="921">
        <f>'Rest Tax Levies-Tort Im 27'!H22</f>
        <v>0</v>
      </c>
      <c r="C1978" s="2" t="s">
        <v>511</v>
      </c>
      <c r="D1978" s="2" t="str">
        <f t="shared" si="29"/>
        <v>Error?</v>
      </c>
    </row>
    <row r="1979" spans="1:5" x14ac:dyDescent="0.2">
      <c r="A1979" s="5">
        <v>1920</v>
      </c>
      <c r="B1979" s="921"/>
      <c r="D1979" s="2" t="str">
        <f t="shared" si="29"/>
        <v>OK</v>
      </c>
      <c r="E1979" s="2" t="s">
        <v>118</v>
      </c>
    </row>
    <row r="1980" spans="1:5" x14ac:dyDescent="0.2">
      <c r="A1980">
        <v>1921</v>
      </c>
      <c r="B1980" s="921">
        <f>'Rest Tax Levies-Tort Im 27'!H23</f>
        <v>0</v>
      </c>
      <c r="D1980" s="2" t="str">
        <f t="shared" si="29"/>
        <v>Error?</v>
      </c>
    </row>
    <row r="1981" spans="1:5" x14ac:dyDescent="0.2">
      <c r="A1981">
        <v>1922</v>
      </c>
      <c r="B1981" s="921">
        <f>'Rest Tax Levies-Tort Im 27'!H24</f>
        <v>0</v>
      </c>
      <c r="D1981" s="2" t="str">
        <f t="shared" ref="D1981:D2044" si="30">IF(ISBLANK(B1981),"OK",IF(A1981-B1981=0,"OK","Error?"))</f>
        <v>Error?</v>
      </c>
    </row>
    <row r="1982" spans="1:5" x14ac:dyDescent="0.2">
      <c r="A1982">
        <v>1923</v>
      </c>
      <c r="B1982" s="921">
        <f>'Rest Tax Levies-Tort Im 27'!I3</f>
        <v>0</v>
      </c>
      <c r="C1982" s="2" t="s">
        <v>511</v>
      </c>
      <c r="D1982" s="2" t="str">
        <f t="shared" si="30"/>
        <v>Error?</v>
      </c>
    </row>
    <row r="1983" spans="1:5" x14ac:dyDescent="0.2">
      <c r="A1983">
        <v>1924</v>
      </c>
      <c r="B1983" s="921">
        <f>'Rest Tax Levies-Tort Im 27'!I5</f>
        <v>0</v>
      </c>
      <c r="C1983" s="2" t="s">
        <v>511</v>
      </c>
      <c r="D1983" s="2" t="str">
        <f t="shared" si="30"/>
        <v>Error?</v>
      </c>
    </row>
    <row r="1984" spans="1:5" x14ac:dyDescent="0.2">
      <c r="A1984">
        <v>1925</v>
      </c>
      <c r="B1984" s="921">
        <f>'Rest Tax Levies-Tort Im 27'!I6</f>
        <v>0</v>
      </c>
      <c r="D1984" s="2" t="str">
        <f t="shared" si="30"/>
        <v>Error?</v>
      </c>
    </row>
    <row r="1985" spans="1:5" x14ac:dyDescent="0.2">
      <c r="A1985">
        <v>1926</v>
      </c>
      <c r="B1985" s="921">
        <f>'Rest Tax Levies-Tort Im 27'!I11</f>
        <v>0</v>
      </c>
      <c r="D1985" s="2" t="str">
        <f t="shared" si="30"/>
        <v>Error?</v>
      </c>
    </row>
    <row r="1986" spans="1:5" x14ac:dyDescent="0.2">
      <c r="A1986">
        <v>1927</v>
      </c>
      <c r="B1986" s="921">
        <f>'Rest Tax Levies-Tort Im 27'!I10</f>
        <v>0</v>
      </c>
      <c r="D1986" s="2" t="str">
        <f t="shared" si="30"/>
        <v>Error?</v>
      </c>
    </row>
    <row r="1987" spans="1:5" x14ac:dyDescent="0.2">
      <c r="A1987" s="5">
        <v>1928</v>
      </c>
      <c r="B1987" s="921"/>
      <c r="D1987" s="2" t="str">
        <f t="shared" si="30"/>
        <v>OK</v>
      </c>
      <c r="E1987" s="2" t="s">
        <v>118</v>
      </c>
    </row>
    <row r="1988" spans="1:5" x14ac:dyDescent="0.2">
      <c r="A1988">
        <v>1929</v>
      </c>
      <c r="B1988" s="921">
        <f>'Rest Tax Levies-Tort Im 27'!I12</f>
        <v>0</v>
      </c>
      <c r="D1988" s="2" t="str">
        <f t="shared" si="30"/>
        <v>Error?</v>
      </c>
    </row>
    <row r="1989" spans="1:5" x14ac:dyDescent="0.2">
      <c r="A1989" s="5">
        <v>1930</v>
      </c>
      <c r="B1989" s="921"/>
      <c r="D1989" s="2" t="str">
        <f t="shared" si="30"/>
        <v>OK</v>
      </c>
      <c r="E1989" s="2" t="s">
        <v>118</v>
      </c>
    </row>
    <row r="1990" spans="1:5" x14ac:dyDescent="0.2">
      <c r="A1990">
        <v>1931</v>
      </c>
      <c r="B1990" s="921">
        <f>'Rest Tax Levies-Tort Im 27'!I15</f>
        <v>0</v>
      </c>
      <c r="C1990" s="2" t="s">
        <v>511</v>
      </c>
      <c r="D1990" s="2" t="str">
        <f t="shared" si="30"/>
        <v>Error?</v>
      </c>
    </row>
    <row r="1991" spans="1:5" x14ac:dyDescent="0.2">
      <c r="A1991">
        <v>1932</v>
      </c>
      <c r="B1991" s="921">
        <f>'Rest Tax Levies-Tort Im 27'!I22</f>
        <v>0</v>
      </c>
      <c r="C1991" s="2" t="s">
        <v>511</v>
      </c>
      <c r="D1991" s="2" t="str">
        <f t="shared" si="30"/>
        <v>Error?</v>
      </c>
    </row>
    <row r="1992" spans="1:5" x14ac:dyDescent="0.2">
      <c r="A1992" s="5">
        <v>1933</v>
      </c>
      <c r="B1992" s="921"/>
      <c r="D1992" s="2" t="str">
        <f t="shared" si="30"/>
        <v>OK</v>
      </c>
      <c r="E1992" s="2" t="s">
        <v>118</v>
      </c>
    </row>
    <row r="1993" spans="1:5" x14ac:dyDescent="0.2">
      <c r="A1993">
        <v>1934</v>
      </c>
      <c r="B1993" s="921">
        <f>'Rest Tax Levies-Tort Im 27'!I23</f>
        <v>0</v>
      </c>
      <c r="D1993" s="2" t="str">
        <f t="shared" si="30"/>
        <v>Error?</v>
      </c>
    </row>
    <row r="1994" spans="1:5" x14ac:dyDescent="0.2">
      <c r="A1994">
        <v>1935</v>
      </c>
      <c r="B1994" s="921">
        <f>'Rest Tax Levies-Tort Im 27'!I24</f>
        <v>0</v>
      </c>
      <c r="D1994" s="2" t="str">
        <f t="shared" si="30"/>
        <v>Error?</v>
      </c>
    </row>
    <row r="1995" spans="1:5" x14ac:dyDescent="0.2">
      <c r="A1995" s="5">
        <v>1936</v>
      </c>
      <c r="B1995" s="921"/>
      <c r="C1995" s="2" t="s">
        <v>511</v>
      </c>
      <c r="D1995" s="2" t="str">
        <f t="shared" si="30"/>
        <v>OK</v>
      </c>
    </row>
    <row r="1996" spans="1:5" x14ac:dyDescent="0.2">
      <c r="A1996" s="5">
        <v>1937</v>
      </c>
      <c r="B1996" s="921"/>
      <c r="C1996" s="2" t="s">
        <v>511</v>
      </c>
      <c r="D1996" s="2" t="str">
        <f t="shared" si="30"/>
        <v>OK</v>
      </c>
    </row>
    <row r="1997" spans="1:5" x14ac:dyDescent="0.2">
      <c r="A1997" s="5">
        <v>1938</v>
      </c>
      <c r="B1997" s="921"/>
      <c r="D1997" s="2" t="str">
        <f t="shared" si="30"/>
        <v>OK</v>
      </c>
    </row>
    <row r="1998" spans="1:5" x14ac:dyDescent="0.2">
      <c r="A1998" s="5">
        <v>1939</v>
      </c>
      <c r="B1998" s="921"/>
      <c r="D1998" s="2" t="str">
        <f t="shared" si="30"/>
        <v>OK</v>
      </c>
    </row>
    <row r="1999" spans="1:5" x14ac:dyDescent="0.2">
      <c r="A1999" s="5">
        <v>1940</v>
      </c>
      <c r="B1999" s="921"/>
      <c r="D1999" s="2" t="str">
        <f t="shared" si="30"/>
        <v>OK</v>
      </c>
    </row>
    <row r="2000" spans="1:5" x14ac:dyDescent="0.2">
      <c r="A2000" s="5">
        <v>1941</v>
      </c>
      <c r="B2000" s="921"/>
      <c r="D2000" s="2" t="str">
        <f t="shared" si="30"/>
        <v>OK</v>
      </c>
    </row>
    <row r="2001" spans="1:4" x14ac:dyDescent="0.2">
      <c r="A2001" s="5">
        <v>1942</v>
      </c>
      <c r="B2001" s="921"/>
      <c r="D2001" s="2" t="str">
        <f t="shared" si="30"/>
        <v>OK</v>
      </c>
    </row>
    <row r="2002" spans="1:4" x14ac:dyDescent="0.2">
      <c r="A2002" s="5">
        <v>1943</v>
      </c>
      <c r="B2002" s="921"/>
      <c r="D2002" s="2" t="str">
        <f t="shared" si="30"/>
        <v>OK</v>
      </c>
    </row>
    <row r="2003" spans="1:4" x14ac:dyDescent="0.2">
      <c r="A2003" s="5">
        <v>1944</v>
      </c>
      <c r="B2003" s="921"/>
      <c r="D2003" s="2" t="str">
        <f t="shared" si="30"/>
        <v>OK</v>
      </c>
    </row>
    <row r="2004" spans="1:4" x14ac:dyDescent="0.2">
      <c r="A2004" s="5">
        <v>1945</v>
      </c>
      <c r="B2004" s="921"/>
      <c r="D2004" s="2" t="str">
        <f t="shared" si="30"/>
        <v>OK</v>
      </c>
    </row>
    <row r="2005" spans="1:4" x14ac:dyDescent="0.2">
      <c r="A2005" s="5">
        <v>1946</v>
      </c>
      <c r="B2005" s="921"/>
      <c r="D2005" s="2" t="str">
        <f t="shared" si="30"/>
        <v>OK</v>
      </c>
    </row>
    <row r="2006" spans="1:4" x14ac:dyDescent="0.2">
      <c r="A2006">
        <v>1947</v>
      </c>
      <c r="B2006" s="921">
        <f>'Cap Outlay Deprec 36'!C5</f>
        <v>0</v>
      </c>
      <c r="D2006" s="2" t="str">
        <f t="shared" si="30"/>
        <v>Error?</v>
      </c>
    </row>
    <row r="2007" spans="1:4" x14ac:dyDescent="0.2">
      <c r="A2007">
        <v>1948</v>
      </c>
      <c r="B2007" s="921">
        <f>'Cap Outlay Deprec 36'!C8</f>
        <v>0</v>
      </c>
      <c r="D2007" s="2" t="str">
        <f t="shared" si="30"/>
        <v>Error?</v>
      </c>
    </row>
    <row r="2008" spans="1:4" x14ac:dyDescent="0.2">
      <c r="A2008">
        <v>1949</v>
      </c>
      <c r="B2008" s="921">
        <f>'Cap Outlay Deprec 36'!C10</f>
        <v>0</v>
      </c>
      <c r="D2008" s="2" t="str">
        <f t="shared" si="30"/>
        <v>Error?</v>
      </c>
    </row>
    <row r="2009" spans="1:4" x14ac:dyDescent="0.2">
      <c r="A2009">
        <v>1950</v>
      </c>
      <c r="B2009" s="921">
        <f>'Cap Outlay Deprec 36'!C12</f>
        <v>1924744</v>
      </c>
      <c r="D2009" s="2" t="str">
        <f t="shared" si="30"/>
        <v>Error?</v>
      </c>
    </row>
    <row r="2010" spans="1:4" x14ac:dyDescent="0.2">
      <c r="A2010">
        <v>1951</v>
      </c>
      <c r="B2010" s="921">
        <f>'Cap Outlay Deprec 36'!C13</f>
        <v>0</v>
      </c>
      <c r="D2010" s="2" t="str">
        <f t="shared" si="30"/>
        <v>Error?</v>
      </c>
    </row>
    <row r="2011" spans="1:4" x14ac:dyDescent="0.2">
      <c r="A2011">
        <v>1952</v>
      </c>
      <c r="B2011" s="921">
        <f>'Cap Outlay Deprec 36'!C16</f>
        <v>1924744</v>
      </c>
      <c r="D2011" s="2" t="str">
        <f t="shared" si="30"/>
        <v>Error?</v>
      </c>
    </row>
    <row r="2012" spans="1:4" x14ac:dyDescent="0.2">
      <c r="A2012">
        <v>1953</v>
      </c>
      <c r="B2012" s="921">
        <f>'Cap Outlay Deprec 36'!D5</f>
        <v>0</v>
      </c>
      <c r="D2012" s="2" t="str">
        <f t="shared" si="30"/>
        <v>Error?</v>
      </c>
    </row>
    <row r="2013" spans="1:4" x14ac:dyDescent="0.2">
      <c r="A2013">
        <v>1954</v>
      </c>
      <c r="B2013" s="921">
        <f>'Cap Outlay Deprec 36'!D8</f>
        <v>495111</v>
      </c>
      <c r="C2013" s="2" t="s">
        <v>511</v>
      </c>
      <c r="D2013" s="2" t="str">
        <f t="shared" si="30"/>
        <v>Error?</v>
      </c>
    </row>
    <row r="2014" spans="1:4" x14ac:dyDescent="0.2">
      <c r="A2014">
        <v>1955</v>
      </c>
      <c r="B2014" s="921">
        <f>'Cap Outlay Deprec 36'!D10</f>
        <v>0</v>
      </c>
      <c r="D2014" s="2" t="str">
        <f t="shared" si="30"/>
        <v>Error?</v>
      </c>
    </row>
    <row r="2015" spans="1:4" x14ac:dyDescent="0.2">
      <c r="A2015">
        <v>1956</v>
      </c>
      <c r="B2015" s="921">
        <f>'Cap Outlay Deprec 36'!D12</f>
        <v>118125</v>
      </c>
      <c r="D2015" s="2" t="str">
        <f t="shared" si="30"/>
        <v>Error?</v>
      </c>
    </row>
    <row r="2016" spans="1:4" x14ac:dyDescent="0.2">
      <c r="A2016">
        <v>1957</v>
      </c>
      <c r="B2016" s="921">
        <f>'Cap Outlay Deprec 36'!D13</f>
        <v>90465</v>
      </c>
      <c r="D2016" s="2" t="str">
        <f t="shared" si="30"/>
        <v>Error?</v>
      </c>
    </row>
    <row r="2017" spans="1:4" x14ac:dyDescent="0.2">
      <c r="A2017">
        <v>1958</v>
      </c>
      <c r="B2017" s="921">
        <f>'Cap Outlay Deprec 36'!D16</f>
        <v>703701</v>
      </c>
      <c r="D2017" s="2" t="str">
        <f t="shared" si="30"/>
        <v>Error?</v>
      </c>
    </row>
    <row r="2018" spans="1:4" x14ac:dyDescent="0.2">
      <c r="A2018">
        <v>1959</v>
      </c>
      <c r="B2018" s="921">
        <f>'Cap Outlay Deprec 36'!E5</f>
        <v>0</v>
      </c>
      <c r="D2018" s="2" t="str">
        <f t="shared" si="30"/>
        <v>Error?</v>
      </c>
    </row>
    <row r="2019" spans="1:4" x14ac:dyDescent="0.2">
      <c r="A2019">
        <v>1960</v>
      </c>
      <c r="B2019" s="921">
        <f>'Cap Outlay Deprec 36'!E8</f>
        <v>0</v>
      </c>
      <c r="C2019" s="2" t="s">
        <v>511</v>
      </c>
      <c r="D2019" s="2" t="str">
        <f t="shared" si="30"/>
        <v>Error?</v>
      </c>
    </row>
    <row r="2020" spans="1:4" x14ac:dyDescent="0.2">
      <c r="A2020">
        <v>1961</v>
      </c>
      <c r="B2020" s="921">
        <f>'Cap Outlay Deprec 36'!E10</f>
        <v>0</v>
      </c>
      <c r="D2020" s="2" t="str">
        <f t="shared" si="30"/>
        <v>Error?</v>
      </c>
    </row>
    <row r="2021" spans="1:4" x14ac:dyDescent="0.2">
      <c r="A2021">
        <v>1962</v>
      </c>
      <c r="B2021" s="921">
        <f>'Cap Outlay Deprec 36'!E12</f>
        <v>76555</v>
      </c>
      <c r="D2021" s="2" t="str">
        <f t="shared" si="30"/>
        <v>Error?</v>
      </c>
    </row>
    <row r="2022" spans="1:4" x14ac:dyDescent="0.2">
      <c r="A2022">
        <v>1963</v>
      </c>
      <c r="B2022" s="921">
        <f>'Cap Outlay Deprec 36'!E13</f>
        <v>0</v>
      </c>
      <c r="D2022" s="2" t="str">
        <f t="shared" si="30"/>
        <v>Error?</v>
      </c>
    </row>
    <row r="2023" spans="1:4" x14ac:dyDescent="0.2">
      <c r="A2023">
        <v>1964</v>
      </c>
      <c r="B2023" s="921">
        <f>'Cap Outlay Deprec 36'!E16</f>
        <v>76555</v>
      </c>
      <c r="D2023" s="2" t="str">
        <f t="shared" si="30"/>
        <v>Error?</v>
      </c>
    </row>
    <row r="2024" spans="1:4" x14ac:dyDescent="0.2">
      <c r="A2024">
        <v>1965</v>
      </c>
      <c r="B2024" s="921">
        <f>'Cap Outlay Deprec 36'!F5</f>
        <v>0</v>
      </c>
      <c r="D2024" s="2" t="str">
        <f t="shared" si="30"/>
        <v>Error?</v>
      </c>
    </row>
    <row r="2025" spans="1:4" x14ac:dyDescent="0.2">
      <c r="A2025">
        <v>1966</v>
      </c>
      <c r="B2025" s="921">
        <f>'Cap Outlay Deprec 36'!F8</f>
        <v>495111</v>
      </c>
      <c r="C2025" s="2" t="s">
        <v>511</v>
      </c>
      <c r="D2025" s="2" t="str">
        <f t="shared" si="30"/>
        <v>Error?</v>
      </c>
    </row>
    <row r="2026" spans="1:4" x14ac:dyDescent="0.2">
      <c r="A2026">
        <v>1967</v>
      </c>
      <c r="B2026" s="921">
        <f>'Cap Outlay Deprec 36'!F10</f>
        <v>0</v>
      </c>
      <c r="C2026" s="2" t="s">
        <v>511</v>
      </c>
      <c r="D2026" s="2" t="str">
        <f t="shared" si="30"/>
        <v>Error?</v>
      </c>
    </row>
    <row r="2027" spans="1:4" x14ac:dyDescent="0.2">
      <c r="A2027">
        <v>1968</v>
      </c>
      <c r="B2027" s="921">
        <f>'Cap Outlay Deprec 36'!F12</f>
        <v>1966314</v>
      </c>
      <c r="C2027" s="2" t="s">
        <v>511</v>
      </c>
      <c r="D2027" s="2" t="str">
        <f t="shared" si="30"/>
        <v>Error?</v>
      </c>
    </row>
    <row r="2028" spans="1:4" x14ac:dyDescent="0.2">
      <c r="A2028">
        <v>1969</v>
      </c>
      <c r="B2028" s="921">
        <f>'Cap Outlay Deprec 36'!F13</f>
        <v>90465</v>
      </c>
      <c r="C2028" s="2" t="s">
        <v>511</v>
      </c>
      <c r="D2028" s="2" t="str">
        <f t="shared" si="30"/>
        <v>Error?</v>
      </c>
    </row>
    <row r="2029" spans="1:4" x14ac:dyDescent="0.2">
      <c r="A2029">
        <v>1970</v>
      </c>
      <c r="B2029" s="921">
        <f>'Cap Outlay Deprec 36'!F16</f>
        <v>2551890</v>
      </c>
      <c r="C2029" s="2" t="s">
        <v>511</v>
      </c>
      <c r="D2029" s="2" t="str">
        <f t="shared" si="30"/>
        <v>Error?</v>
      </c>
    </row>
    <row r="2030" spans="1:4" x14ac:dyDescent="0.2">
      <c r="A2030" s="5">
        <v>1971</v>
      </c>
      <c r="B2030" s="921"/>
      <c r="C2030" s="2" t="s">
        <v>511</v>
      </c>
      <c r="D2030" s="2" t="str">
        <f t="shared" si="30"/>
        <v>OK</v>
      </c>
    </row>
    <row r="2031" spans="1:4" x14ac:dyDescent="0.2">
      <c r="A2031">
        <v>1972</v>
      </c>
      <c r="B2031" s="921">
        <f>'Cap Outlay Deprec 36'!H8</f>
        <v>0</v>
      </c>
      <c r="C2031" s="2" t="s">
        <v>511</v>
      </c>
      <c r="D2031" s="2" t="str">
        <f t="shared" si="30"/>
        <v>Error?</v>
      </c>
    </row>
    <row r="2032" spans="1:4" x14ac:dyDescent="0.2">
      <c r="A2032">
        <v>1973</v>
      </c>
      <c r="B2032" s="921">
        <f>'Cap Outlay Deprec 36'!H10</f>
        <v>0</v>
      </c>
      <c r="D2032" s="2" t="str">
        <f t="shared" si="30"/>
        <v>Error?</v>
      </c>
    </row>
    <row r="2033" spans="1:4" x14ac:dyDescent="0.2">
      <c r="A2033">
        <v>1974</v>
      </c>
      <c r="B2033" s="921">
        <f>'Cap Outlay Deprec 36'!H12</f>
        <v>1455382</v>
      </c>
      <c r="D2033" s="2" t="str">
        <f t="shared" si="30"/>
        <v>Error?</v>
      </c>
    </row>
    <row r="2034" spans="1:4" x14ac:dyDescent="0.2">
      <c r="A2034">
        <v>1975</v>
      </c>
      <c r="B2034" s="921">
        <f>'Cap Outlay Deprec 36'!H13</f>
        <v>0</v>
      </c>
      <c r="D2034" s="2" t="str">
        <f t="shared" si="30"/>
        <v>Error?</v>
      </c>
    </row>
    <row r="2035" spans="1:4" x14ac:dyDescent="0.2">
      <c r="A2035">
        <v>1976</v>
      </c>
      <c r="B2035" s="921">
        <f>'Cap Outlay Deprec 36'!H16</f>
        <v>1455382</v>
      </c>
      <c r="D2035" s="2" t="str">
        <f t="shared" si="30"/>
        <v>Error?</v>
      </c>
    </row>
    <row r="2036" spans="1:4" x14ac:dyDescent="0.2">
      <c r="A2036" s="5">
        <v>1977</v>
      </c>
      <c r="B2036" s="921"/>
      <c r="D2036" s="2" t="str">
        <f t="shared" si="30"/>
        <v>OK</v>
      </c>
    </row>
    <row r="2037" spans="1:4" x14ac:dyDescent="0.2">
      <c r="A2037">
        <v>1978</v>
      </c>
      <c r="B2037" s="921">
        <f>'Cap Outlay Deprec 36'!I8</f>
        <v>9902</v>
      </c>
      <c r="C2037" s="2" t="s">
        <v>511</v>
      </c>
      <c r="D2037" s="2" t="str">
        <f t="shared" si="30"/>
        <v>Error?</v>
      </c>
    </row>
    <row r="2038" spans="1:4" x14ac:dyDescent="0.2">
      <c r="A2038">
        <v>1979</v>
      </c>
      <c r="B2038" s="921">
        <f>'Cap Outlay Deprec 36'!I10</f>
        <v>0</v>
      </c>
      <c r="D2038" s="2" t="str">
        <f t="shared" si="30"/>
        <v>Error?</v>
      </c>
    </row>
    <row r="2039" spans="1:4" x14ac:dyDescent="0.2">
      <c r="A2039">
        <v>1980</v>
      </c>
      <c r="B2039" s="921">
        <f>'Cap Outlay Deprec 36'!I12</f>
        <v>196631</v>
      </c>
      <c r="D2039" s="2" t="str">
        <f t="shared" si="30"/>
        <v>Error?</v>
      </c>
    </row>
    <row r="2040" spans="1:4" x14ac:dyDescent="0.2">
      <c r="A2040">
        <v>1981</v>
      </c>
      <c r="B2040" s="921">
        <f>'Cap Outlay Deprec 36'!I13</f>
        <v>18093</v>
      </c>
      <c r="D2040" s="2" t="str">
        <f t="shared" si="30"/>
        <v>Error?</v>
      </c>
    </row>
    <row r="2041" spans="1:4" x14ac:dyDescent="0.2">
      <c r="A2041">
        <v>1982</v>
      </c>
      <c r="B2041" s="921">
        <f>'Cap Outlay Deprec 36'!I16</f>
        <v>224626</v>
      </c>
      <c r="D2041" s="2" t="str">
        <f t="shared" si="30"/>
        <v>Error?</v>
      </c>
    </row>
    <row r="2042" spans="1:4" x14ac:dyDescent="0.2">
      <c r="A2042" s="5">
        <v>1983</v>
      </c>
      <c r="B2042" s="921"/>
      <c r="D2042" s="2" t="str">
        <f t="shared" si="30"/>
        <v>OK</v>
      </c>
    </row>
    <row r="2043" spans="1:4" x14ac:dyDescent="0.2">
      <c r="A2043">
        <v>1984</v>
      </c>
      <c r="B2043" s="921">
        <f>'Cap Outlay Deprec 36'!J8</f>
        <v>0</v>
      </c>
      <c r="C2043" s="2" t="s">
        <v>511</v>
      </c>
      <c r="D2043" s="2" t="str">
        <f t="shared" si="30"/>
        <v>Error?</v>
      </c>
    </row>
    <row r="2044" spans="1:4" x14ac:dyDescent="0.2">
      <c r="A2044">
        <v>1985</v>
      </c>
      <c r="B2044" s="921">
        <f>'Cap Outlay Deprec 36'!J10</f>
        <v>0</v>
      </c>
      <c r="D2044" s="2" t="str">
        <f t="shared" si="30"/>
        <v>Error?</v>
      </c>
    </row>
    <row r="2045" spans="1:4" x14ac:dyDescent="0.2">
      <c r="A2045">
        <v>1986</v>
      </c>
      <c r="B2045" s="921">
        <f>'Cap Outlay Deprec 36'!J12</f>
        <v>0</v>
      </c>
      <c r="D2045" s="2" t="str">
        <f t="shared" ref="D2045:D2108" si="31">IF(ISBLANK(B2045),"OK",IF(A2045-B2045=0,"OK","Error?"))</f>
        <v>Error?</v>
      </c>
    </row>
    <row r="2046" spans="1:4" x14ac:dyDescent="0.2">
      <c r="A2046">
        <v>1987</v>
      </c>
      <c r="B2046" s="921">
        <f>'Cap Outlay Deprec 36'!J13</f>
        <v>0</v>
      </c>
      <c r="D2046" s="2" t="str">
        <f t="shared" si="31"/>
        <v>Error?</v>
      </c>
    </row>
    <row r="2047" spans="1:4" x14ac:dyDescent="0.2">
      <c r="A2047">
        <v>1988</v>
      </c>
      <c r="B2047" s="921">
        <f>'Cap Outlay Deprec 36'!J16</f>
        <v>0</v>
      </c>
      <c r="D2047" s="2" t="str">
        <f t="shared" si="31"/>
        <v>Error?</v>
      </c>
    </row>
    <row r="2048" spans="1:4" x14ac:dyDescent="0.2">
      <c r="A2048" s="5">
        <v>1989</v>
      </c>
      <c r="B2048" s="921"/>
      <c r="D2048" s="2" t="str">
        <f t="shared" si="31"/>
        <v>OK</v>
      </c>
    </row>
    <row r="2049" spans="1:4" x14ac:dyDescent="0.2">
      <c r="A2049">
        <v>1990</v>
      </c>
      <c r="B2049" s="921">
        <f>'Cap Outlay Deprec 36'!K8</f>
        <v>9902</v>
      </c>
      <c r="C2049" s="2" t="s">
        <v>511</v>
      </c>
      <c r="D2049" s="2" t="str">
        <f t="shared" si="31"/>
        <v>Error?</v>
      </c>
    </row>
    <row r="2050" spans="1:4" x14ac:dyDescent="0.2">
      <c r="A2050">
        <v>1991</v>
      </c>
      <c r="B2050" s="921">
        <f>'Cap Outlay Deprec 36'!K10</f>
        <v>0</v>
      </c>
      <c r="D2050" s="2" t="str">
        <f t="shared" si="31"/>
        <v>Error?</v>
      </c>
    </row>
    <row r="2051" spans="1:4" x14ac:dyDescent="0.2">
      <c r="A2051">
        <v>1992</v>
      </c>
      <c r="B2051" s="921">
        <f>'Cap Outlay Deprec 36'!K12</f>
        <v>1652013</v>
      </c>
      <c r="C2051" s="2" t="s">
        <v>511</v>
      </c>
      <c r="D2051" s="2" t="str">
        <f t="shared" si="31"/>
        <v>Error?</v>
      </c>
    </row>
    <row r="2052" spans="1:4" x14ac:dyDescent="0.2">
      <c r="A2052">
        <v>1993</v>
      </c>
      <c r="B2052" s="921">
        <f>'Cap Outlay Deprec 36'!K13</f>
        <v>18093</v>
      </c>
      <c r="C2052" s="2" t="s">
        <v>511</v>
      </c>
      <c r="D2052" s="2" t="str">
        <f t="shared" si="31"/>
        <v>Error?</v>
      </c>
    </row>
    <row r="2053" spans="1:4" x14ac:dyDescent="0.2">
      <c r="A2053">
        <v>1994</v>
      </c>
      <c r="B2053" s="921">
        <f>'Cap Outlay Deprec 36'!K16</f>
        <v>1680008</v>
      </c>
      <c r="C2053" s="2" t="s">
        <v>511</v>
      </c>
      <c r="D2053" s="2" t="str">
        <f t="shared" si="31"/>
        <v>Error?</v>
      </c>
    </row>
    <row r="2054" spans="1:4" x14ac:dyDescent="0.2">
      <c r="A2054">
        <v>1995</v>
      </c>
      <c r="B2054" s="921">
        <f>'Cap Outlay Deprec 36'!L5</f>
        <v>0</v>
      </c>
      <c r="C2054" s="2" t="s">
        <v>511</v>
      </c>
      <c r="D2054" s="2" t="str">
        <f t="shared" si="31"/>
        <v>Error?</v>
      </c>
    </row>
    <row r="2055" spans="1:4" x14ac:dyDescent="0.2">
      <c r="A2055">
        <v>1996</v>
      </c>
      <c r="B2055" s="921">
        <f>'Cap Outlay Deprec 36'!L8</f>
        <v>485209</v>
      </c>
      <c r="C2055" s="2" t="s">
        <v>511</v>
      </c>
      <c r="D2055" s="2" t="str">
        <f t="shared" si="31"/>
        <v>Error?</v>
      </c>
    </row>
    <row r="2056" spans="1:4" x14ac:dyDescent="0.2">
      <c r="A2056">
        <v>1997</v>
      </c>
      <c r="B2056" s="921">
        <f>'Cap Outlay Deprec 36'!L10</f>
        <v>0</v>
      </c>
      <c r="C2056" s="2" t="s">
        <v>511</v>
      </c>
      <c r="D2056" s="2" t="str">
        <f t="shared" si="31"/>
        <v>Error?</v>
      </c>
    </row>
    <row r="2057" spans="1:4" x14ac:dyDescent="0.2">
      <c r="A2057">
        <v>1998</v>
      </c>
      <c r="B2057" s="921">
        <f>'Cap Outlay Deprec 36'!L12</f>
        <v>314301</v>
      </c>
      <c r="C2057" s="2" t="s">
        <v>511</v>
      </c>
      <c r="D2057" s="2" t="str">
        <f t="shared" si="31"/>
        <v>Error?</v>
      </c>
    </row>
    <row r="2058" spans="1:4" x14ac:dyDescent="0.2">
      <c r="A2058">
        <v>1999</v>
      </c>
      <c r="B2058" s="921">
        <f>'Cap Outlay Deprec 36'!L13</f>
        <v>72372</v>
      </c>
      <c r="C2058" s="2" t="s">
        <v>511</v>
      </c>
      <c r="D2058" s="2" t="str">
        <f t="shared" si="31"/>
        <v>Error?</v>
      </c>
    </row>
    <row r="2059" spans="1:4" x14ac:dyDescent="0.2">
      <c r="A2059">
        <v>2000</v>
      </c>
      <c r="B2059" s="921">
        <f>'Cap Outlay Deprec 36'!L16</f>
        <v>871882</v>
      </c>
      <c r="C2059" s="2" t="s">
        <v>511</v>
      </c>
      <c r="D2059" s="2" t="str">
        <f t="shared" si="31"/>
        <v>Error?</v>
      </c>
    </row>
    <row r="2060" spans="1:4" x14ac:dyDescent="0.2">
      <c r="A2060" s="5">
        <v>2001</v>
      </c>
      <c r="B2060" s="921"/>
      <c r="C2060" s="2" t="s">
        <v>511</v>
      </c>
      <c r="D2060" s="2" t="str">
        <f t="shared" si="31"/>
        <v>OK</v>
      </c>
    </row>
    <row r="2061" spans="1:4" x14ac:dyDescent="0.2">
      <c r="A2061" s="5">
        <v>2002</v>
      </c>
      <c r="B2061" s="921"/>
      <c r="C2061" s="2" t="s">
        <v>511</v>
      </c>
      <c r="D2061" s="2" t="str">
        <f t="shared" si="31"/>
        <v>OK</v>
      </c>
    </row>
    <row r="2062" spans="1:4" x14ac:dyDescent="0.2">
      <c r="A2062" s="5">
        <v>2003</v>
      </c>
      <c r="B2062" s="921"/>
      <c r="D2062" s="2" t="str">
        <f t="shared" si="31"/>
        <v>OK</v>
      </c>
    </row>
    <row r="2063" spans="1:4" x14ac:dyDescent="0.2">
      <c r="A2063" s="5">
        <v>2004</v>
      </c>
      <c r="B2063" s="921"/>
      <c r="D2063" s="2" t="str">
        <f t="shared" si="31"/>
        <v>OK</v>
      </c>
    </row>
    <row r="2064" spans="1:4" x14ac:dyDescent="0.2">
      <c r="A2064" s="5">
        <v>2005</v>
      </c>
      <c r="B2064" s="921"/>
      <c r="D2064" s="2" t="str">
        <f t="shared" si="31"/>
        <v>OK</v>
      </c>
    </row>
    <row r="2065" spans="1:4" x14ac:dyDescent="0.2">
      <c r="A2065" s="5">
        <v>2006</v>
      </c>
      <c r="B2065" s="921"/>
      <c r="D2065" s="2" t="str">
        <f t="shared" si="31"/>
        <v>OK</v>
      </c>
    </row>
    <row r="2066" spans="1:4" x14ac:dyDescent="0.2">
      <c r="A2066" s="5">
        <v>2007</v>
      </c>
      <c r="B2066" s="921"/>
      <c r="D2066" s="2" t="str">
        <f t="shared" si="31"/>
        <v>OK</v>
      </c>
    </row>
    <row r="2067" spans="1:4" x14ac:dyDescent="0.2">
      <c r="A2067" s="5">
        <v>2008</v>
      </c>
      <c r="B2067" s="921"/>
      <c r="D2067" s="2" t="str">
        <f t="shared" si="31"/>
        <v>OK</v>
      </c>
    </row>
    <row r="2068" spans="1:4" x14ac:dyDescent="0.2">
      <c r="A2068" s="5">
        <v>2009</v>
      </c>
      <c r="B2068" s="921"/>
      <c r="D2068" s="2" t="str">
        <f t="shared" si="31"/>
        <v>OK</v>
      </c>
    </row>
    <row r="2069" spans="1:4" x14ac:dyDescent="0.2">
      <c r="A2069" s="5">
        <v>2010</v>
      </c>
      <c r="B2069" s="921"/>
      <c r="D2069" s="2" t="str">
        <f t="shared" si="31"/>
        <v>OK</v>
      </c>
    </row>
    <row r="2070" spans="1:4" x14ac:dyDescent="0.2">
      <c r="A2070" s="5">
        <v>2011</v>
      </c>
      <c r="B2070" s="921"/>
      <c r="D2070" s="2" t="str">
        <f t="shared" si="31"/>
        <v>OK</v>
      </c>
    </row>
    <row r="2071" spans="1:4" x14ac:dyDescent="0.2">
      <c r="A2071" s="5">
        <v>2012</v>
      </c>
      <c r="B2071" s="921"/>
      <c r="D2071" s="2" t="str">
        <f t="shared" si="31"/>
        <v>OK</v>
      </c>
    </row>
    <row r="2072" spans="1:4" x14ac:dyDescent="0.2">
      <c r="A2072" s="5">
        <v>2013</v>
      </c>
      <c r="B2072" s="921"/>
      <c r="D2072" s="2" t="str">
        <f t="shared" si="31"/>
        <v>OK</v>
      </c>
    </row>
    <row r="2073" spans="1:4" x14ac:dyDescent="0.2">
      <c r="A2073" s="5">
        <v>2014</v>
      </c>
      <c r="B2073" s="921"/>
      <c r="D2073" s="2" t="str">
        <f t="shared" si="31"/>
        <v>OK</v>
      </c>
    </row>
    <row r="2074" spans="1:4" x14ac:dyDescent="0.2">
      <c r="A2074" s="5">
        <v>2015</v>
      </c>
      <c r="B2074" s="921"/>
      <c r="D2074" s="2" t="str">
        <f t="shared" si="31"/>
        <v>OK</v>
      </c>
    </row>
    <row r="2075" spans="1:4" x14ac:dyDescent="0.2">
      <c r="A2075" s="5">
        <v>2016</v>
      </c>
      <c r="B2075" s="921"/>
      <c r="D2075" s="2" t="str">
        <f t="shared" si="31"/>
        <v>OK</v>
      </c>
    </row>
    <row r="2076" spans="1:4" x14ac:dyDescent="0.2">
      <c r="A2076" s="5">
        <v>2017</v>
      </c>
      <c r="B2076" s="921"/>
      <c r="D2076" s="2" t="str">
        <f t="shared" si="31"/>
        <v>OK</v>
      </c>
    </row>
    <row r="2077" spans="1:4" x14ac:dyDescent="0.2">
      <c r="A2077" s="5">
        <v>2018</v>
      </c>
      <c r="B2077" s="921"/>
      <c r="C2077" s="2" t="s">
        <v>511</v>
      </c>
      <c r="D2077" s="2" t="str">
        <f t="shared" si="31"/>
        <v>OK</v>
      </c>
    </row>
    <row r="2078" spans="1:4" x14ac:dyDescent="0.2">
      <c r="A2078" s="5">
        <v>2019</v>
      </c>
      <c r="B2078" s="921"/>
      <c r="C2078" s="2" t="s">
        <v>511</v>
      </c>
      <c r="D2078" s="2" t="str">
        <f t="shared" si="31"/>
        <v>OK</v>
      </c>
    </row>
    <row r="2079" spans="1:4" x14ac:dyDescent="0.2">
      <c r="A2079">
        <v>2020</v>
      </c>
      <c r="B2079" s="921">
        <f>'Expenditures 16-24'!H86</f>
        <v>2978162</v>
      </c>
      <c r="D2079" s="2" t="str">
        <f t="shared" si="31"/>
        <v>Error?</v>
      </c>
    </row>
    <row r="2080" spans="1:4" x14ac:dyDescent="0.2">
      <c r="A2080" s="5">
        <v>2021</v>
      </c>
      <c r="B2080" s="921"/>
      <c r="D2080" s="2" t="str">
        <f t="shared" si="31"/>
        <v>OK</v>
      </c>
    </row>
    <row r="2081" spans="1:4" x14ac:dyDescent="0.2">
      <c r="A2081" s="5">
        <v>2022</v>
      </c>
      <c r="B2081" s="921"/>
      <c r="C2081" s="2" t="s">
        <v>511</v>
      </c>
      <c r="D2081" s="2" t="str">
        <f t="shared" si="31"/>
        <v>OK</v>
      </c>
    </row>
    <row r="2082" spans="1:4" x14ac:dyDescent="0.2">
      <c r="A2082" s="5">
        <v>2023</v>
      </c>
      <c r="B2082" s="921"/>
      <c r="C2082" s="2" t="s">
        <v>511</v>
      </c>
      <c r="D2082" s="2" t="str">
        <f t="shared" si="31"/>
        <v>OK</v>
      </c>
    </row>
    <row r="2083" spans="1:4" x14ac:dyDescent="0.2">
      <c r="A2083" s="5">
        <v>2024</v>
      </c>
      <c r="B2083" s="921"/>
      <c r="D2083" s="2" t="str">
        <f t="shared" si="31"/>
        <v>OK</v>
      </c>
    </row>
    <row r="2084" spans="1:4" x14ac:dyDescent="0.2">
      <c r="A2084" s="5">
        <v>2025</v>
      </c>
      <c r="B2084" s="921"/>
      <c r="D2084" s="2" t="str">
        <f t="shared" si="31"/>
        <v>OK</v>
      </c>
    </row>
    <row r="2085" spans="1:4" x14ac:dyDescent="0.2">
      <c r="A2085" s="5">
        <v>2026</v>
      </c>
      <c r="B2085" s="921"/>
      <c r="C2085" s="2" t="s">
        <v>511</v>
      </c>
      <c r="D2085" s="2" t="str">
        <f t="shared" si="31"/>
        <v>OK</v>
      </c>
    </row>
    <row r="2086" spans="1:4" x14ac:dyDescent="0.2">
      <c r="A2086">
        <v>2027</v>
      </c>
      <c r="B2086" s="921">
        <f>'Expenditures 16-24'!K86</f>
        <v>3024988</v>
      </c>
      <c r="D2086" s="2" t="str">
        <f t="shared" si="31"/>
        <v>Error?</v>
      </c>
    </row>
    <row r="2087" spans="1:4" x14ac:dyDescent="0.2">
      <c r="A2087">
        <v>2028</v>
      </c>
      <c r="B2087" s="921">
        <f>'Expenditures 16-24'!K94</f>
        <v>0</v>
      </c>
      <c r="D2087" s="2" t="str">
        <f t="shared" si="31"/>
        <v>Error?</v>
      </c>
    </row>
    <row r="2088" spans="1:4" x14ac:dyDescent="0.2">
      <c r="A2088" s="5">
        <v>2029</v>
      </c>
      <c r="B2088" s="921"/>
      <c r="C2088" s="2" t="s">
        <v>511</v>
      </c>
      <c r="D2088" s="2" t="str">
        <f t="shared" si="31"/>
        <v>OK</v>
      </c>
    </row>
    <row r="2089" spans="1:4" x14ac:dyDescent="0.2">
      <c r="A2089">
        <v>2030</v>
      </c>
      <c r="B2089" s="921">
        <f>'Expenditures 16-24'!H141</f>
        <v>0</v>
      </c>
      <c r="C2089" s="2" t="s">
        <v>511</v>
      </c>
      <c r="D2089" s="2" t="str">
        <f t="shared" si="31"/>
        <v>Error?</v>
      </c>
    </row>
    <row r="2090" spans="1:4" x14ac:dyDescent="0.2">
      <c r="A2090">
        <v>2031</v>
      </c>
      <c r="B2090" s="921">
        <f>'Expenditures 16-24'!H142</f>
        <v>0</v>
      </c>
      <c r="D2090" s="2" t="str">
        <f t="shared" si="31"/>
        <v>Error?</v>
      </c>
    </row>
    <row r="2091" spans="1:4" x14ac:dyDescent="0.2">
      <c r="A2091">
        <v>2032</v>
      </c>
      <c r="B2091" s="921">
        <f>'Expenditures 16-24'!K141</f>
        <v>0</v>
      </c>
      <c r="C2091" s="2" t="s">
        <v>511</v>
      </c>
      <c r="D2091" s="2" t="str">
        <f t="shared" si="31"/>
        <v>Error?</v>
      </c>
    </row>
    <row r="2092" spans="1:4" x14ac:dyDescent="0.2">
      <c r="A2092">
        <v>2033</v>
      </c>
      <c r="B2092" s="921">
        <f>'Expenditures 16-24'!K142</f>
        <v>0</v>
      </c>
      <c r="D2092" s="2" t="str">
        <f t="shared" si="31"/>
        <v>Error?</v>
      </c>
    </row>
    <row r="2093" spans="1:4" x14ac:dyDescent="0.2">
      <c r="A2093" s="5">
        <v>2034</v>
      </c>
      <c r="B2093" s="921"/>
      <c r="C2093" s="2" t="s">
        <v>511</v>
      </c>
      <c r="D2093" s="2" t="str">
        <f t="shared" si="31"/>
        <v>OK</v>
      </c>
    </row>
    <row r="2094" spans="1:4" x14ac:dyDescent="0.2">
      <c r="A2094" s="5">
        <v>2035</v>
      </c>
      <c r="B2094" s="921"/>
      <c r="C2094" s="2" t="s">
        <v>511</v>
      </c>
      <c r="D2094" s="2" t="str">
        <f t="shared" si="31"/>
        <v>OK</v>
      </c>
    </row>
    <row r="2095" spans="1:4" x14ac:dyDescent="0.2">
      <c r="A2095" s="5">
        <v>2036</v>
      </c>
      <c r="B2095" s="921"/>
      <c r="D2095" s="2" t="str">
        <f t="shared" si="31"/>
        <v>OK</v>
      </c>
    </row>
    <row r="2096" spans="1:4" x14ac:dyDescent="0.2">
      <c r="A2096" s="5">
        <v>2037</v>
      </c>
      <c r="B2096" s="921"/>
      <c r="D2096" s="2" t="str">
        <f t="shared" si="31"/>
        <v>OK</v>
      </c>
    </row>
    <row r="2097" spans="1:4" x14ac:dyDescent="0.2">
      <c r="A2097" s="5">
        <v>2038</v>
      </c>
      <c r="B2097" s="921"/>
      <c r="D2097" s="2" t="str">
        <f t="shared" si="31"/>
        <v>OK</v>
      </c>
    </row>
    <row r="2098" spans="1:4" x14ac:dyDescent="0.2">
      <c r="A2098" s="5">
        <v>2039</v>
      </c>
      <c r="B2098" s="921"/>
      <c r="D2098" s="2" t="str">
        <f t="shared" si="31"/>
        <v>OK</v>
      </c>
    </row>
    <row r="2099" spans="1:4" x14ac:dyDescent="0.2">
      <c r="A2099" s="5">
        <v>2040</v>
      </c>
      <c r="B2099" s="921"/>
      <c r="C2099" s="2" t="s">
        <v>511</v>
      </c>
      <c r="D2099" s="2" t="str">
        <f t="shared" si="31"/>
        <v>OK</v>
      </c>
    </row>
    <row r="2100" spans="1:4" x14ac:dyDescent="0.2">
      <c r="A2100">
        <v>2041</v>
      </c>
      <c r="B2100" s="921">
        <f>'Expenditures 16-24'!K307</f>
        <v>0</v>
      </c>
      <c r="D2100" s="2" t="str">
        <f t="shared" si="31"/>
        <v>Error?</v>
      </c>
    </row>
    <row r="2101" spans="1:4" x14ac:dyDescent="0.2">
      <c r="A2101" s="5">
        <v>2042</v>
      </c>
      <c r="B2101" s="921"/>
      <c r="C2101" s="2" t="s">
        <v>511</v>
      </c>
      <c r="D2101" s="2" t="str">
        <f t="shared" si="31"/>
        <v>OK</v>
      </c>
    </row>
    <row r="2102" spans="1:4" x14ac:dyDescent="0.2">
      <c r="A2102" s="5">
        <v>2043</v>
      </c>
      <c r="B2102" s="921"/>
      <c r="C2102" s="2" t="s">
        <v>511</v>
      </c>
      <c r="D2102" s="2" t="str">
        <f t="shared" si="31"/>
        <v>OK</v>
      </c>
    </row>
    <row r="2103" spans="1:4" x14ac:dyDescent="0.2">
      <c r="A2103">
        <v>2044</v>
      </c>
      <c r="B2103" s="921">
        <f>'Acct Summary 7-9'!I47</f>
        <v>0</v>
      </c>
      <c r="D2103" s="2" t="str">
        <f t="shared" si="31"/>
        <v>Error?</v>
      </c>
    </row>
    <row r="2104" spans="1:4" x14ac:dyDescent="0.2">
      <c r="A2104">
        <v>2045</v>
      </c>
      <c r="B2104" s="921">
        <f>'Acct Summary 7-9'!I48</f>
        <v>0</v>
      </c>
      <c r="D2104" s="2" t="str">
        <f t="shared" si="31"/>
        <v>Error?</v>
      </c>
    </row>
    <row r="2105" spans="1:4" x14ac:dyDescent="0.2">
      <c r="A2105">
        <v>2046</v>
      </c>
      <c r="B2105" s="921">
        <f>'Rest Tax Levies-Tort Im 27'!H11</f>
        <v>0</v>
      </c>
      <c r="C2105" s="2" t="s">
        <v>511</v>
      </c>
      <c r="D2105" s="2" t="str">
        <f t="shared" si="31"/>
        <v>Error?</v>
      </c>
    </row>
    <row r="2106" spans="1:4" x14ac:dyDescent="0.2">
      <c r="A2106" s="5">
        <v>2047</v>
      </c>
      <c r="B2106" s="921"/>
      <c r="D2106" s="2" t="str">
        <f t="shared" si="31"/>
        <v>OK</v>
      </c>
    </row>
    <row r="2107" spans="1:4" x14ac:dyDescent="0.2">
      <c r="A2107" s="5">
        <v>2048</v>
      </c>
      <c r="B2107" s="921"/>
      <c r="D2107" s="2" t="str">
        <f t="shared" si="31"/>
        <v>OK</v>
      </c>
    </row>
    <row r="2108" spans="1:4" x14ac:dyDescent="0.2">
      <c r="A2108" s="5">
        <v>2049</v>
      </c>
      <c r="B2108" s="921"/>
      <c r="D2108" s="2" t="str">
        <f t="shared" si="31"/>
        <v>OK</v>
      </c>
    </row>
    <row r="2109" spans="1:4" x14ac:dyDescent="0.2">
      <c r="A2109" s="5">
        <v>2050</v>
      </c>
      <c r="B2109" s="921"/>
      <c r="D2109" s="2" t="str">
        <f t="shared" ref="D2109:D2172" si="32">IF(ISBLANK(B2109),"OK",IF(A2109-B2109=0,"OK","Error?"))</f>
        <v>OK</v>
      </c>
    </row>
    <row r="2110" spans="1:4" x14ac:dyDescent="0.2">
      <c r="A2110" s="5">
        <v>2051</v>
      </c>
      <c r="B2110" s="921"/>
      <c r="D2110" s="2" t="str">
        <f t="shared" si="32"/>
        <v>OK</v>
      </c>
    </row>
    <row r="2111" spans="1:4" x14ac:dyDescent="0.2">
      <c r="A2111" s="5">
        <v>2052</v>
      </c>
      <c r="B2111" s="921"/>
      <c r="D2111" s="2" t="str">
        <f t="shared" si="32"/>
        <v>OK</v>
      </c>
    </row>
    <row r="2112" spans="1:4" x14ac:dyDescent="0.2">
      <c r="A2112" s="5">
        <v>2053</v>
      </c>
      <c r="B2112" s="921"/>
      <c r="D2112" s="2" t="str">
        <f t="shared" si="32"/>
        <v>OK</v>
      </c>
    </row>
    <row r="2113" spans="1:4" x14ac:dyDescent="0.2">
      <c r="A2113" s="5">
        <v>2054</v>
      </c>
      <c r="B2113" s="921"/>
      <c r="D2113" s="2" t="str">
        <f t="shared" si="32"/>
        <v>OK</v>
      </c>
    </row>
    <row r="2114" spans="1:4" x14ac:dyDescent="0.2">
      <c r="A2114" s="5">
        <v>2055</v>
      </c>
      <c r="B2114" s="921"/>
      <c r="D2114" s="2" t="str">
        <f t="shared" si="32"/>
        <v>OK</v>
      </c>
    </row>
    <row r="2115" spans="1:4" x14ac:dyDescent="0.2">
      <c r="A2115" s="5">
        <v>2056</v>
      </c>
      <c r="B2115" s="921"/>
      <c r="D2115" s="2" t="str">
        <f t="shared" si="32"/>
        <v>OK</v>
      </c>
    </row>
    <row r="2116" spans="1:4" x14ac:dyDescent="0.2">
      <c r="A2116" s="5">
        <v>2057</v>
      </c>
      <c r="B2116" s="921"/>
      <c r="D2116" s="2" t="str">
        <f t="shared" si="32"/>
        <v>OK</v>
      </c>
    </row>
    <row r="2117" spans="1:4" x14ac:dyDescent="0.2">
      <c r="A2117" s="5">
        <v>2058</v>
      </c>
      <c r="B2117" s="921"/>
      <c r="D2117" s="2" t="str">
        <f t="shared" si="32"/>
        <v>OK</v>
      </c>
    </row>
    <row r="2118" spans="1:4" x14ac:dyDescent="0.2">
      <c r="A2118" s="5">
        <v>2059</v>
      </c>
      <c r="B2118" s="921"/>
      <c r="D2118" s="2" t="str">
        <f t="shared" si="32"/>
        <v>OK</v>
      </c>
    </row>
    <row r="2119" spans="1:4" x14ac:dyDescent="0.2">
      <c r="A2119" s="5">
        <v>2060</v>
      </c>
      <c r="B2119" s="921"/>
      <c r="D2119" s="2" t="str">
        <f t="shared" si="32"/>
        <v>OK</v>
      </c>
    </row>
    <row r="2120" spans="1:4" x14ac:dyDescent="0.2">
      <c r="A2120" s="5">
        <v>2061</v>
      </c>
      <c r="B2120" s="921"/>
      <c r="D2120" s="2" t="str">
        <f t="shared" si="32"/>
        <v>OK</v>
      </c>
    </row>
    <row r="2121" spans="1:4" x14ac:dyDescent="0.2">
      <c r="A2121" s="5">
        <v>2062</v>
      </c>
      <c r="B2121" s="921"/>
      <c r="D2121" s="2" t="str">
        <f t="shared" si="32"/>
        <v>OK</v>
      </c>
    </row>
    <row r="2122" spans="1:4" x14ac:dyDescent="0.2">
      <c r="A2122" s="5">
        <v>2063</v>
      </c>
      <c r="B2122" s="921"/>
      <c r="D2122" s="2" t="str">
        <f t="shared" si="32"/>
        <v>OK</v>
      </c>
    </row>
    <row r="2123" spans="1:4" x14ac:dyDescent="0.2">
      <c r="A2123" s="5">
        <v>2064</v>
      </c>
      <c r="B2123" s="921"/>
      <c r="D2123" s="2" t="str">
        <f t="shared" si="32"/>
        <v>OK</v>
      </c>
    </row>
    <row r="2124" spans="1:4" x14ac:dyDescent="0.2">
      <c r="A2124" s="5">
        <v>2065</v>
      </c>
      <c r="B2124" s="921"/>
      <c r="D2124" s="2" t="str">
        <f t="shared" si="32"/>
        <v>OK</v>
      </c>
    </row>
    <row r="2125" spans="1:4" x14ac:dyDescent="0.2">
      <c r="A2125" s="5">
        <v>2066</v>
      </c>
      <c r="B2125" s="921"/>
      <c r="D2125" s="2" t="str">
        <f t="shared" si="32"/>
        <v>OK</v>
      </c>
    </row>
    <row r="2126" spans="1:4" x14ac:dyDescent="0.2">
      <c r="A2126" s="5">
        <v>2067</v>
      </c>
      <c r="B2126" s="921"/>
      <c r="D2126" s="2" t="str">
        <f t="shared" si="32"/>
        <v>OK</v>
      </c>
    </row>
    <row r="2127" spans="1:4" x14ac:dyDescent="0.2">
      <c r="A2127" s="5">
        <v>2068</v>
      </c>
      <c r="B2127" s="921"/>
      <c r="D2127" s="2" t="str">
        <f t="shared" si="32"/>
        <v>OK</v>
      </c>
    </row>
    <row r="2128" spans="1:4" x14ac:dyDescent="0.2">
      <c r="A2128" s="5">
        <v>2069</v>
      </c>
      <c r="B2128" s="921"/>
      <c r="D2128" s="2" t="str">
        <f t="shared" si="32"/>
        <v>OK</v>
      </c>
    </row>
    <row r="2129" spans="1:4" x14ac:dyDescent="0.2">
      <c r="A2129" s="5">
        <v>2070</v>
      </c>
      <c r="B2129" s="921"/>
      <c r="D2129" s="2" t="str">
        <f t="shared" si="32"/>
        <v>OK</v>
      </c>
    </row>
    <row r="2130" spans="1:4" x14ac:dyDescent="0.2">
      <c r="A2130" s="5">
        <v>2071</v>
      </c>
      <c r="B2130" s="921"/>
      <c r="D2130" s="2" t="str">
        <f t="shared" si="32"/>
        <v>OK</v>
      </c>
    </row>
    <row r="2131" spans="1:4" x14ac:dyDescent="0.2">
      <c r="A2131" s="5">
        <v>2072</v>
      </c>
      <c r="B2131" s="921"/>
      <c r="C2131" s="2" t="s">
        <v>511</v>
      </c>
      <c r="D2131" s="2" t="str">
        <f t="shared" si="32"/>
        <v>OK</v>
      </c>
    </row>
    <row r="2132" spans="1:4" x14ac:dyDescent="0.2">
      <c r="A2132" s="5">
        <v>2073</v>
      </c>
      <c r="B2132" s="921"/>
      <c r="D2132" s="2" t="str">
        <f t="shared" si="32"/>
        <v>OK</v>
      </c>
    </row>
    <row r="2133" spans="1:4" x14ac:dyDescent="0.2">
      <c r="A2133" s="5">
        <v>2074</v>
      </c>
      <c r="B2133" s="921"/>
      <c r="D2133" s="2" t="str">
        <f t="shared" si="32"/>
        <v>OK</v>
      </c>
    </row>
    <row r="2134" spans="1:4" x14ac:dyDescent="0.2">
      <c r="A2134" s="5">
        <v>2075</v>
      </c>
      <c r="B2134" s="921"/>
      <c r="D2134" s="2" t="str">
        <f t="shared" si="32"/>
        <v>OK</v>
      </c>
    </row>
    <row r="2135" spans="1:4" x14ac:dyDescent="0.2">
      <c r="A2135" s="5">
        <v>2076</v>
      </c>
      <c r="B2135" s="921"/>
      <c r="D2135" s="2" t="str">
        <f t="shared" si="32"/>
        <v>OK</v>
      </c>
    </row>
    <row r="2136" spans="1:4" x14ac:dyDescent="0.2">
      <c r="A2136" s="5">
        <v>2077</v>
      </c>
      <c r="B2136" s="921"/>
      <c r="D2136" s="2" t="str">
        <f t="shared" si="32"/>
        <v>OK</v>
      </c>
    </row>
    <row r="2137" spans="1:4" x14ac:dyDescent="0.2">
      <c r="A2137" s="5">
        <v>2078</v>
      </c>
      <c r="B2137" s="921"/>
      <c r="D2137" s="2" t="str">
        <f t="shared" si="32"/>
        <v>OK</v>
      </c>
    </row>
    <row r="2138" spans="1:4" x14ac:dyDescent="0.2">
      <c r="A2138" s="5">
        <v>2079</v>
      </c>
      <c r="B2138" s="921"/>
      <c r="D2138" s="2" t="str">
        <f t="shared" si="32"/>
        <v>OK</v>
      </c>
    </row>
    <row r="2139" spans="1:4" x14ac:dyDescent="0.2">
      <c r="A2139" s="5">
        <v>2080</v>
      </c>
      <c r="B2139" s="921"/>
      <c r="D2139" s="2" t="str">
        <f t="shared" si="32"/>
        <v>OK</v>
      </c>
    </row>
    <row r="2140" spans="1:4" x14ac:dyDescent="0.2">
      <c r="A2140" s="5">
        <v>2081</v>
      </c>
      <c r="B2140" s="921"/>
      <c r="D2140" s="2" t="str">
        <f t="shared" si="32"/>
        <v>OK</v>
      </c>
    </row>
    <row r="2141" spans="1:4" x14ac:dyDescent="0.2">
      <c r="A2141" s="5">
        <v>2082</v>
      </c>
      <c r="B2141" s="921"/>
      <c r="D2141" s="2" t="str">
        <f t="shared" si="32"/>
        <v>OK</v>
      </c>
    </row>
    <row r="2142" spans="1:4" x14ac:dyDescent="0.2">
      <c r="A2142" s="5">
        <v>2083</v>
      </c>
      <c r="B2142" s="921"/>
      <c r="D2142" s="2" t="str">
        <f t="shared" si="32"/>
        <v>OK</v>
      </c>
    </row>
    <row r="2143" spans="1:4" x14ac:dyDescent="0.2">
      <c r="A2143" s="5">
        <v>2084</v>
      </c>
      <c r="B2143" s="921"/>
      <c r="D2143" s="2" t="str">
        <f t="shared" si="32"/>
        <v>OK</v>
      </c>
    </row>
    <row r="2144" spans="1:4" x14ac:dyDescent="0.2">
      <c r="A2144" s="5">
        <v>2085</v>
      </c>
      <c r="B2144" s="921"/>
      <c r="D2144" s="2" t="str">
        <f t="shared" si="32"/>
        <v>OK</v>
      </c>
    </row>
    <row r="2145" spans="1:4" x14ac:dyDescent="0.2">
      <c r="A2145" s="5">
        <v>2086</v>
      </c>
      <c r="B2145" s="921"/>
      <c r="D2145" s="2" t="str">
        <f t="shared" si="32"/>
        <v>OK</v>
      </c>
    </row>
    <row r="2146" spans="1:4" x14ac:dyDescent="0.2">
      <c r="A2146" s="5">
        <v>2087</v>
      </c>
      <c r="B2146" s="921"/>
      <c r="D2146" s="2" t="str">
        <f t="shared" si="32"/>
        <v>OK</v>
      </c>
    </row>
    <row r="2147" spans="1:4" x14ac:dyDescent="0.2">
      <c r="A2147" s="5">
        <v>2088</v>
      </c>
      <c r="B2147" s="921"/>
      <c r="D2147" s="2" t="str">
        <f t="shared" si="32"/>
        <v>OK</v>
      </c>
    </row>
    <row r="2148" spans="1:4" x14ac:dyDescent="0.2">
      <c r="A2148" s="5">
        <v>2089</v>
      </c>
      <c r="B2148" s="921"/>
      <c r="D2148" s="2" t="str">
        <f t="shared" si="32"/>
        <v>OK</v>
      </c>
    </row>
    <row r="2149" spans="1:4" x14ac:dyDescent="0.2">
      <c r="A2149" s="5">
        <v>2090</v>
      </c>
      <c r="B2149" s="921"/>
      <c r="D2149" s="2" t="str">
        <f t="shared" si="32"/>
        <v>OK</v>
      </c>
    </row>
    <row r="2150" spans="1:4" x14ac:dyDescent="0.2">
      <c r="A2150" s="5">
        <v>2091</v>
      </c>
      <c r="B2150" s="921"/>
      <c r="D2150" s="2" t="str">
        <f t="shared" si="32"/>
        <v>OK</v>
      </c>
    </row>
    <row r="2151" spans="1:4" x14ac:dyDescent="0.2">
      <c r="A2151" s="5">
        <v>2092</v>
      </c>
      <c r="B2151" s="921"/>
      <c r="D2151" s="2" t="str">
        <f t="shared" si="32"/>
        <v>OK</v>
      </c>
    </row>
    <row r="2152" spans="1:4" x14ac:dyDescent="0.2">
      <c r="A2152" s="5">
        <v>2093</v>
      </c>
      <c r="B2152" s="921"/>
      <c r="D2152" s="2" t="str">
        <f t="shared" si="32"/>
        <v>OK</v>
      </c>
    </row>
    <row r="2153" spans="1:4" x14ac:dyDescent="0.2">
      <c r="A2153" s="5">
        <v>2094</v>
      </c>
      <c r="B2153" s="921"/>
      <c r="D2153" s="2" t="str">
        <f t="shared" si="32"/>
        <v>OK</v>
      </c>
    </row>
    <row r="2154" spans="1:4" x14ac:dyDescent="0.2">
      <c r="A2154" s="5">
        <v>2095</v>
      </c>
      <c r="B2154" s="921"/>
      <c r="D2154" s="2" t="str">
        <f t="shared" si="32"/>
        <v>OK</v>
      </c>
    </row>
    <row r="2155" spans="1:4" x14ac:dyDescent="0.2">
      <c r="A2155" s="5">
        <v>2096</v>
      </c>
      <c r="B2155" s="921"/>
      <c r="D2155" s="2" t="str">
        <f t="shared" si="32"/>
        <v>OK</v>
      </c>
    </row>
    <row r="2156" spans="1:4" x14ac:dyDescent="0.2">
      <c r="A2156" s="5">
        <v>2097</v>
      </c>
      <c r="B2156" s="921"/>
      <c r="D2156" s="2" t="str">
        <f t="shared" si="32"/>
        <v>OK</v>
      </c>
    </row>
    <row r="2157" spans="1:4" x14ac:dyDescent="0.2">
      <c r="A2157" s="5">
        <v>2098</v>
      </c>
      <c r="B2157" s="921"/>
      <c r="D2157" s="2" t="str">
        <f t="shared" si="32"/>
        <v>OK</v>
      </c>
    </row>
    <row r="2158" spans="1:4" x14ac:dyDescent="0.2">
      <c r="A2158" s="5">
        <v>2099</v>
      </c>
      <c r="B2158" s="921"/>
      <c r="D2158" s="2" t="str">
        <f t="shared" si="32"/>
        <v>OK</v>
      </c>
    </row>
    <row r="2159" spans="1:4" x14ac:dyDescent="0.2">
      <c r="A2159" s="5">
        <v>2100</v>
      </c>
      <c r="B2159" s="921"/>
      <c r="D2159" s="2" t="str">
        <f t="shared" si="32"/>
        <v>OK</v>
      </c>
    </row>
    <row r="2160" spans="1:4" x14ac:dyDescent="0.2">
      <c r="A2160" s="5">
        <v>2101</v>
      </c>
      <c r="B2160" s="921"/>
      <c r="D2160" s="2" t="str">
        <f t="shared" si="32"/>
        <v>OK</v>
      </c>
    </row>
    <row r="2161" spans="1:4" x14ac:dyDescent="0.2">
      <c r="A2161" s="5">
        <v>2102</v>
      </c>
      <c r="B2161" s="921"/>
      <c r="D2161" s="2" t="str">
        <f t="shared" si="32"/>
        <v>OK</v>
      </c>
    </row>
    <row r="2162" spans="1:4" x14ac:dyDescent="0.2">
      <c r="A2162" s="5">
        <v>2103</v>
      </c>
      <c r="B2162" s="921"/>
      <c r="D2162" s="2" t="str">
        <f t="shared" si="32"/>
        <v>OK</v>
      </c>
    </row>
    <row r="2163" spans="1:4" x14ac:dyDescent="0.2">
      <c r="A2163" s="5">
        <v>2104</v>
      </c>
      <c r="B2163" s="921"/>
      <c r="D2163" s="2" t="str">
        <f t="shared" si="32"/>
        <v>OK</v>
      </c>
    </row>
    <row r="2164" spans="1:4" x14ac:dyDescent="0.2">
      <c r="A2164" s="5">
        <v>2105</v>
      </c>
      <c r="B2164" s="921"/>
      <c r="D2164" s="2" t="str">
        <f t="shared" si="32"/>
        <v>OK</v>
      </c>
    </row>
    <row r="2165" spans="1:4" x14ac:dyDescent="0.2">
      <c r="A2165" s="5">
        <v>2106</v>
      </c>
      <c r="B2165" s="921"/>
      <c r="D2165" s="2" t="str">
        <f t="shared" si="32"/>
        <v>OK</v>
      </c>
    </row>
    <row r="2166" spans="1:4" x14ac:dyDescent="0.2">
      <c r="A2166" s="5">
        <v>2107</v>
      </c>
      <c r="B2166" s="921"/>
      <c r="D2166" s="2" t="str">
        <f t="shared" si="32"/>
        <v>OK</v>
      </c>
    </row>
    <row r="2167" spans="1:4" x14ac:dyDescent="0.2">
      <c r="A2167" s="5">
        <v>2108</v>
      </c>
      <c r="B2167" s="921"/>
      <c r="D2167" s="2" t="str">
        <f t="shared" si="32"/>
        <v>OK</v>
      </c>
    </row>
    <row r="2168" spans="1:4" x14ac:dyDescent="0.2">
      <c r="A2168" s="5">
        <v>2109</v>
      </c>
      <c r="B2168" s="921"/>
      <c r="D2168" s="2" t="str">
        <f t="shared" si="32"/>
        <v>OK</v>
      </c>
    </row>
    <row r="2169" spans="1:4" x14ac:dyDescent="0.2">
      <c r="A2169" s="5">
        <v>2110</v>
      </c>
      <c r="B2169" s="921"/>
      <c r="D2169" s="2" t="str">
        <f t="shared" si="32"/>
        <v>OK</v>
      </c>
    </row>
    <row r="2170" spans="1:4" x14ac:dyDescent="0.2">
      <c r="A2170" s="5">
        <v>2111</v>
      </c>
      <c r="B2170" s="921"/>
      <c r="D2170" s="2" t="str">
        <f t="shared" si="32"/>
        <v>OK</v>
      </c>
    </row>
    <row r="2171" spans="1:4" x14ac:dyDescent="0.2">
      <c r="A2171" s="5">
        <v>2112</v>
      </c>
      <c r="B2171" s="921"/>
      <c r="D2171" s="2" t="str">
        <f t="shared" si="32"/>
        <v>OK</v>
      </c>
    </row>
    <row r="2172" spans="1:4" x14ac:dyDescent="0.2">
      <c r="A2172" s="5">
        <v>2113</v>
      </c>
      <c r="B2172" s="921"/>
      <c r="D2172" s="2" t="str">
        <f t="shared" si="32"/>
        <v>OK</v>
      </c>
    </row>
    <row r="2173" spans="1:4" x14ac:dyDescent="0.2">
      <c r="A2173" s="5">
        <v>2114</v>
      </c>
      <c r="B2173" s="921"/>
      <c r="D2173" s="2" t="str">
        <f t="shared" ref="D2173:D2236" si="33">IF(ISBLANK(B2173),"OK",IF(A2173-B2173=0,"OK","Error?"))</f>
        <v>OK</v>
      </c>
    </row>
    <row r="2174" spans="1:4" x14ac:dyDescent="0.2">
      <c r="A2174" s="5">
        <v>2115</v>
      </c>
      <c r="B2174" s="921"/>
      <c r="D2174" s="2" t="str">
        <f t="shared" si="33"/>
        <v>OK</v>
      </c>
    </row>
    <row r="2175" spans="1:4" x14ac:dyDescent="0.2">
      <c r="A2175" s="5">
        <v>2116</v>
      </c>
      <c r="B2175" s="921"/>
      <c r="D2175" s="2" t="str">
        <f t="shared" si="33"/>
        <v>OK</v>
      </c>
    </row>
    <row r="2176" spans="1:4" x14ac:dyDescent="0.2">
      <c r="A2176" s="5">
        <v>2117</v>
      </c>
      <c r="B2176" s="921"/>
      <c r="D2176" s="2" t="str">
        <f t="shared" si="33"/>
        <v>OK</v>
      </c>
    </row>
    <row r="2177" spans="1:4" x14ac:dyDescent="0.2">
      <c r="A2177" s="5">
        <v>2118</v>
      </c>
      <c r="B2177" s="921"/>
      <c r="D2177" s="2" t="str">
        <f t="shared" si="33"/>
        <v>OK</v>
      </c>
    </row>
    <row r="2178" spans="1:4" x14ac:dyDescent="0.2">
      <c r="A2178" s="5">
        <v>2119</v>
      </c>
      <c r="B2178" s="921"/>
      <c r="D2178" s="2" t="str">
        <f t="shared" si="33"/>
        <v>OK</v>
      </c>
    </row>
    <row r="2179" spans="1:4" x14ac:dyDescent="0.2">
      <c r="A2179" s="5">
        <v>2120</v>
      </c>
      <c r="B2179" s="921"/>
      <c r="D2179" s="2" t="str">
        <f t="shared" si="33"/>
        <v>OK</v>
      </c>
    </row>
    <row r="2180" spans="1:4" x14ac:dyDescent="0.2">
      <c r="A2180" s="5">
        <v>2121</v>
      </c>
      <c r="B2180" s="921"/>
      <c r="D2180" s="2" t="str">
        <f t="shared" si="33"/>
        <v>OK</v>
      </c>
    </row>
    <row r="2181" spans="1:4" x14ac:dyDescent="0.2">
      <c r="A2181" s="5">
        <v>2122</v>
      </c>
      <c r="B2181" s="921"/>
      <c r="D2181" s="2" t="str">
        <f t="shared" si="33"/>
        <v>OK</v>
      </c>
    </row>
    <row r="2182" spans="1:4" x14ac:dyDescent="0.2">
      <c r="A2182" s="5">
        <v>2123</v>
      </c>
      <c r="B2182" s="921"/>
      <c r="D2182" s="2" t="str">
        <f t="shared" si="33"/>
        <v>OK</v>
      </c>
    </row>
    <row r="2183" spans="1:4" x14ac:dyDescent="0.2">
      <c r="A2183" s="5">
        <v>2124</v>
      </c>
      <c r="B2183" s="921"/>
      <c r="D2183" s="2" t="str">
        <f t="shared" si="33"/>
        <v>OK</v>
      </c>
    </row>
    <row r="2184" spans="1:4" x14ac:dyDescent="0.2">
      <c r="A2184" s="5">
        <v>2125</v>
      </c>
      <c r="B2184" s="921"/>
      <c r="D2184" s="2" t="str">
        <f t="shared" si="33"/>
        <v>OK</v>
      </c>
    </row>
    <row r="2185" spans="1:4" x14ac:dyDescent="0.2">
      <c r="A2185" s="5">
        <v>2126</v>
      </c>
      <c r="B2185" s="921"/>
      <c r="D2185" s="2" t="str">
        <f t="shared" si="33"/>
        <v>OK</v>
      </c>
    </row>
    <row r="2186" spans="1:4" x14ac:dyDescent="0.2">
      <c r="A2186" s="5">
        <v>2127</v>
      </c>
      <c r="B2186" s="921"/>
      <c r="D2186" s="2" t="str">
        <f t="shared" si="33"/>
        <v>OK</v>
      </c>
    </row>
    <row r="2187" spans="1:4" x14ac:dyDescent="0.2">
      <c r="A2187" s="5">
        <v>2128</v>
      </c>
      <c r="B2187" s="921"/>
      <c r="D2187" s="2" t="str">
        <f t="shared" si="33"/>
        <v>OK</v>
      </c>
    </row>
    <row r="2188" spans="1:4" x14ac:dyDescent="0.2">
      <c r="A2188" s="5">
        <v>2129</v>
      </c>
      <c r="B2188" s="921"/>
      <c r="D2188" s="2" t="str">
        <f t="shared" si="33"/>
        <v>OK</v>
      </c>
    </row>
    <row r="2189" spans="1:4" x14ac:dyDescent="0.2">
      <c r="A2189" s="5">
        <v>2130</v>
      </c>
      <c r="B2189" s="921"/>
      <c r="D2189" s="2" t="str">
        <f t="shared" si="33"/>
        <v>OK</v>
      </c>
    </row>
    <row r="2190" spans="1:4" x14ac:dyDescent="0.2">
      <c r="A2190" s="5">
        <v>2131</v>
      </c>
      <c r="B2190" s="921"/>
      <c r="D2190" s="2" t="str">
        <f t="shared" si="33"/>
        <v>OK</v>
      </c>
    </row>
    <row r="2191" spans="1:4" x14ac:dyDescent="0.2">
      <c r="A2191" s="5">
        <v>2132</v>
      </c>
      <c r="B2191" s="921"/>
      <c r="D2191" s="2" t="str">
        <f t="shared" si="33"/>
        <v>OK</v>
      </c>
    </row>
    <row r="2192" spans="1:4" x14ac:dyDescent="0.2">
      <c r="A2192" s="5">
        <v>2133</v>
      </c>
      <c r="B2192" s="921"/>
      <c r="D2192" s="2" t="str">
        <f t="shared" si="33"/>
        <v>OK</v>
      </c>
    </row>
    <row r="2193" spans="1:4" x14ac:dyDescent="0.2">
      <c r="A2193" s="5">
        <v>2134</v>
      </c>
      <c r="B2193" s="921"/>
      <c r="D2193" s="2" t="str">
        <f t="shared" si="33"/>
        <v>OK</v>
      </c>
    </row>
    <row r="2194" spans="1:4" x14ac:dyDescent="0.2">
      <c r="A2194" s="5">
        <v>2135</v>
      </c>
      <c r="B2194" s="921"/>
      <c r="D2194" s="2" t="str">
        <f t="shared" si="33"/>
        <v>OK</v>
      </c>
    </row>
    <row r="2195" spans="1:4" x14ac:dyDescent="0.2">
      <c r="A2195" s="5">
        <v>2136</v>
      </c>
      <c r="B2195" s="921"/>
      <c r="D2195" s="2" t="str">
        <f t="shared" si="33"/>
        <v>OK</v>
      </c>
    </row>
    <row r="2196" spans="1:4" x14ac:dyDescent="0.2">
      <c r="A2196" s="5">
        <v>2137</v>
      </c>
      <c r="B2196" s="921"/>
      <c r="D2196" s="2" t="str">
        <f t="shared" si="33"/>
        <v>OK</v>
      </c>
    </row>
    <row r="2197" spans="1:4" x14ac:dyDescent="0.2">
      <c r="A2197" s="5">
        <v>2138</v>
      </c>
      <c r="B2197" s="921"/>
      <c r="D2197" s="2" t="str">
        <f t="shared" si="33"/>
        <v>OK</v>
      </c>
    </row>
    <row r="2198" spans="1:4" x14ac:dyDescent="0.2">
      <c r="A2198" s="5">
        <v>2139</v>
      </c>
      <c r="B2198" s="921"/>
      <c r="D2198" s="2" t="str">
        <f t="shared" si="33"/>
        <v>OK</v>
      </c>
    </row>
    <row r="2199" spans="1:4" x14ac:dyDescent="0.2">
      <c r="A2199" s="5">
        <v>2140</v>
      </c>
      <c r="B2199" s="921"/>
      <c r="D2199" s="2" t="str">
        <f t="shared" si="33"/>
        <v>OK</v>
      </c>
    </row>
    <row r="2200" spans="1:4" x14ac:dyDescent="0.2">
      <c r="A2200" s="5">
        <v>2141</v>
      </c>
      <c r="B2200" s="921"/>
      <c r="D2200" s="2" t="str">
        <f t="shared" si="33"/>
        <v>OK</v>
      </c>
    </row>
    <row r="2201" spans="1:4" x14ac:dyDescent="0.2">
      <c r="A2201" s="5">
        <v>2142</v>
      </c>
      <c r="B2201" s="921"/>
      <c r="D2201" s="2" t="str">
        <f t="shared" si="33"/>
        <v>OK</v>
      </c>
    </row>
    <row r="2202" spans="1:4" x14ac:dyDescent="0.2">
      <c r="A2202" s="5">
        <v>2143</v>
      </c>
      <c r="B2202" s="921"/>
      <c r="D2202" s="2" t="str">
        <f t="shared" si="33"/>
        <v>OK</v>
      </c>
    </row>
    <row r="2203" spans="1:4" x14ac:dyDescent="0.2">
      <c r="A2203" s="5">
        <v>2144</v>
      </c>
      <c r="B2203" s="921"/>
      <c r="D2203" s="2" t="str">
        <f t="shared" si="33"/>
        <v>OK</v>
      </c>
    </row>
    <row r="2204" spans="1:4" x14ac:dyDescent="0.2">
      <c r="A2204" s="5">
        <v>2145</v>
      </c>
      <c r="B2204" s="921"/>
      <c r="D2204" s="2" t="str">
        <f t="shared" si="33"/>
        <v>OK</v>
      </c>
    </row>
    <row r="2205" spans="1:4" x14ac:dyDescent="0.2">
      <c r="A2205" s="5">
        <v>2146</v>
      </c>
      <c r="B2205" s="921"/>
      <c r="D2205" s="2" t="str">
        <f t="shared" si="33"/>
        <v>OK</v>
      </c>
    </row>
    <row r="2206" spans="1:4" x14ac:dyDescent="0.2">
      <c r="A2206" s="5">
        <v>2147</v>
      </c>
      <c r="B2206" s="921"/>
      <c r="D2206" s="2" t="str">
        <f t="shared" si="33"/>
        <v>OK</v>
      </c>
    </row>
    <row r="2207" spans="1:4" x14ac:dyDescent="0.2">
      <c r="A2207" s="5">
        <v>2148</v>
      </c>
      <c r="B2207" s="921"/>
      <c r="D2207" s="2" t="str">
        <f t="shared" si="33"/>
        <v>OK</v>
      </c>
    </row>
    <row r="2208" spans="1:4" x14ac:dyDescent="0.2">
      <c r="A2208" s="5">
        <v>2149</v>
      </c>
      <c r="B2208" s="921"/>
      <c r="D2208" s="2" t="str">
        <f t="shared" si="33"/>
        <v>OK</v>
      </c>
    </row>
    <row r="2209" spans="1:4" x14ac:dyDescent="0.2">
      <c r="A2209" s="5">
        <v>2150</v>
      </c>
      <c r="B2209" s="921"/>
      <c r="D2209" s="2" t="str">
        <f t="shared" si="33"/>
        <v>OK</v>
      </c>
    </row>
    <row r="2210" spans="1:4" x14ac:dyDescent="0.2">
      <c r="A2210" s="5">
        <v>2151</v>
      </c>
      <c r="B2210" s="921"/>
      <c r="D2210" s="2" t="str">
        <f t="shared" si="33"/>
        <v>OK</v>
      </c>
    </row>
    <row r="2211" spans="1:4" x14ac:dyDescent="0.2">
      <c r="A2211" s="5">
        <v>2152</v>
      </c>
      <c r="B2211" s="921"/>
      <c r="D2211" s="2" t="str">
        <f t="shared" si="33"/>
        <v>OK</v>
      </c>
    </row>
    <row r="2212" spans="1:4" x14ac:dyDescent="0.2">
      <c r="A2212" s="5">
        <v>2153</v>
      </c>
      <c r="B2212" s="921"/>
      <c r="D2212" s="2" t="str">
        <f t="shared" si="33"/>
        <v>OK</v>
      </c>
    </row>
    <row r="2213" spans="1:4" x14ac:dyDescent="0.2">
      <c r="A2213" s="5">
        <v>2154</v>
      </c>
      <c r="B2213" s="921"/>
      <c r="D2213" s="2" t="str">
        <f t="shared" si="33"/>
        <v>OK</v>
      </c>
    </row>
    <row r="2214" spans="1:4" x14ac:dyDescent="0.2">
      <c r="A2214" s="5">
        <v>2155</v>
      </c>
      <c r="B2214" s="921"/>
      <c r="D2214" s="2" t="str">
        <f t="shared" si="33"/>
        <v>OK</v>
      </c>
    </row>
    <row r="2215" spans="1:4" x14ac:dyDescent="0.2">
      <c r="A2215" s="5">
        <v>2156</v>
      </c>
      <c r="B2215" s="921"/>
      <c r="D2215" s="2" t="str">
        <f t="shared" si="33"/>
        <v>OK</v>
      </c>
    </row>
    <row r="2216" spans="1:4" x14ac:dyDescent="0.2">
      <c r="A2216" s="5">
        <v>2157</v>
      </c>
      <c r="B2216" s="921"/>
      <c r="D2216" s="2" t="str">
        <f t="shared" si="33"/>
        <v>OK</v>
      </c>
    </row>
    <row r="2217" spans="1:4" x14ac:dyDescent="0.2">
      <c r="A2217" s="5">
        <v>2158</v>
      </c>
      <c r="B2217" s="921"/>
      <c r="D2217" s="2" t="str">
        <f t="shared" si="33"/>
        <v>OK</v>
      </c>
    </row>
    <row r="2218" spans="1:4" x14ac:dyDescent="0.2">
      <c r="A2218" s="5">
        <v>2159</v>
      </c>
      <c r="B2218" s="921"/>
      <c r="D2218" s="2" t="str">
        <f t="shared" si="33"/>
        <v>OK</v>
      </c>
    </row>
    <row r="2219" spans="1:4" x14ac:dyDescent="0.2">
      <c r="A2219" s="5">
        <v>2160</v>
      </c>
      <c r="B2219" s="921"/>
      <c r="D2219" s="2" t="str">
        <f t="shared" si="33"/>
        <v>OK</v>
      </c>
    </row>
    <row r="2220" spans="1:4" x14ac:dyDescent="0.2">
      <c r="A2220" s="5">
        <v>2161</v>
      </c>
      <c r="B2220" s="921"/>
      <c r="D2220" s="2" t="str">
        <f t="shared" si="33"/>
        <v>OK</v>
      </c>
    </row>
    <row r="2221" spans="1:4" x14ac:dyDescent="0.2">
      <c r="A2221" s="5">
        <v>2162</v>
      </c>
      <c r="B2221" s="921"/>
      <c r="D2221" s="2" t="str">
        <f t="shared" si="33"/>
        <v>OK</v>
      </c>
    </row>
    <row r="2222" spans="1:4" x14ac:dyDescent="0.2">
      <c r="A2222" s="5">
        <v>2163</v>
      </c>
      <c r="B2222" s="921"/>
      <c r="D2222" s="2" t="str">
        <f t="shared" si="33"/>
        <v>OK</v>
      </c>
    </row>
    <row r="2223" spans="1:4" x14ac:dyDescent="0.2">
      <c r="A2223" s="5">
        <v>2164</v>
      </c>
      <c r="B2223" s="921"/>
      <c r="D2223" s="2" t="str">
        <f t="shared" si="33"/>
        <v>OK</v>
      </c>
    </row>
    <row r="2224" spans="1:4" x14ac:dyDescent="0.2">
      <c r="A2224" s="5">
        <v>2165</v>
      </c>
      <c r="B2224" s="921"/>
      <c r="D2224" s="2" t="str">
        <f t="shared" si="33"/>
        <v>OK</v>
      </c>
    </row>
    <row r="2225" spans="1:4" x14ac:dyDescent="0.2">
      <c r="A2225" s="5">
        <v>2166</v>
      </c>
      <c r="B2225" s="921"/>
      <c r="D2225" s="2" t="str">
        <f t="shared" si="33"/>
        <v>OK</v>
      </c>
    </row>
    <row r="2226" spans="1:4" x14ac:dyDescent="0.2">
      <c r="A2226" s="5">
        <v>2167</v>
      </c>
      <c r="B2226" s="921"/>
      <c r="D2226" s="2" t="str">
        <f t="shared" si="33"/>
        <v>OK</v>
      </c>
    </row>
    <row r="2227" spans="1:4" x14ac:dyDescent="0.2">
      <c r="A2227" s="5">
        <v>2168</v>
      </c>
      <c r="B2227" s="921"/>
      <c r="D2227" s="2" t="str">
        <f t="shared" si="33"/>
        <v>OK</v>
      </c>
    </row>
    <row r="2228" spans="1:4" x14ac:dyDescent="0.2">
      <c r="A2228" s="5">
        <v>2169</v>
      </c>
      <c r="B2228" s="921"/>
      <c r="D2228" s="2" t="str">
        <f t="shared" si="33"/>
        <v>OK</v>
      </c>
    </row>
    <row r="2229" spans="1:4" x14ac:dyDescent="0.2">
      <c r="A2229" s="5">
        <v>2170</v>
      </c>
      <c r="B2229" s="921"/>
      <c r="D2229" s="2" t="str">
        <f t="shared" si="33"/>
        <v>OK</v>
      </c>
    </row>
    <row r="2230" spans="1:4" x14ac:dyDescent="0.2">
      <c r="A2230" s="5">
        <v>2171</v>
      </c>
      <c r="B2230" s="921"/>
      <c r="D2230" s="2" t="str">
        <f t="shared" si="33"/>
        <v>OK</v>
      </c>
    </row>
    <row r="2231" spans="1:4" x14ac:dyDescent="0.2">
      <c r="A2231" s="5">
        <v>2172</v>
      </c>
      <c r="B2231" s="921"/>
      <c r="D2231" s="2" t="str">
        <f t="shared" si="33"/>
        <v>OK</v>
      </c>
    </row>
    <row r="2232" spans="1:4" x14ac:dyDescent="0.2">
      <c r="A2232" s="5">
        <v>2173</v>
      </c>
      <c r="B2232" s="921"/>
      <c r="D2232" s="2" t="str">
        <f t="shared" si="33"/>
        <v>OK</v>
      </c>
    </row>
    <row r="2233" spans="1:4" x14ac:dyDescent="0.2">
      <c r="A2233" s="5">
        <v>2174</v>
      </c>
      <c r="B2233" s="921"/>
      <c r="D2233" s="2" t="str">
        <f t="shared" si="33"/>
        <v>OK</v>
      </c>
    </row>
    <row r="2234" spans="1:4" x14ac:dyDescent="0.2">
      <c r="A2234" s="5">
        <v>2175</v>
      </c>
      <c r="B2234" s="921"/>
      <c r="D2234" s="2" t="str">
        <f t="shared" si="33"/>
        <v>OK</v>
      </c>
    </row>
    <row r="2235" spans="1:4" x14ac:dyDescent="0.2">
      <c r="A2235" s="5">
        <v>2176</v>
      </c>
      <c r="B2235" s="921"/>
      <c r="D2235" s="2" t="str">
        <f t="shared" si="33"/>
        <v>OK</v>
      </c>
    </row>
    <row r="2236" spans="1:4" x14ac:dyDescent="0.2">
      <c r="A2236" s="5">
        <v>2177</v>
      </c>
      <c r="B2236" s="921"/>
      <c r="D2236" s="2" t="str">
        <f t="shared" si="33"/>
        <v>OK</v>
      </c>
    </row>
    <row r="2237" spans="1:4" x14ac:dyDescent="0.2">
      <c r="A2237" s="5">
        <v>2178</v>
      </c>
      <c r="B2237" s="921"/>
      <c r="D2237" s="2" t="str">
        <f t="shared" ref="D2237:D2300" si="34">IF(ISBLANK(B2237),"OK",IF(A2237-B2237=0,"OK","Error?"))</f>
        <v>OK</v>
      </c>
    </row>
    <row r="2238" spans="1:4" x14ac:dyDescent="0.2">
      <c r="A2238" s="5">
        <v>2179</v>
      </c>
      <c r="B2238" s="921"/>
      <c r="D2238" s="2" t="str">
        <f t="shared" si="34"/>
        <v>OK</v>
      </c>
    </row>
    <row r="2239" spans="1:4" x14ac:dyDescent="0.2">
      <c r="A2239" s="5">
        <v>2180</v>
      </c>
      <c r="B2239" s="921"/>
      <c r="D2239" s="2" t="str">
        <f t="shared" si="34"/>
        <v>OK</v>
      </c>
    </row>
    <row r="2240" spans="1:4" x14ac:dyDescent="0.2">
      <c r="A2240" s="5">
        <v>2181</v>
      </c>
      <c r="B2240" s="921"/>
      <c r="D2240" s="2" t="str">
        <f t="shared" si="34"/>
        <v>OK</v>
      </c>
    </row>
    <row r="2241" spans="1:4" x14ac:dyDescent="0.2">
      <c r="A2241" s="5">
        <v>2182</v>
      </c>
      <c r="B2241" s="921"/>
      <c r="D2241" s="2" t="str">
        <f t="shared" si="34"/>
        <v>OK</v>
      </c>
    </row>
    <row r="2242" spans="1:4" x14ac:dyDescent="0.2">
      <c r="A2242" s="5">
        <v>2183</v>
      </c>
      <c r="B2242" s="921"/>
      <c r="D2242" s="2" t="str">
        <f t="shared" si="34"/>
        <v>OK</v>
      </c>
    </row>
    <row r="2243" spans="1:4" x14ac:dyDescent="0.2">
      <c r="A2243" s="5">
        <v>2184</v>
      </c>
      <c r="B2243" s="921"/>
      <c r="D2243" s="2" t="str">
        <f t="shared" si="34"/>
        <v>OK</v>
      </c>
    </row>
    <row r="2244" spans="1:4" x14ac:dyDescent="0.2">
      <c r="A2244" s="5">
        <v>2185</v>
      </c>
      <c r="B2244" s="921"/>
      <c r="D2244" s="2" t="str">
        <f t="shared" si="34"/>
        <v>OK</v>
      </c>
    </row>
    <row r="2245" spans="1:4" x14ac:dyDescent="0.2">
      <c r="A2245" s="5">
        <v>2186</v>
      </c>
      <c r="B2245" s="921"/>
      <c r="D2245" s="2" t="str">
        <f t="shared" si="34"/>
        <v>OK</v>
      </c>
    </row>
    <row r="2246" spans="1:4" x14ac:dyDescent="0.2">
      <c r="A2246" s="5">
        <v>2187</v>
      </c>
      <c r="B2246" s="921"/>
      <c r="D2246" s="2" t="str">
        <f t="shared" si="34"/>
        <v>OK</v>
      </c>
    </row>
    <row r="2247" spans="1:4" x14ac:dyDescent="0.2">
      <c r="A2247" s="5">
        <v>2188</v>
      </c>
      <c r="B2247" s="921"/>
      <c r="D2247" s="2" t="str">
        <f t="shared" si="34"/>
        <v>OK</v>
      </c>
    </row>
    <row r="2248" spans="1:4" x14ac:dyDescent="0.2">
      <c r="A2248" s="5">
        <v>2189</v>
      </c>
      <c r="B2248" s="921"/>
      <c r="D2248" s="2" t="str">
        <f t="shared" si="34"/>
        <v>OK</v>
      </c>
    </row>
    <row r="2249" spans="1:4" x14ac:dyDescent="0.2">
      <c r="A2249" s="5">
        <v>2190</v>
      </c>
      <c r="B2249" s="921"/>
      <c r="D2249" s="2" t="str">
        <f t="shared" si="34"/>
        <v>OK</v>
      </c>
    </row>
    <row r="2250" spans="1:4" x14ac:dyDescent="0.2">
      <c r="A2250" s="5">
        <v>2191</v>
      </c>
      <c r="B2250" s="921"/>
      <c r="D2250" s="2" t="str">
        <f t="shared" si="34"/>
        <v>OK</v>
      </c>
    </row>
    <row r="2251" spans="1:4" x14ac:dyDescent="0.2">
      <c r="A2251" s="5">
        <v>2192</v>
      </c>
      <c r="B2251" s="921"/>
      <c r="D2251" s="2" t="str">
        <f t="shared" si="34"/>
        <v>OK</v>
      </c>
    </row>
    <row r="2252" spans="1:4" x14ac:dyDescent="0.2">
      <c r="A2252" s="5">
        <v>2193</v>
      </c>
      <c r="B2252" s="921"/>
      <c r="D2252" s="2" t="str">
        <f t="shared" si="34"/>
        <v>OK</v>
      </c>
    </row>
    <row r="2253" spans="1:4" x14ac:dyDescent="0.2">
      <c r="A2253" s="5">
        <v>2194</v>
      </c>
      <c r="B2253" s="921"/>
      <c r="D2253" s="2" t="str">
        <f t="shared" si="34"/>
        <v>OK</v>
      </c>
    </row>
    <row r="2254" spans="1:4" x14ac:dyDescent="0.2">
      <c r="A2254" s="5">
        <v>2195</v>
      </c>
      <c r="B2254" s="921"/>
      <c r="D2254" s="2" t="str">
        <f t="shared" si="34"/>
        <v>OK</v>
      </c>
    </row>
    <row r="2255" spans="1:4" x14ac:dyDescent="0.2">
      <c r="A2255" s="5">
        <v>2196</v>
      </c>
      <c r="B2255" s="921"/>
      <c r="D2255" s="2" t="str">
        <f t="shared" si="34"/>
        <v>OK</v>
      </c>
    </row>
    <row r="2256" spans="1:4" x14ac:dyDescent="0.2">
      <c r="A2256" s="5">
        <v>2197</v>
      </c>
      <c r="B2256" s="921"/>
      <c r="D2256" s="2" t="str">
        <f t="shared" si="34"/>
        <v>OK</v>
      </c>
    </row>
    <row r="2257" spans="1:4" x14ac:dyDescent="0.2">
      <c r="A2257" s="5">
        <v>2198</v>
      </c>
      <c r="B2257" s="921"/>
      <c r="D2257" s="2" t="str">
        <f t="shared" si="34"/>
        <v>OK</v>
      </c>
    </row>
    <row r="2258" spans="1:4" x14ac:dyDescent="0.2">
      <c r="A2258" s="5">
        <v>2199</v>
      </c>
      <c r="B2258" s="921"/>
      <c r="D2258" s="2" t="str">
        <f t="shared" si="34"/>
        <v>OK</v>
      </c>
    </row>
    <row r="2259" spans="1:4" x14ac:dyDescent="0.2">
      <c r="A2259" s="5">
        <v>2200</v>
      </c>
      <c r="B2259" s="921"/>
      <c r="D2259" s="2" t="str">
        <f t="shared" si="34"/>
        <v>OK</v>
      </c>
    </row>
    <row r="2260" spans="1:4" x14ac:dyDescent="0.2">
      <c r="A2260" s="5">
        <v>2201</v>
      </c>
      <c r="B2260" s="921"/>
      <c r="D2260" s="2" t="str">
        <f t="shared" si="34"/>
        <v>OK</v>
      </c>
    </row>
    <row r="2261" spans="1:4" x14ac:dyDescent="0.2">
      <c r="A2261" s="5">
        <v>2202</v>
      </c>
      <c r="B2261" s="921"/>
      <c r="D2261" s="2" t="str">
        <f t="shared" si="34"/>
        <v>OK</v>
      </c>
    </row>
    <row r="2262" spans="1:4" x14ac:dyDescent="0.2">
      <c r="A2262" s="5">
        <v>2203</v>
      </c>
      <c r="B2262" s="921"/>
      <c r="D2262" s="2" t="str">
        <f t="shared" si="34"/>
        <v>OK</v>
      </c>
    </row>
    <row r="2263" spans="1:4" x14ac:dyDescent="0.2">
      <c r="A2263" s="5">
        <v>2204</v>
      </c>
      <c r="B2263" s="921"/>
      <c r="D2263" s="2" t="str">
        <f t="shared" si="34"/>
        <v>OK</v>
      </c>
    </row>
    <row r="2264" spans="1:4" x14ac:dyDescent="0.2">
      <c r="A2264" s="5">
        <v>2205</v>
      </c>
      <c r="B2264" s="921"/>
      <c r="D2264" s="2" t="str">
        <f t="shared" si="34"/>
        <v>OK</v>
      </c>
    </row>
    <row r="2265" spans="1:4" x14ac:dyDescent="0.2">
      <c r="A2265" s="5">
        <v>2206</v>
      </c>
      <c r="B2265" s="921"/>
      <c r="D2265" s="2" t="str">
        <f t="shared" si="34"/>
        <v>OK</v>
      </c>
    </row>
    <row r="2266" spans="1:4" x14ac:dyDescent="0.2">
      <c r="A2266" s="5">
        <v>2207</v>
      </c>
      <c r="B2266" s="921"/>
      <c r="D2266" s="2" t="str">
        <f t="shared" si="34"/>
        <v>OK</v>
      </c>
    </row>
    <row r="2267" spans="1:4" x14ac:dyDescent="0.2">
      <c r="A2267" s="5">
        <v>2208</v>
      </c>
      <c r="B2267" s="921"/>
      <c r="D2267" s="2" t="str">
        <f t="shared" si="34"/>
        <v>OK</v>
      </c>
    </row>
    <row r="2268" spans="1:4" x14ac:dyDescent="0.2">
      <c r="A2268" s="5">
        <v>2209</v>
      </c>
      <c r="B2268" s="921"/>
      <c r="D2268" s="2" t="str">
        <f t="shared" si="34"/>
        <v>OK</v>
      </c>
    </row>
    <row r="2269" spans="1:4" x14ac:dyDescent="0.2">
      <c r="A2269" s="5">
        <v>2210</v>
      </c>
      <c r="B2269" s="921"/>
      <c r="D2269" s="2" t="str">
        <f t="shared" si="34"/>
        <v>OK</v>
      </c>
    </row>
    <row r="2270" spans="1:4" x14ac:dyDescent="0.2">
      <c r="A2270" s="5">
        <v>2211</v>
      </c>
      <c r="B2270" s="921"/>
      <c r="D2270" s="2" t="str">
        <f t="shared" si="34"/>
        <v>OK</v>
      </c>
    </row>
    <row r="2271" spans="1:4" x14ac:dyDescent="0.2">
      <c r="A2271" s="5">
        <v>2212</v>
      </c>
      <c r="B2271" s="921"/>
      <c r="D2271" s="2" t="str">
        <f t="shared" si="34"/>
        <v>OK</v>
      </c>
    </row>
    <row r="2272" spans="1:4" x14ac:dyDescent="0.2">
      <c r="A2272" s="5">
        <v>2213</v>
      </c>
      <c r="B2272" s="921"/>
      <c r="D2272" s="2" t="str">
        <f t="shared" si="34"/>
        <v>OK</v>
      </c>
    </row>
    <row r="2273" spans="1:4" x14ac:dyDescent="0.2">
      <c r="A2273" s="5">
        <v>2214</v>
      </c>
      <c r="B2273" s="921"/>
      <c r="D2273" s="2" t="str">
        <f t="shared" si="34"/>
        <v>OK</v>
      </c>
    </row>
    <row r="2274" spans="1:4" x14ac:dyDescent="0.2">
      <c r="A2274" s="5">
        <v>2215</v>
      </c>
      <c r="B2274" s="921"/>
      <c r="D2274" s="2" t="str">
        <f t="shared" si="34"/>
        <v>OK</v>
      </c>
    </row>
    <row r="2275" spans="1:4" x14ac:dyDescent="0.2">
      <c r="A2275" s="5">
        <v>2216</v>
      </c>
      <c r="B2275" s="921"/>
      <c r="D2275" s="2" t="str">
        <f t="shared" si="34"/>
        <v>OK</v>
      </c>
    </row>
    <row r="2276" spans="1:4" x14ac:dyDescent="0.2">
      <c r="A2276" s="5">
        <v>2217</v>
      </c>
      <c r="B2276" s="921"/>
      <c r="D2276" s="2" t="str">
        <f t="shared" si="34"/>
        <v>OK</v>
      </c>
    </row>
    <row r="2277" spans="1:4" x14ac:dyDescent="0.2">
      <c r="A2277" s="5">
        <v>2218</v>
      </c>
      <c r="B2277" s="921"/>
      <c r="D2277" s="2" t="str">
        <f t="shared" si="34"/>
        <v>OK</v>
      </c>
    </row>
    <row r="2278" spans="1:4" x14ac:dyDescent="0.2">
      <c r="A2278" s="5">
        <v>2219</v>
      </c>
      <c r="B2278" s="921"/>
      <c r="D2278" s="2" t="str">
        <f t="shared" si="34"/>
        <v>OK</v>
      </c>
    </row>
    <row r="2279" spans="1:4" x14ac:dyDescent="0.2">
      <c r="A2279" s="5">
        <v>2220</v>
      </c>
      <c r="B2279" s="921"/>
      <c r="D2279" s="2" t="str">
        <f t="shared" si="34"/>
        <v>OK</v>
      </c>
    </row>
    <row r="2280" spans="1:4" x14ac:dyDescent="0.2">
      <c r="A2280" s="5">
        <v>2221</v>
      </c>
      <c r="B2280" s="921"/>
      <c r="D2280" s="2" t="str">
        <f t="shared" si="34"/>
        <v>OK</v>
      </c>
    </row>
    <row r="2281" spans="1:4" x14ac:dyDescent="0.2">
      <c r="A2281" s="5">
        <v>2222</v>
      </c>
      <c r="B2281" s="921"/>
      <c r="D2281" s="2" t="str">
        <f t="shared" si="34"/>
        <v>OK</v>
      </c>
    </row>
    <row r="2282" spans="1:4" x14ac:dyDescent="0.2">
      <c r="A2282" s="5">
        <v>2223</v>
      </c>
      <c r="B2282" s="921"/>
      <c r="D2282" s="2" t="str">
        <f t="shared" si="34"/>
        <v>OK</v>
      </c>
    </row>
    <row r="2283" spans="1:4" x14ac:dyDescent="0.2">
      <c r="A2283" s="5">
        <v>2224</v>
      </c>
      <c r="B2283" s="921"/>
      <c r="D2283" s="2" t="str">
        <f t="shared" si="34"/>
        <v>OK</v>
      </c>
    </row>
    <row r="2284" spans="1:4" x14ac:dyDescent="0.2">
      <c r="A2284" s="5">
        <v>2225</v>
      </c>
      <c r="B2284" s="921"/>
      <c r="D2284" s="2" t="str">
        <f t="shared" si="34"/>
        <v>OK</v>
      </c>
    </row>
    <row r="2285" spans="1:4" x14ac:dyDescent="0.2">
      <c r="A2285" s="5">
        <v>2226</v>
      </c>
      <c r="B2285" s="921"/>
      <c r="D2285" s="2" t="str">
        <f t="shared" si="34"/>
        <v>OK</v>
      </c>
    </row>
    <row r="2286" spans="1:4" x14ac:dyDescent="0.2">
      <c r="A2286" s="5">
        <v>2227</v>
      </c>
      <c r="B2286" s="921"/>
      <c r="D2286" s="2" t="str">
        <f t="shared" si="34"/>
        <v>OK</v>
      </c>
    </row>
    <row r="2287" spans="1:4" x14ac:dyDescent="0.2">
      <c r="A2287" s="5">
        <v>2228</v>
      </c>
      <c r="B2287" s="921"/>
      <c r="D2287" s="2" t="str">
        <f t="shared" si="34"/>
        <v>OK</v>
      </c>
    </row>
    <row r="2288" spans="1:4" x14ac:dyDescent="0.2">
      <c r="A2288" s="5">
        <v>2229</v>
      </c>
      <c r="B2288" s="921"/>
      <c r="D2288" s="2" t="str">
        <f t="shared" si="34"/>
        <v>OK</v>
      </c>
    </row>
    <row r="2289" spans="1:4" x14ac:dyDescent="0.2">
      <c r="A2289" s="5">
        <v>2230</v>
      </c>
      <c r="B2289" s="921"/>
      <c r="D2289" s="2" t="str">
        <f t="shared" si="34"/>
        <v>OK</v>
      </c>
    </row>
    <row r="2290" spans="1:4" x14ac:dyDescent="0.2">
      <c r="A2290" s="5">
        <v>2231</v>
      </c>
      <c r="B2290" s="921"/>
      <c r="D2290" s="2" t="str">
        <f t="shared" si="34"/>
        <v>OK</v>
      </c>
    </row>
    <row r="2291" spans="1:4" x14ac:dyDescent="0.2">
      <c r="A2291" s="5">
        <v>2232</v>
      </c>
      <c r="B2291" s="921"/>
      <c r="D2291" s="2" t="str">
        <f t="shared" si="34"/>
        <v>OK</v>
      </c>
    </row>
    <row r="2292" spans="1:4" x14ac:dyDescent="0.2">
      <c r="A2292" s="5">
        <v>2233</v>
      </c>
      <c r="B2292" s="921"/>
      <c r="D2292" s="2" t="str">
        <f t="shared" si="34"/>
        <v>OK</v>
      </c>
    </row>
    <row r="2293" spans="1:4" x14ac:dyDescent="0.2">
      <c r="A2293" s="5">
        <v>2234</v>
      </c>
      <c r="B2293" s="921"/>
      <c r="D2293" s="2" t="str">
        <f t="shared" si="34"/>
        <v>OK</v>
      </c>
    </row>
    <row r="2294" spans="1:4" x14ac:dyDescent="0.2">
      <c r="A2294" s="5">
        <v>2235</v>
      </c>
      <c r="B2294" s="921"/>
      <c r="D2294" s="2" t="str">
        <f t="shared" si="34"/>
        <v>OK</v>
      </c>
    </row>
    <row r="2295" spans="1:4" x14ac:dyDescent="0.2">
      <c r="A2295" s="5">
        <v>2236</v>
      </c>
      <c r="B2295" s="921"/>
      <c r="D2295" s="2" t="str">
        <f t="shared" si="34"/>
        <v>OK</v>
      </c>
    </row>
    <row r="2296" spans="1:4" x14ac:dyDescent="0.2">
      <c r="A2296" s="5">
        <v>2237</v>
      </c>
      <c r="B2296" s="921"/>
      <c r="D2296" s="2" t="str">
        <f t="shared" si="34"/>
        <v>OK</v>
      </c>
    </row>
    <row r="2297" spans="1:4" x14ac:dyDescent="0.2">
      <c r="A2297" s="5">
        <v>2238</v>
      </c>
      <c r="B2297" s="921"/>
      <c r="D2297" s="2" t="str">
        <f t="shared" si="34"/>
        <v>OK</v>
      </c>
    </row>
    <row r="2298" spans="1:4" x14ac:dyDescent="0.2">
      <c r="A2298" s="5">
        <v>2239</v>
      </c>
      <c r="B2298" s="921"/>
      <c r="D2298" s="2" t="str">
        <f t="shared" si="34"/>
        <v>OK</v>
      </c>
    </row>
    <row r="2299" spans="1:4" x14ac:dyDescent="0.2">
      <c r="A2299" s="5">
        <v>2240</v>
      </c>
      <c r="B2299" s="921"/>
      <c r="D2299" s="2" t="str">
        <f t="shared" si="34"/>
        <v>OK</v>
      </c>
    </row>
    <row r="2300" spans="1:4" x14ac:dyDescent="0.2">
      <c r="A2300" s="5">
        <v>2241</v>
      </c>
      <c r="B2300" s="921"/>
      <c r="D2300" s="2" t="str">
        <f t="shared" si="34"/>
        <v>OK</v>
      </c>
    </row>
    <row r="2301" spans="1:4" x14ac:dyDescent="0.2">
      <c r="A2301" s="5">
        <v>2242</v>
      </c>
      <c r="B2301" s="921"/>
      <c r="D2301" s="2" t="str">
        <f t="shared" ref="D2301:D2364" si="35">IF(ISBLANK(B2301),"OK",IF(A2301-B2301=0,"OK","Error?"))</f>
        <v>OK</v>
      </c>
    </row>
    <row r="2302" spans="1:4" x14ac:dyDescent="0.2">
      <c r="A2302" s="5">
        <v>2243</v>
      </c>
      <c r="B2302" s="921"/>
      <c r="D2302" s="2" t="str">
        <f t="shared" si="35"/>
        <v>OK</v>
      </c>
    </row>
    <row r="2303" spans="1:4" x14ac:dyDescent="0.2">
      <c r="A2303" s="5">
        <v>2244</v>
      </c>
      <c r="B2303" s="921"/>
      <c r="D2303" s="2" t="str">
        <f t="shared" si="35"/>
        <v>OK</v>
      </c>
    </row>
    <row r="2304" spans="1:4" x14ac:dyDescent="0.2">
      <c r="A2304" s="5">
        <v>2245</v>
      </c>
      <c r="B2304" s="921"/>
      <c r="D2304" s="2" t="str">
        <f t="shared" si="35"/>
        <v>OK</v>
      </c>
    </row>
    <row r="2305" spans="1:4" x14ac:dyDescent="0.2">
      <c r="A2305" s="5">
        <v>2246</v>
      </c>
      <c r="B2305" s="921"/>
      <c r="D2305" s="2" t="str">
        <f t="shared" si="35"/>
        <v>OK</v>
      </c>
    </row>
    <row r="2306" spans="1:4" x14ac:dyDescent="0.2">
      <c r="A2306" s="5">
        <v>2247</v>
      </c>
      <c r="B2306" s="921"/>
      <c r="D2306" s="2" t="str">
        <f t="shared" si="35"/>
        <v>OK</v>
      </c>
    </row>
    <row r="2307" spans="1:4" x14ac:dyDescent="0.2">
      <c r="A2307" s="5">
        <v>2248</v>
      </c>
      <c r="B2307" s="921"/>
      <c r="D2307" s="2" t="str">
        <f t="shared" si="35"/>
        <v>OK</v>
      </c>
    </row>
    <row r="2308" spans="1:4" x14ac:dyDescent="0.2">
      <c r="A2308" s="5">
        <v>2249</v>
      </c>
      <c r="B2308" s="921"/>
      <c r="D2308" s="2" t="str">
        <f t="shared" si="35"/>
        <v>OK</v>
      </c>
    </row>
    <row r="2309" spans="1:4" x14ac:dyDescent="0.2">
      <c r="A2309" s="5">
        <v>2250</v>
      </c>
      <c r="B2309" s="921"/>
      <c r="D2309" s="2" t="str">
        <f t="shared" si="35"/>
        <v>OK</v>
      </c>
    </row>
    <row r="2310" spans="1:4" x14ac:dyDescent="0.2">
      <c r="A2310" s="5">
        <v>2251</v>
      </c>
      <c r="B2310" s="921"/>
      <c r="D2310" s="2" t="str">
        <f t="shared" si="35"/>
        <v>OK</v>
      </c>
    </row>
    <row r="2311" spans="1:4" x14ac:dyDescent="0.2">
      <c r="A2311" s="5">
        <v>2252</v>
      </c>
      <c r="B2311" s="921"/>
      <c r="D2311" s="2" t="str">
        <f t="shared" si="35"/>
        <v>OK</v>
      </c>
    </row>
    <row r="2312" spans="1:4" x14ac:dyDescent="0.2">
      <c r="A2312" s="5">
        <v>2253</v>
      </c>
      <c r="B2312" s="921"/>
      <c r="D2312" s="2" t="str">
        <f t="shared" si="35"/>
        <v>OK</v>
      </c>
    </row>
    <row r="2313" spans="1:4" x14ac:dyDescent="0.2">
      <c r="A2313" s="5">
        <v>2254</v>
      </c>
      <c r="B2313" s="921"/>
      <c r="D2313" s="2" t="str">
        <f t="shared" si="35"/>
        <v>OK</v>
      </c>
    </row>
    <row r="2314" spans="1:4" x14ac:dyDescent="0.2">
      <c r="A2314" s="5">
        <v>2255</v>
      </c>
      <c r="B2314" s="921"/>
      <c r="D2314" s="2" t="str">
        <f t="shared" si="35"/>
        <v>OK</v>
      </c>
    </row>
    <row r="2315" spans="1:4" x14ac:dyDescent="0.2">
      <c r="A2315" s="5">
        <v>2256</v>
      </c>
      <c r="B2315" s="921"/>
      <c r="D2315" s="2" t="str">
        <f t="shared" si="35"/>
        <v>OK</v>
      </c>
    </row>
    <row r="2316" spans="1:4" x14ac:dyDescent="0.2">
      <c r="A2316" s="5">
        <v>2257</v>
      </c>
      <c r="B2316" s="921"/>
      <c r="D2316" s="2" t="str">
        <f t="shared" si="35"/>
        <v>OK</v>
      </c>
    </row>
    <row r="2317" spans="1:4" x14ac:dyDescent="0.2">
      <c r="A2317" s="5">
        <v>2258</v>
      </c>
      <c r="B2317" s="921"/>
      <c r="D2317" s="2" t="str">
        <f t="shared" si="35"/>
        <v>OK</v>
      </c>
    </row>
    <row r="2318" spans="1:4" x14ac:dyDescent="0.2">
      <c r="A2318" s="5">
        <v>2259</v>
      </c>
      <c r="B2318" s="921"/>
      <c r="D2318" s="2" t="str">
        <f t="shared" si="35"/>
        <v>OK</v>
      </c>
    </row>
    <row r="2319" spans="1:4" x14ac:dyDescent="0.2">
      <c r="A2319" s="5">
        <v>2260</v>
      </c>
      <c r="B2319" s="921"/>
      <c r="D2319" s="2" t="str">
        <f t="shared" si="35"/>
        <v>OK</v>
      </c>
    </row>
    <row r="2320" spans="1:4" x14ac:dyDescent="0.2">
      <c r="A2320" s="5">
        <v>2261</v>
      </c>
      <c r="B2320" s="921"/>
      <c r="D2320" s="2" t="str">
        <f t="shared" si="35"/>
        <v>OK</v>
      </c>
    </row>
    <row r="2321" spans="1:4" x14ac:dyDescent="0.2">
      <c r="A2321" s="5">
        <v>2262</v>
      </c>
      <c r="B2321" s="921"/>
      <c r="D2321" s="2" t="str">
        <f t="shared" si="35"/>
        <v>OK</v>
      </c>
    </row>
    <row r="2322" spans="1:4" x14ac:dyDescent="0.2">
      <c r="A2322" s="5">
        <v>2263</v>
      </c>
      <c r="B2322" s="921"/>
      <c r="D2322" s="2" t="str">
        <f t="shared" si="35"/>
        <v>OK</v>
      </c>
    </row>
    <row r="2323" spans="1:4" x14ac:dyDescent="0.2">
      <c r="A2323" s="5">
        <v>2264</v>
      </c>
      <c r="B2323" s="921"/>
      <c r="D2323" s="2" t="str">
        <f t="shared" si="35"/>
        <v>OK</v>
      </c>
    </row>
    <row r="2324" spans="1:4" x14ac:dyDescent="0.2">
      <c r="A2324" s="5">
        <v>2265</v>
      </c>
      <c r="B2324" s="921"/>
      <c r="D2324" s="2" t="str">
        <f t="shared" si="35"/>
        <v>OK</v>
      </c>
    </row>
    <row r="2325" spans="1:4" x14ac:dyDescent="0.2">
      <c r="A2325" s="5">
        <v>2266</v>
      </c>
      <c r="B2325" s="921"/>
      <c r="D2325" s="2" t="str">
        <f t="shared" si="35"/>
        <v>OK</v>
      </c>
    </row>
    <row r="2326" spans="1:4" x14ac:dyDescent="0.2">
      <c r="A2326" s="5">
        <v>2267</v>
      </c>
      <c r="B2326" s="921"/>
      <c r="D2326" s="2" t="str">
        <f t="shared" si="35"/>
        <v>OK</v>
      </c>
    </row>
    <row r="2327" spans="1:4" x14ac:dyDescent="0.2">
      <c r="A2327" s="5">
        <v>2268</v>
      </c>
      <c r="B2327" s="921"/>
      <c r="D2327" s="2" t="str">
        <f t="shared" si="35"/>
        <v>OK</v>
      </c>
    </row>
    <row r="2328" spans="1:4" x14ac:dyDescent="0.2">
      <c r="A2328" s="5">
        <v>2269</v>
      </c>
      <c r="B2328" s="921"/>
      <c r="D2328" s="2" t="str">
        <f t="shared" si="35"/>
        <v>OK</v>
      </c>
    </row>
    <row r="2329" spans="1:4" x14ac:dyDescent="0.2">
      <c r="A2329" s="5">
        <v>2270</v>
      </c>
      <c r="B2329" s="921"/>
      <c r="D2329" s="2" t="str">
        <f t="shared" si="35"/>
        <v>OK</v>
      </c>
    </row>
    <row r="2330" spans="1:4" x14ac:dyDescent="0.2">
      <c r="A2330" s="5">
        <v>2271</v>
      </c>
      <c r="B2330" s="921"/>
      <c r="D2330" s="2" t="str">
        <f t="shared" si="35"/>
        <v>OK</v>
      </c>
    </row>
    <row r="2331" spans="1:4" x14ac:dyDescent="0.2">
      <c r="A2331" s="5">
        <v>2272</v>
      </c>
      <c r="B2331" s="921"/>
      <c r="D2331" s="2" t="str">
        <f t="shared" si="35"/>
        <v>OK</v>
      </c>
    </row>
    <row r="2332" spans="1:4" x14ac:dyDescent="0.2">
      <c r="A2332" s="5">
        <v>2273</v>
      </c>
      <c r="B2332" s="921"/>
      <c r="D2332" s="2" t="str">
        <f t="shared" si="35"/>
        <v>OK</v>
      </c>
    </row>
    <row r="2333" spans="1:4" x14ac:dyDescent="0.2">
      <c r="A2333" s="5">
        <v>2274</v>
      </c>
      <c r="B2333" s="921"/>
      <c r="D2333" s="2" t="str">
        <f t="shared" si="35"/>
        <v>OK</v>
      </c>
    </row>
    <row r="2334" spans="1:4" x14ac:dyDescent="0.2">
      <c r="A2334" s="5">
        <v>2275</v>
      </c>
      <c r="B2334" s="921"/>
      <c r="D2334" s="2" t="str">
        <f t="shared" si="35"/>
        <v>OK</v>
      </c>
    </row>
    <row r="2335" spans="1:4" x14ac:dyDescent="0.2">
      <c r="A2335" s="5">
        <v>2276</v>
      </c>
      <c r="B2335" s="921"/>
      <c r="D2335" s="2" t="str">
        <f t="shared" si="35"/>
        <v>OK</v>
      </c>
    </row>
    <row r="2336" spans="1:4" x14ac:dyDescent="0.2">
      <c r="A2336" s="5">
        <v>2277</v>
      </c>
      <c r="B2336" s="921"/>
      <c r="D2336" s="2" t="str">
        <f t="shared" si="35"/>
        <v>OK</v>
      </c>
    </row>
    <row r="2337" spans="1:4" x14ac:dyDescent="0.2">
      <c r="A2337" s="5">
        <v>2278</v>
      </c>
      <c r="B2337" s="921"/>
      <c r="D2337" s="2" t="str">
        <f t="shared" si="35"/>
        <v>OK</v>
      </c>
    </row>
    <row r="2338" spans="1:4" x14ac:dyDescent="0.2">
      <c r="A2338" s="5">
        <v>2279</v>
      </c>
      <c r="B2338" s="921"/>
      <c r="D2338" s="2" t="str">
        <f t="shared" si="35"/>
        <v>OK</v>
      </c>
    </row>
    <row r="2339" spans="1:4" x14ac:dyDescent="0.2">
      <c r="A2339" s="5">
        <v>2280</v>
      </c>
      <c r="B2339" s="921"/>
      <c r="D2339" s="2" t="str">
        <f t="shared" si="35"/>
        <v>OK</v>
      </c>
    </row>
    <row r="2340" spans="1:4" x14ac:dyDescent="0.2">
      <c r="A2340" s="5">
        <v>2281</v>
      </c>
      <c r="B2340" s="921"/>
      <c r="D2340" s="2" t="str">
        <f t="shared" si="35"/>
        <v>OK</v>
      </c>
    </row>
    <row r="2341" spans="1:4" x14ac:dyDescent="0.2">
      <c r="A2341" s="5">
        <v>2282</v>
      </c>
      <c r="B2341" s="921"/>
      <c r="D2341" s="2" t="str">
        <f t="shared" si="35"/>
        <v>OK</v>
      </c>
    </row>
    <row r="2342" spans="1:4" x14ac:dyDescent="0.2">
      <c r="A2342" s="5">
        <v>2283</v>
      </c>
      <c r="B2342" s="921"/>
      <c r="D2342" s="2" t="str">
        <f t="shared" si="35"/>
        <v>OK</v>
      </c>
    </row>
    <row r="2343" spans="1:4" x14ac:dyDescent="0.2">
      <c r="A2343" s="5">
        <v>2284</v>
      </c>
      <c r="B2343" s="921"/>
      <c r="D2343" s="2" t="str">
        <f t="shared" si="35"/>
        <v>OK</v>
      </c>
    </row>
    <row r="2344" spans="1:4" x14ac:dyDescent="0.2">
      <c r="A2344" s="5">
        <v>2285</v>
      </c>
      <c r="B2344" s="921"/>
      <c r="D2344" s="2" t="str">
        <f t="shared" si="35"/>
        <v>OK</v>
      </c>
    </row>
    <row r="2345" spans="1:4" x14ac:dyDescent="0.2">
      <c r="A2345" s="5">
        <v>2286</v>
      </c>
      <c r="B2345" s="921"/>
      <c r="D2345" s="2" t="str">
        <f t="shared" si="35"/>
        <v>OK</v>
      </c>
    </row>
    <row r="2346" spans="1:4" x14ac:dyDescent="0.2">
      <c r="A2346" s="5">
        <v>2287</v>
      </c>
      <c r="B2346" s="921"/>
      <c r="D2346" s="2" t="str">
        <f t="shared" si="35"/>
        <v>OK</v>
      </c>
    </row>
    <row r="2347" spans="1:4" x14ac:dyDescent="0.2">
      <c r="A2347" s="5">
        <v>2288</v>
      </c>
      <c r="B2347" s="921"/>
      <c r="D2347" s="2" t="str">
        <f t="shared" si="35"/>
        <v>OK</v>
      </c>
    </row>
    <row r="2348" spans="1:4" x14ac:dyDescent="0.2">
      <c r="A2348" s="5">
        <v>2289</v>
      </c>
      <c r="B2348" s="921"/>
      <c r="D2348" s="2" t="str">
        <f t="shared" si="35"/>
        <v>OK</v>
      </c>
    </row>
    <row r="2349" spans="1:4" x14ac:dyDescent="0.2">
      <c r="A2349" s="5">
        <v>2290</v>
      </c>
      <c r="B2349" s="921"/>
      <c r="D2349" s="2" t="str">
        <f t="shared" si="35"/>
        <v>OK</v>
      </c>
    </row>
    <row r="2350" spans="1:4" x14ac:dyDescent="0.2">
      <c r="A2350" s="5">
        <v>2291</v>
      </c>
      <c r="B2350" s="921"/>
      <c r="D2350" s="2" t="str">
        <f t="shared" si="35"/>
        <v>OK</v>
      </c>
    </row>
    <row r="2351" spans="1:4" x14ac:dyDescent="0.2">
      <c r="A2351" s="5">
        <v>2292</v>
      </c>
      <c r="B2351" s="921"/>
      <c r="D2351" s="2" t="str">
        <f t="shared" si="35"/>
        <v>OK</v>
      </c>
    </row>
    <row r="2352" spans="1:4" x14ac:dyDescent="0.2">
      <c r="A2352" s="5">
        <v>2293</v>
      </c>
      <c r="B2352" s="921"/>
      <c r="D2352" s="2" t="str">
        <f t="shared" si="35"/>
        <v>OK</v>
      </c>
    </row>
    <row r="2353" spans="1:4" x14ac:dyDescent="0.2">
      <c r="A2353" s="5">
        <v>2294</v>
      </c>
      <c r="B2353" s="921"/>
      <c r="D2353" s="2" t="str">
        <f t="shared" si="35"/>
        <v>OK</v>
      </c>
    </row>
    <row r="2354" spans="1:4" x14ac:dyDescent="0.2">
      <c r="A2354" s="5">
        <v>2295</v>
      </c>
      <c r="B2354" s="921"/>
      <c r="D2354" s="2" t="str">
        <f t="shared" si="35"/>
        <v>OK</v>
      </c>
    </row>
    <row r="2355" spans="1:4" x14ac:dyDescent="0.2">
      <c r="A2355" s="5">
        <v>2296</v>
      </c>
      <c r="B2355" s="921"/>
      <c r="D2355" s="2" t="str">
        <f t="shared" si="35"/>
        <v>OK</v>
      </c>
    </row>
    <row r="2356" spans="1:4" x14ac:dyDescent="0.2">
      <c r="A2356" s="5">
        <v>2297</v>
      </c>
      <c r="B2356" s="921"/>
      <c r="D2356" s="2" t="str">
        <f t="shared" si="35"/>
        <v>OK</v>
      </c>
    </row>
    <row r="2357" spans="1:4" x14ac:dyDescent="0.2">
      <c r="A2357" s="5">
        <v>2298</v>
      </c>
      <c r="B2357" s="921"/>
      <c r="D2357" s="2" t="str">
        <f t="shared" si="35"/>
        <v>OK</v>
      </c>
    </row>
    <row r="2358" spans="1:4" x14ac:dyDescent="0.2">
      <c r="A2358" s="5">
        <v>2299</v>
      </c>
      <c r="B2358" s="921"/>
      <c r="D2358" s="2" t="str">
        <f t="shared" si="35"/>
        <v>OK</v>
      </c>
    </row>
    <row r="2359" spans="1:4" x14ac:dyDescent="0.2">
      <c r="A2359" s="5">
        <v>2300</v>
      </c>
      <c r="B2359" s="921"/>
      <c r="D2359" s="2" t="str">
        <f t="shared" si="35"/>
        <v>OK</v>
      </c>
    </row>
    <row r="2360" spans="1:4" x14ac:dyDescent="0.2">
      <c r="A2360" s="5">
        <v>2301</v>
      </c>
      <c r="B2360" s="921"/>
      <c r="D2360" s="2" t="str">
        <f t="shared" si="35"/>
        <v>OK</v>
      </c>
    </row>
    <row r="2361" spans="1:4" x14ac:dyDescent="0.2">
      <c r="A2361" s="5">
        <v>2302</v>
      </c>
      <c r="B2361" s="921"/>
      <c r="D2361" s="2" t="str">
        <f t="shared" si="35"/>
        <v>OK</v>
      </c>
    </row>
    <row r="2362" spans="1:4" x14ac:dyDescent="0.2">
      <c r="A2362" s="5">
        <v>2303</v>
      </c>
      <c r="B2362" s="921"/>
      <c r="D2362" s="2" t="str">
        <f t="shared" si="35"/>
        <v>OK</v>
      </c>
    </row>
    <row r="2363" spans="1:4" x14ac:dyDescent="0.2">
      <c r="A2363" s="5">
        <v>2304</v>
      </c>
      <c r="B2363" s="921"/>
      <c r="D2363" s="2" t="str">
        <f t="shared" si="35"/>
        <v>OK</v>
      </c>
    </row>
    <row r="2364" spans="1:4" x14ac:dyDescent="0.2">
      <c r="A2364" s="5">
        <v>2305</v>
      </c>
      <c r="B2364" s="921"/>
      <c r="D2364" s="2" t="str">
        <f t="shared" si="35"/>
        <v>OK</v>
      </c>
    </row>
    <row r="2365" spans="1:4" x14ac:dyDescent="0.2">
      <c r="A2365" s="5">
        <v>2306</v>
      </c>
      <c r="B2365" s="921"/>
      <c r="D2365" s="2" t="str">
        <f t="shared" ref="D2365:D2428" si="36">IF(ISBLANK(B2365),"OK",IF(A2365-B2365=0,"OK","Error?"))</f>
        <v>OK</v>
      </c>
    </row>
    <row r="2366" spans="1:4" x14ac:dyDescent="0.2">
      <c r="A2366" s="5">
        <v>2307</v>
      </c>
      <c r="B2366" s="921"/>
      <c r="D2366" s="2" t="str">
        <f t="shared" si="36"/>
        <v>OK</v>
      </c>
    </row>
    <row r="2367" spans="1:4" x14ac:dyDescent="0.2">
      <c r="A2367" s="5">
        <v>2308</v>
      </c>
      <c r="B2367" s="921"/>
      <c r="D2367" s="2" t="str">
        <f t="shared" si="36"/>
        <v>OK</v>
      </c>
    </row>
    <row r="2368" spans="1:4" x14ac:dyDescent="0.2">
      <c r="A2368" s="5">
        <v>2309</v>
      </c>
      <c r="B2368" s="921"/>
      <c r="D2368" s="2" t="str">
        <f t="shared" si="36"/>
        <v>OK</v>
      </c>
    </row>
    <row r="2369" spans="1:4" x14ac:dyDescent="0.2">
      <c r="A2369" s="5">
        <v>2310</v>
      </c>
      <c r="B2369" s="921"/>
      <c r="D2369" s="2" t="str">
        <f t="shared" si="36"/>
        <v>OK</v>
      </c>
    </row>
    <row r="2370" spans="1:4" x14ac:dyDescent="0.2">
      <c r="A2370" s="5">
        <v>2311</v>
      </c>
      <c r="B2370" s="921"/>
      <c r="D2370" s="2" t="str">
        <f t="shared" si="36"/>
        <v>OK</v>
      </c>
    </row>
    <row r="2371" spans="1:4" x14ac:dyDescent="0.2">
      <c r="A2371" s="5">
        <v>2312</v>
      </c>
      <c r="B2371" s="921"/>
      <c r="D2371" s="2" t="str">
        <f t="shared" si="36"/>
        <v>OK</v>
      </c>
    </row>
    <row r="2372" spans="1:4" x14ac:dyDescent="0.2">
      <c r="A2372" s="5">
        <v>2313</v>
      </c>
      <c r="B2372" s="921"/>
      <c r="D2372" s="2" t="str">
        <f t="shared" si="36"/>
        <v>OK</v>
      </c>
    </row>
    <row r="2373" spans="1:4" x14ac:dyDescent="0.2">
      <c r="A2373" s="5">
        <v>2314</v>
      </c>
      <c r="B2373" s="921"/>
      <c r="D2373" s="2" t="str">
        <f t="shared" si="36"/>
        <v>OK</v>
      </c>
    </row>
    <row r="2374" spans="1:4" x14ac:dyDescent="0.2">
      <c r="A2374" s="5">
        <v>2315</v>
      </c>
      <c r="B2374" s="921"/>
      <c r="D2374" s="2" t="str">
        <f t="shared" si="36"/>
        <v>OK</v>
      </c>
    </row>
    <row r="2375" spans="1:4" x14ac:dyDescent="0.2">
      <c r="A2375" s="5">
        <v>2316</v>
      </c>
      <c r="B2375" s="921"/>
      <c r="D2375" s="2" t="str">
        <f t="shared" si="36"/>
        <v>OK</v>
      </c>
    </row>
    <row r="2376" spans="1:4" x14ac:dyDescent="0.2">
      <c r="A2376" s="5">
        <v>2317</v>
      </c>
      <c r="B2376" s="921"/>
      <c r="D2376" s="2" t="str">
        <f t="shared" si="36"/>
        <v>OK</v>
      </c>
    </row>
    <row r="2377" spans="1:4" x14ac:dyDescent="0.2">
      <c r="A2377" s="5">
        <v>2318</v>
      </c>
      <c r="B2377" s="921"/>
      <c r="D2377" s="2" t="str">
        <f t="shared" si="36"/>
        <v>OK</v>
      </c>
    </row>
    <row r="2378" spans="1:4" x14ac:dyDescent="0.2">
      <c r="A2378" s="5">
        <v>2319</v>
      </c>
      <c r="B2378" s="921"/>
      <c r="D2378" s="2" t="str">
        <f t="shared" si="36"/>
        <v>OK</v>
      </c>
    </row>
    <row r="2379" spans="1:4" x14ac:dyDescent="0.2">
      <c r="A2379" s="5">
        <v>2320</v>
      </c>
      <c r="B2379" s="921"/>
      <c r="D2379" s="2" t="str">
        <f t="shared" si="36"/>
        <v>OK</v>
      </c>
    </row>
    <row r="2380" spans="1:4" x14ac:dyDescent="0.2">
      <c r="A2380" s="5">
        <v>2321</v>
      </c>
      <c r="B2380" s="921"/>
      <c r="D2380" s="2" t="str">
        <f t="shared" si="36"/>
        <v>OK</v>
      </c>
    </row>
    <row r="2381" spans="1:4" x14ac:dyDescent="0.2">
      <c r="A2381" s="5">
        <v>2322</v>
      </c>
      <c r="B2381" s="921"/>
      <c r="D2381" s="2" t="str">
        <f t="shared" si="36"/>
        <v>OK</v>
      </c>
    </row>
    <row r="2382" spans="1:4" x14ac:dyDescent="0.2">
      <c r="A2382" s="5">
        <v>2323</v>
      </c>
      <c r="B2382" s="921"/>
      <c r="D2382" s="2" t="str">
        <f t="shared" si="36"/>
        <v>OK</v>
      </c>
    </row>
    <row r="2383" spans="1:4" x14ac:dyDescent="0.2">
      <c r="A2383" s="5">
        <v>2324</v>
      </c>
      <c r="B2383" s="921"/>
      <c r="D2383" s="2" t="str">
        <f t="shared" si="36"/>
        <v>OK</v>
      </c>
    </row>
    <row r="2384" spans="1:4" x14ac:dyDescent="0.2">
      <c r="A2384" s="5">
        <v>2325</v>
      </c>
      <c r="B2384" s="921"/>
      <c r="D2384" s="2" t="str">
        <f t="shared" si="36"/>
        <v>OK</v>
      </c>
    </row>
    <row r="2385" spans="1:4" x14ac:dyDescent="0.2">
      <c r="A2385" s="5">
        <v>2326</v>
      </c>
      <c r="B2385" s="921"/>
      <c r="D2385" s="2" t="str">
        <f t="shared" si="36"/>
        <v>OK</v>
      </c>
    </row>
    <row r="2386" spans="1:4" x14ac:dyDescent="0.2">
      <c r="A2386" s="5">
        <v>2327</v>
      </c>
      <c r="B2386" s="921"/>
      <c r="D2386" s="2" t="str">
        <f t="shared" si="36"/>
        <v>OK</v>
      </c>
    </row>
    <row r="2387" spans="1:4" x14ac:dyDescent="0.2">
      <c r="A2387" s="5">
        <v>2328</v>
      </c>
      <c r="B2387" s="921"/>
      <c r="D2387" s="2" t="str">
        <f t="shared" si="36"/>
        <v>OK</v>
      </c>
    </row>
    <row r="2388" spans="1:4" x14ac:dyDescent="0.2">
      <c r="A2388" s="5">
        <v>2329</v>
      </c>
      <c r="B2388" s="921"/>
      <c r="D2388" s="2" t="str">
        <f t="shared" si="36"/>
        <v>OK</v>
      </c>
    </row>
    <row r="2389" spans="1:4" x14ac:dyDescent="0.2">
      <c r="A2389" s="5">
        <v>2330</v>
      </c>
      <c r="B2389" s="921"/>
      <c r="D2389" s="2" t="str">
        <f t="shared" si="36"/>
        <v>OK</v>
      </c>
    </row>
    <row r="2390" spans="1:4" x14ac:dyDescent="0.2">
      <c r="A2390" s="5">
        <v>2331</v>
      </c>
      <c r="B2390" s="921"/>
      <c r="D2390" s="2" t="str">
        <f t="shared" si="36"/>
        <v>OK</v>
      </c>
    </row>
    <row r="2391" spans="1:4" x14ac:dyDescent="0.2">
      <c r="A2391" s="5">
        <v>2332</v>
      </c>
      <c r="B2391" s="921"/>
      <c r="D2391" s="2" t="str">
        <f t="shared" si="36"/>
        <v>OK</v>
      </c>
    </row>
    <row r="2392" spans="1:4" x14ac:dyDescent="0.2">
      <c r="A2392" s="5">
        <v>2333</v>
      </c>
      <c r="B2392" s="921"/>
      <c r="D2392" s="2" t="str">
        <f t="shared" si="36"/>
        <v>OK</v>
      </c>
    </row>
    <row r="2393" spans="1:4" x14ac:dyDescent="0.2">
      <c r="A2393" s="5">
        <v>2334</v>
      </c>
      <c r="B2393" s="921"/>
      <c r="D2393" s="2" t="str">
        <f t="shared" si="36"/>
        <v>OK</v>
      </c>
    </row>
    <row r="2394" spans="1:4" x14ac:dyDescent="0.2">
      <c r="A2394" s="5">
        <v>2335</v>
      </c>
      <c r="B2394" s="921"/>
      <c r="D2394" s="2" t="str">
        <f t="shared" si="36"/>
        <v>OK</v>
      </c>
    </row>
    <row r="2395" spans="1:4" x14ac:dyDescent="0.2">
      <c r="A2395" s="5">
        <v>2336</v>
      </c>
      <c r="B2395" s="921"/>
      <c r="D2395" s="2" t="str">
        <f t="shared" si="36"/>
        <v>OK</v>
      </c>
    </row>
    <row r="2396" spans="1:4" x14ac:dyDescent="0.2">
      <c r="A2396" s="5">
        <v>2337</v>
      </c>
      <c r="B2396" s="921"/>
      <c r="D2396" s="2" t="str">
        <f t="shared" si="36"/>
        <v>OK</v>
      </c>
    </row>
    <row r="2397" spans="1:4" x14ac:dyDescent="0.2">
      <c r="A2397" s="5">
        <v>2338</v>
      </c>
      <c r="B2397" s="921"/>
      <c r="D2397" s="2" t="str">
        <f t="shared" si="36"/>
        <v>OK</v>
      </c>
    </row>
    <row r="2398" spans="1:4" x14ac:dyDescent="0.2">
      <c r="A2398" s="5">
        <v>2339</v>
      </c>
      <c r="B2398" s="921"/>
      <c r="D2398" s="2" t="str">
        <f t="shared" si="36"/>
        <v>OK</v>
      </c>
    </row>
    <row r="2399" spans="1:4" x14ac:dyDescent="0.2">
      <c r="A2399" s="5">
        <v>2340</v>
      </c>
      <c r="B2399" s="921"/>
      <c r="D2399" s="2" t="str">
        <f t="shared" si="36"/>
        <v>OK</v>
      </c>
    </row>
    <row r="2400" spans="1:4" x14ac:dyDescent="0.2">
      <c r="A2400" s="5">
        <v>2341</v>
      </c>
      <c r="B2400" s="921"/>
      <c r="D2400" s="2" t="str">
        <f t="shared" si="36"/>
        <v>OK</v>
      </c>
    </row>
    <row r="2401" spans="1:4" x14ac:dyDescent="0.2">
      <c r="A2401" s="5">
        <v>2342</v>
      </c>
      <c r="B2401" s="921"/>
      <c r="D2401" s="2" t="str">
        <f t="shared" si="36"/>
        <v>OK</v>
      </c>
    </row>
    <row r="2402" spans="1:4" x14ac:dyDescent="0.2">
      <c r="A2402" s="5">
        <v>2343</v>
      </c>
      <c r="B2402" s="921"/>
      <c r="D2402" s="2" t="str">
        <f t="shared" si="36"/>
        <v>OK</v>
      </c>
    </row>
    <row r="2403" spans="1:4" x14ac:dyDescent="0.2">
      <c r="A2403" s="5">
        <v>2344</v>
      </c>
      <c r="B2403" s="921"/>
      <c r="D2403" s="2" t="str">
        <f t="shared" si="36"/>
        <v>OK</v>
      </c>
    </row>
    <row r="2404" spans="1:4" x14ac:dyDescent="0.2">
      <c r="A2404" s="5">
        <v>2345</v>
      </c>
      <c r="B2404" s="921"/>
      <c r="D2404" s="2" t="str">
        <f t="shared" si="36"/>
        <v>OK</v>
      </c>
    </row>
    <row r="2405" spans="1:4" x14ac:dyDescent="0.2">
      <c r="A2405" s="5">
        <v>2346</v>
      </c>
      <c r="B2405" s="921"/>
      <c r="D2405" s="2" t="str">
        <f t="shared" si="36"/>
        <v>OK</v>
      </c>
    </row>
    <row r="2406" spans="1:4" x14ac:dyDescent="0.2">
      <c r="A2406" s="5">
        <v>2347</v>
      </c>
      <c r="B2406" s="921"/>
      <c r="D2406" s="2" t="str">
        <f t="shared" si="36"/>
        <v>OK</v>
      </c>
    </row>
    <row r="2407" spans="1:4" x14ac:dyDescent="0.2">
      <c r="A2407" s="5">
        <v>2348</v>
      </c>
      <c r="B2407" s="921"/>
      <c r="D2407" s="2" t="str">
        <f t="shared" si="36"/>
        <v>OK</v>
      </c>
    </row>
    <row r="2408" spans="1:4" x14ac:dyDescent="0.2">
      <c r="A2408" s="5">
        <v>2349</v>
      </c>
      <c r="B2408" s="921"/>
      <c r="D2408" s="2" t="str">
        <f t="shared" si="36"/>
        <v>OK</v>
      </c>
    </row>
    <row r="2409" spans="1:4" x14ac:dyDescent="0.2">
      <c r="A2409" s="5">
        <v>2350</v>
      </c>
      <c r="B2409" s="921"/>
      <c r="D2409" s="2" t="str">
        <f t="shared" si="36"/>
        <v>OK</v>
      </c>
    </row>
    <row r="2410" spans="1:4" x14ac:dyDescent="0.2">
      <c r="A2410" s="5">
        <v>2351</v>
      </c>
      <c r="B2410" s="921"/>
      <c r="D2410" s="2" t="str">
        <f t="shared" si="36"/>
        <v>OK</v>
      </c>
    </row>
    <row r="2411" spans="1:4" x14ac:dyDescent="0.2">
      <c r="A2411" s="5">
        <v>2352</v>
      </c>
      <c r="B2411" s="921"/>
      <c r="D2411" s="2" t="str">
        <f t="shared" si="36"/>
        <v>OK</v>
      </c>
    </row>
    <row r="2412" spans="1:4" x14ac:dyDescent="0.2">
      <c r="A2412" s="5">
        <v>2353</v>
      </c>
      <c r="B2412" s="921"/>
      <c r="D2412" s="2" t="str">
        <f t="shared" si="36"/>
        <v>OK</v>
      </c>
    </row>
    <row r="2413" spans="1:4" x14ac:dyDescent="0.2">
      <c r="A2413" s="5">
        <v>2354</v>
      </c>
      <c r="B2413" s="921"/>
      <c r="D2413" s="2" t="str">
        <f t="shared" si="36"/>
        <v>OK</v>
      </c>
    </row>
    <row r="2414" spans="1:4" x14ac:dyDescent="0.2">
      <c r="A2414" s="5">
        <v>2355</v>
      </c>
      <c r="B2414" s="921"/>
      <c r="D2414" s="2" t="str">
        <f t="shared" si="36"/>
        <v>OK</v>
      </c>
    </row>
    <row r="2415" spans="1:4" x14ac:dyDescent="0.2">
      <c r="A2415" s="5">
        <v>2356</v>
      </c>
      <c r="B2415" s="921"/>
      <c r="D2415" s="2" t="str">
        <f t="shared" si="36"/>
        <v>OK</v>
      </c>
    </row>
    <row r="2416" spans="1:4" x14ac:dyDescent="0.2">
      <c r="A2416" s="5">
        <v>2357</v>
      </c>
      <c r="B2416" s="921"/>
      <c r="D2416" s="2" t="str">
        <f t="shared" si="36"/>
        <v>OK</v>
      </c>
    </row>
    <row r="2417" spans="1:4" x14ac:dyDescent="0.2">
      <c r="A2417" s="5">
        <v>2358</v>
      </c>
      <c r="B2417" s="921"/>
      <c r="D2417" s="2" t="str">
        <f t="shared" si="36"/>
        <v>OK</v>
      </c>
    </row>
    <row r="2418" spans="1:4" x14ac:dyDescent="0.2">
      <c r="A2418" s="5">
        <v>2359</v>
      </c>
      <c r="B2418" s="921"/>
      <c r="D2418" s="2" t="str">
        <f t="shared" si="36"/>
        <v>OK</v>
      </c>
    </row>
    <row r="2419" spans="1:4" x14ac:dyDescent="0.2">
      <c r="A2419" s="5">
        <v>2360</v>
      </c>
      <c r="B2419" s="921"/>
      <c r="D2419" s="2" t="str">
        <f t="shared" si="36"/>
        <v>OK</v>
      </c>
    </row>
    <row r="2420" spans="1:4" x14ac:dyDescent="0.2">
      <c r="A2420" s="5">
        <v>2361</v>
      </c>
      <c r="B2420" s="921"/>
      <c r="D2420" s="2" t="str">
        <f t="shared" si="36"/>
        <v>OK</v>
      </c>
    </row>
    <row r="2421" spans="1:4" x14ac:dyDescent="0.2">
      <c r="A2421" s="5">
        <v>2362</v>
      </c>
      <c r="B2421" s="921"/>
      <c r="D2421" s="2" t="str">
        <f t="shared" si="36"/>
        <v>OK</v>
      </c>
    </row>
    <row r="2422" spans="1:4" x14ac:dyDescent="0.2">
      <c r="A2422" s="5">
        <v>2363</v>
      </c>
      <c r="B2422" s="921"/>
      <c r="D2422" s="2" t="str">
        <f t="shared" si="36"/>
        <v>OK</v>
      </c>
    </row>
    <row r="2423" spans="1:4" x14ac:dyDescent="0.2">
      <c r="A2423" s="5">
        <v>2364</v>
      </c>
      <c r="B2423" s="921"/>
      <c r="D2423" s="2" t="str">
        <f t="shared" si="36"/>
        <v>OK</v>
      </c>
    </row>
    <row r="2424" spans="1:4" x14ac:dyDescent="0.2">
      <c r="A2424" s="5">
        <v>2365</v>
      </c>
      <c r="B2424" s="921"/>
      <c r="D2424" s="2" t="str">
        <f t="shared" si="36"/>
        <v>OK</v>
      </c>
    </row>
    <row r="2425" spans="1:4" x14ac:dyDescent="0.2">
      <c r="A2425" s="5">
        <v>2366</v>
      </c>
      <c r="B2425" s="921"/>
      <c r="D2425" s="2" t="str">
        <f t="shared" si="36"/>
        <v>OK</v>
      </c>
    </row>
    <row r="2426" spans="1:4" x14ac:dyDescent="0.2">
      <c r="A2426" s="5">
        <v>2367</v>
      </c>
      <c r="B2426" s="921"/>
      <c r="D2426" s="2" t="str">
        <f t="shared" si="36"/>
        <v>OK</v>
      </c>
    </row>
    <row r="2427" spans="1:4" x14ac:dyDescent="0.2">
      <c r="A2427" s="5">
        <v>2368</v>
      </c>
      <c r="B2427" s="921"/>
      <c r="D2427" s="2" t="str">
        <f t="shared" si="36"/>
        <v>OK</v>
      </c>
    </row>
    <row r="2428" spans="1:4" x14ac:dyDescent="0.2">
      <c r="A2428" s="5">
        <v>2369</v>
      </c>
      <c r="B2428" s="921"/>
      <c r="D2428" s="2" t="str">
        <f t="shared" si="36"/>
        <v>OK</v>
      </c>
    </row>
    <row r="2429" spans="1:4" x14ac:dyDescent="0.2">
      <c r="A2429" s="5">
        <v>2370</v>
      </c>
      <c r="B2429" s="921"/>
      <c r="D2429" s="2" t="str">
        <f t="shared" ref="D2429:D2492" si="37">IF(ISBLANK(B2429),"OK",IF(A2429-B2429=0,"OK","Error?"))</f>
        <v>OK</v>
      </c>
    </row>
    <row r="2430" spans="1:4" x14ac:dyDescent="0.2">
      <c r="A2430" s="5">
        <v>2371</v>
      </c>
      <c r="B2430" s="921"/>
      <c r="D2430" s="2" t="str">
        <f t="shared" si="37"/>
        <v>OK</v>
      </c>
    </row>
    <row r="2431" spans="1:4" x14ac:dyDescent="0.2">
      <c r="A2431" s="5">
        <v>2372</v>
      </c>
      <c r="B2431" s="921"/>
      <c r="D2431" s="2" t="str">
        <f t="shared" si="37"/>
        <v>OK</v>
      </c>
    </row>
    <row r="2432" spans="1:4" x14ac:dyDescent="0.2">
      <c r="A2432" s="5">
        <v>2373</v>
      </c>
      <c r="B2432" s="921"/>
      <c r="D2432" s="2" t="str">
        <f t="shared" si="37"/>
        <v>OK</v>
      </c>
    </row>
    <row r="2433" spans="1:4" x14ac:dyDescent="0.2">
      <c r="A2433">
        <v>2374</v>
      </c>
      <c r="B2433" s="921">
        <f>'Assets-Liab 5-6'!C38</f>
        <v>0</v>
      </c>
      <c r="D2433" s="2" t="str">
        <f t="shared" si="37"/>
        <v>Error?</v>
      </c>
    </row>
    <row r="2434" spans="1:4" x14ac:dyDescent="0.2">
      <c r="A2434" s="5">
        <v>2375</v>
      </c>
      <c r="B2434" s="921"/>
      <c r="D2434" s="2" t="str">
        <f t="shared" si="37"/>
        <v>OK</v>
      </c>
    </row>
    <row r="2435" spans="1:4" x14ac:dyDescent="0.2">
      <c r="A2435">
        <v>2376</v>
      </c>
      <c r="B2435" s="921">
        <f>'Assets-Liab 5-6'!D38</f>
        <v>0</v>
      </c>
      <c r="D2435" s="2" t="str">
        <f t="shared" si="37"/>
        <v>Error?</v>
      </c>
    </row>
    <row r="2436" spans="1:4" x14ac:dyDescent="0.2">
      <c r="A2436" s="5">
        <v>2377</v>
      </c>
      <c r="B2436" s="921"/>
      <c r="D2436" s="2" t="str">
        <f t="shared" si="37"/>
        <v>OK</v>
      </c>
    </row>
    <row r="2437" spans="1:4" x14ac:dyDescent="0.2">
      <c r="A2437" s="5">
        <v>2378</v>
      </c>
      <c r="B2437" s="921"/>
      <c r="D2437" s="2" t="str">
        <f t="shared" si="37"/>
        <v>OK</v>
      </c>
    </row>
    <row r="2438" spans="1:4" x14ac:dyDescent="0.2">
      <c r="A2438" s="5">
        <v>2379</v>
      </c>
      <c r="B2438" s="921"/>
      <c r="D2438" s="2" t="str">
        <f t="shared" si="37"/>
        <v>OK</v>
      </c>
    </row>
    <row r="2439" spans="1:4" x14ac:dyDescent="0.2">
      <c r="A2439" s="5">
        <v>2380</v>
      </c>
      <c r="B2439" s="921"/>
      <c r="D2439" s="2" t="str">
        <f t="shared" si="37"/>
        <v>OK</v>
      </c>
    </row>
    <row r="2440" spans="1:4" x14ac:dyDescent="0.2">
      <c r="A2440" s="5">
        <v>2381</v>
      </c>
      <c r="B2440" s="921"/>
      <c r="D2440" s="2" t="str">
        <f t="shared" si="37"/>
        <v>OK</v>
      </c>
    </row>
    <row r="2441" spans="1:4" x14ac:dyDescent="0.2">
      <c r="A2441" s="5">
        <v>2382</v>
      </c>
      <c r="B2441" s="921"/>
      <c r="D2441" s="2" t="str">
        <f t="shared" si="37"/>
        <v>OK</v>
      </c>
    </row>
    <row r="2442" spans="1:4" x14ac:dyDescent="0.2">
      <c r="A2442" s="5">
        <v>2383</v>
      </c>
      <c r="B2442" s="921"/>
      <c r="D2442" s="2" t="str">
        <f t="shared" si="37"/>
        <v>OK</v>
      </c>
    </row>
    <row r="2443" spans="1:4" x14ac:dyDescent="0.2">
      <c r="A2443" s="5">
        <v>2384</v>
      </c>
      <c r="B2443" s="921"/>
      <c r="D2443" s="2" t="str">
        <f t="shared" si="37"/>
        <v>OK</v>
      </c>
    </row>
    <row r="2444" spans="1:4" x14ac:dyDescent="0.2">
      <c r="A2444" s="5">
        <v>2385</v>
      </c>
      <c r="B2444" s="921"/>
      <c r="D2444" s="2" t="str">
        <f t="shared" si="37"/>
        <v>OK</v>
      </c>
    </row>
    <row r="2445" spans="1:4" x14ac:dyDescent="0.2">
      <c r="A2445" s="5">
        <v>2386</v>
      </c>
      <c r="B2445" s="921"/>
      <c r="D2445" s="2" t="str">
        <f t="shared" si="37"/>
        <v>OK</v>
      </c>
    </row>
    <row r="2446" spans="1:4" x14ac:dyDescent="0.2">
      <c r="A2446" s="5">
        <v>2387</v>
      </c>
      <c r="B2446" s="921"/>
      <c r="D2446" s="2" t="str">
        <f t="shared" si="37"/>
        <v>OK</v>
      </c>
    </row>
    <row r="2447" spans="1:4" x14ac:dyDescent="0.2">
      <c r="A2447" s="5">
        <v>2388</v>
      </c>
      <c r="B2447" s="921"/>
      <c r="D2447" s="2" t="str">
        <f t="shared" si="37"/>
        <v>OK</v>
      </c>
    </row>
    <row r="2448" spans="1:4" x14ac:dyDescent="0.2">
      <c r="A2448" s="5">
        <v>2389</v>
      </c>
      <c r="B2448" s="921"/>
      <c r="D2448" s="2" t="str">
        <f t="shared" si="37"/>
        <v>OK</v>
      </c>
    </row>
    <row r="2449" spans="1:4" x14ac:dyDescent="0.2">
      <c r="A2449" s="5">
        <v>2390</v>
      </c>
      <c r="B2449" s="921"/>
      <c r="D2449" s="2" t="str">
        <f t="shared" si="37"/>
        <v>OK</v>
      </c>
    </row>
    <row r="2450" spans="1:4" x14ac:dyDescent="0.2">
      <c r="A2450" s="5">
        <v>2391</v>
      </c>
      <c r="B2450" s="921"/>
      <c r="D2450" s="2" t="str">
        <f t="shared" si="37"/>
        <v>OK</v>
      </c>
    </row>
    <row r="2451" spans="1:4" x14ac:dyDescent="0.2">
      <c r="A2451" s="5">
        <v>2392</v>
      </c>
      <c r="B2451" s="921"/>
      <c r="D2451" s="2" t="str">
        <f t="shared" si="37"/>
        <v>OK</v>
      </c>
    </row>
    <row r="2452" spans="1:4" x14ac:dyDescent="0.2">
      <c r="A2452" s="5">
        <v>2393</v>
      </c>
      <c r="B2452" s="921"/>
      <c r="D2452" s="2" t="str">
        <f t="shared" si="37"/>
        <v>OK</v>
      </c>
    </row>
    <row r="2453" spans="1:4" x14ac:dyDescent="0.2">
      <c r="A2453" s="5">
        <v>2394</v>
      </c>
      <c r="B2453" s="921"/>
      <c r="D2453" s="2" t="str">
        <f t="shared" si="37"/>
        <v>OK</v>
      </c>
    </row>
    <row r="2454" spans="1:4" x14ac:dyDescent="0.2">
      <c r="A2454" s="5">
        <v>2395</v>
      </c>
      <c r="B2454" s="921"/>
      <c r="D2454" s="2" t="str">
        <f t="shared" si="37"/>
        <v>OK</v>
      </c>
    </row>
    <row r="2455" spans="1:4" x14ac:dyDescent="0.2">
      <c r="A2455" s="5">
        <v>2396</v>
      </c>
      <c r="B2455" s="921"/>
      <c r="D2455" s="2" t="str">
        <f t="shared" si="37"/>
        <v>OK</v>
      </c>
    </row>
    <row r="2456" spans="1:4" x14ac:dyDescent="0.2">
      <c r="A2456" s="5">
        <v>2397</v>
      </c>
      <c r="B2456" s="921"/>
      <c r="D2456" s="2" t="str">
        <f t="shared" si="37"/>
        <v>OK</v>
      </c>
    </row>
    <row r="2457" spans="1:4" x14ac:dyDescent="0.2">
      <c r="A2457" s="5">
        <v>2398</v>
      </c>
      <c r="B2457" s="921"/>
      <c r="D2457" s="2" t="str">
        <f t="shared" si="37"/>
        <v>OK</v>
      </c>
    </row>
    <row r="2458" spans="1:4" x14ac:dyDescent="0.2">
      <c r="A2458" s="5">
        <v>2399</v>
      </c>
      <c r="B2458" s="921"/>
      <c r="D2458" s="2" t="str">
        <f t="shared" si="37"/>
        <v>OK</v>
      </c>
    </row>
    <row r="2459" spans="1:4" x14ac:dyDescent="0.2">
      <c r="A2459" s="5">
        <v>2400</v>
      </c>
      <c r="B2459" s="921"/>
      <c r="D2459" s="2" t="str">
        <f t="shared" si="37"/>
        <v>OK</v>
      </c>
    </row>
    <row r="2460" spans="1:4" x14ac:dyDescent="0.2">
      <c r="A2460" s="5">
        <v>2401</v>
      </c>
      <c r="B2460" s="921"/>
      <c r="D2460" s="2" t="str">
        <f t="shared" si="37"/>
        <v>OK</v>
      </c>
    </row>
    <row r="2461" spans="1:4" x14ac:dyDescent="0.2">
      <c r="A2461" s="5">
        <v>2402</v>
      </c>
      <c r="B2461" s="921"/>
      <c r="D2461" s="2" t="str">
        <f t="shared" si="37"/>
        <v>OK</v>
      </c>
    </row>
    <row r="2462" spans="1:4" x14ac:dyDescent="0.2">
      <c r="A2462" s="5">
        <v>2403</v>
      </c>
      <c r="B2462" s="921"/>
      <c r="D2462" s="2" t="str">
        <f t="shared" si="37"/>
        <v>OK</v>
      </c>
    </row>
    <row r="2463" spans="1:4" x14ac:dyDescent="0.2">
      <c r="A2463" s="5">
        <v>2404</v>
      </c>
      <c r="B2463" s="921"/>
      <c r="D2463" s="2" t="str">
        <f t="shared" si="37"/>
        <v>OK</v>
      </c>
    </row>
    <row r="2464" spans="1:4" x14ac:dyDescent="0.2">
      <c r="A2464" s="5">
        <v>2405</v>
      </c>
      <c r="B2464" s="921"/>
      <c r="D2464" s="2" t="str">
        <f t="shared" si="37"/>
        <v>OK</v>
      </c>
    </row>
    <row r="2465" spans="1:4" x14ac:dyDescent="0.2">
      <c r="A2465" s="5">
        <v>2406</v>
      </c>
      <c r="B2465" s="921"/>
      <c r="D2465" s="2" t="str">
        <f t="shared" si="37"/>
        <v>OK</v>
      </c>
    </row>
    <row r="2466" spans="1:4" x14ac:dyDescent="0.2">
      <c r="A2466" s="5">
        <v>2407</v>
      </c>
      <c r="B2466" s="921"/>
      <c r="D2466" s="2" t="str">
        <f t="shared" si="37"/>
        <v>OK</v>
      </c>
    </row>
    <row r="2467" spans="1:4" x14ac:dyDescent="0.2">
      <c r="A2467" s="5">
        <v>2408</v>
      </c>
      <c r="B2467" s="921"/>
      <c r="D2467" s="2" t="str">
        <f t="shared" si="37"/>
        <v>OK</v>
      </c>
    </row>
    <row r="2468" spans="1:4" x14ac:dyDescent="0.2">
      <c r="A2468" s="5">
        <v>2409</v>
      </c>
      <c r="B2468" s="921"/>
      <c r="D2468" s="2" t="str">
        <f t="shared" si="37"/>
        <v>OK</v>
      </c>
    </row>
    <row r="2469" spans="1:4" x14ac:dyDescent="0.2">
      <c r="A2469" s="5">
        <v>2410</v>
      </c>
      <c r="B2469" s="921"/>
      <c r="D2469" s="2" t="str">
        <f t="shared" si="37"/>
        <v>OK</v>
      </c>
    </row>
    <row r="2470" spans="1:4" x14ac:dyDescent="0.2">
      <c r="A2470" s="5">
        <v>2411</v>
      </c>
      <c r="B2470" s="921"/>
      <c r="D2470" s="2" t="str">
        <f t="shared" si="37"/>
        <v>OK</v>
      </c>
    </row>
    <row r="2471" spans="1:4" x14ac:dyDescent="0.2">
      <c r="A2471" s="5">
        <v>2412</v>
      </c>
      <c r="B2471" s="921"/>
      <c r="D2471" s="2" t="str">
        <f t="shared" si="37"/>
        <v>OK</v>
      </c>
    </row>
    <row r="2472" spans="1:4" x14ac:dyDescent="0.2">
      <c r="A2472" s="5">
        <v>2413</v>
      </c>
      <c r="B2472" s="921"/>
      <c r="D2472" s="2" t="str">
        <f t="shared" si="37"/>
        <v>OK</v>
      </c>
    </row>
    <row r="2473" spans="1:4" x14ac:dyDescent="0.2">
      <c r="A2473">
        <v>2414</v>
      </c>
      <c r="B2473" s="921">
        <f>'Assets-Liab 5-6'!F38</f>
        <v>0</v>
      </c>
      <c r="D2473" s="2" t="str">
        <f t="shared" si="37"/>
        <v>Error?</v>
      </c>
    </row>
    <row r="2474" spans="1:4" x14ac:dyDescent="0.2">
      <c r="A2474" s="5">
        <v>2415</v>
      </c>
      <c r="B2474" s="921"/>
      <c r="D2474" s="2" t="str">
        <f t="shared" si="37"/>
        <v>OK</v>
      </c>
    </row>
    <row r="2475" spans="1:4" x14ac:dyDescent="0.2">
      <c r="A2475">
        <v>2416</v>
      </c>
      <c r="B2475" s="921">
        <f>'Assets-Liab 5-6'!G38</f>
        <v>0</v>
      </c>
      <c r="D2475" s="2" t="str">
        <f t="shared" si="37"/>
        <v>Error?</v>
      </c>
    </row>
    <row r="2476" spans="1:4" x14ac:dyDescent="0.2">
      <c r="A2476" s="5">
        <v>2417</v>
      </c>
      <c r="B2476" s="921"/>
      <c r="D2476" s="2" t="str">
        <f t="shared" si="37"/>
        <v>OK</v>
      </c>
    </row>
    <row r="2477" spans="1:4" x14ac:dyDescent="0.2">
      <c r="A2477" s="5">
        <v>2418</v>
      </c>
      <c r="B2477" s="921"/>
      <c r="D2477" s="2" t="str">
        <f t="shared" si="37"/>
        <v>OK</v>
      </c>
    </row>
    <row r="2478" spans="1:4" x14ac:dyDescent="0.2">
      <c r="A2478" s="5">
        <v>2419</v>
      </c>
      <c r="B2478" s="921"/>
      <c r="D2478" s="2" t="str">
        <f t="shared" si="37"/>
        <v>OK</v>
      </c>
    </row>
    <row r="2479" spans="1:4" x14ac:dyDescent="0.2">
      <c r="A2479" s="5">
        <v>2420</v>
      </c>
      <c r="B2479" s="921"/>
      <c r="D2479" s="2" t="str">
        <f t="shared" si="37"/>
        <v>OK</v>
      </c>
    </row>
    <row r="2480" spans="1:4" x14ac:dyDescent="0.2">
      <c r="A2480" s="5">
        <v>2421</v>
      </c>
      <c r="B2480" s="921"/>
      <c r="D2480" s="2" t="str">
        <f t="shared" si="37"/>
        <v>OK</v>
      </c>
    </row>
    <row r="2481" spans="1:4" x14ac:dyDescent="0.2">
      <c r="A2481" s="5">
        <v>2422</v>
      </c>
      <c r="B2481" s="921"/>
      <c r="D2481" s="2" t="str">
        <f t="shared" si="37"/>
        <v>OK</v>
      </c>
    </row>
    <row r="2482" spans="1:4" x14ac:dyDescent="0.2">
      <c r="A2482" s="5">
        <v>2423</v>
      </c>
      <c r="B2482" s="921"/>
      <c r="D2482" s="2" t="str">
        <f t="shared" si="37"/>
        <v>OK</v>
      </c>
    </row>
    <row r="2483" spans="1:4" x14ac:dyDescent="0.2">
      <c r="A2483" s="5">
        <v>2424</v>
      </c>
      <c r="B2483" s="921"/>
      <c r="D2483" s="2" t="str">
        <f t="shared" si="37"/>
        <v>OK</v>
      </c>
    </row>
    <row r="2484" spans="1:4" x14ac:dyDescent="0.2">
      <c r="A2484" s="5">
        <v>2425</v>
      </c>
      <c r="B2484" s="921"/>
      <c r="D2484" s="2" t="str">
        <f t="shared" si="37"/>
        <v>OK</v>
      </c>
    </row>
    <row r="2485" spans="1:4" x14ac:dyDescent="0.2">
      <c r="A2485" s="5">
        <v>2426</v>
      </c>
      <c r="B2485" s="921"/>
      <c r="D2485" s="2" t="str">
        <f t="shared" si="37"/>
        <v>OK</v>
      </c>
    </row>
    <row r="2486" spans="1:4" x14ac:dyDescent="0.2">
      <c r="A2486" s="5">
        <v>2427</v>
      </c>
      <c r="B2486" s="921"/>
      <c r="D2486" s="2" t="str">
        <f t="shared" si="37"/>
        <v>OK</v>
      </c>
    </row>
    <row r="2487" spans="1:4" x14ac:dyDescent="0.2">
      <c r="A2487" s="5">
        <v>2428</v>
      </c>
      <c r="B2487" s="921"/>
      <c r="D2487" s="2" t="str">
        <f t="shared" si="37"/>
        <v>OK</v>
      </c>
    </row>
    <row r="2488" spans="1:4" x14ac:dyDescent="0.2">
      <c r="A2488" s="5">
        <v>2429</v>
      </c>
      <c r="B2488" s="921"/>
      <c r="D2488" s="2" t="str">
        <f t="shared" si="37"/>
        <v>OK</v>
      </c>
    </row>
    <row r="2489" spans="1:4" x14ac:dyDescent="0.2">
      <c r="A2489" s="5">
        <v>2430</v>
      </c>
      <c r="B2489" s="921"/>
      <c r="D2489" s="2" t="str">
        <f t="shared" si="37"/>
        <v>OK</v>
      </c>
    </row>
    <row r="2490" spans="1:4" x14ac:dyDescent="0.2">
      <c r="A2490" s="5">
        <v>2431</v>
      </c>
      <c r="B2490" s="921"/>
      <c r="D2490" s="2" t="str">
        <f t="shared" si="37"/>
        <v>OK</v>
      </c>
    </row>
    <row r="2491" spans="1:4" x14ac:dyDescent="0.2">
      <c r="A2491" s="5">
        <v>2432</v>
      </c>
      <c r="B2491" s="921"/>
      <c r="D2491" s="2" t="str">
        <f t="shared" si="37"/>
        <v>OK</v>
      </c>
    </row>
    <row r="2492" spans="1:4" x14ac:dyDescent="0.2">
      <c r="A2492" s="5">
        <v>2433</v>
      </c>
      <c r="B2492" s="921"/>
      <c r="D2492" s="2" t="str">
        <f t="shared" si="37"/>
        <v>OK</v>
      </c>
    </row>
    <row r="2493" spans="1:4" x14ac:dyDescent="0.2">
      <c r="A2493" s="5">
        <v>2434</v>
      </c>
      <c r="B2493" s="921"/>
      <c r="D2493" s="2" t="str">
        <f t="shared" ref="D2493:D2556" si="38">IF(ISBLANK(B2493),"OK",IF(A2493-B2493=0,"OK","Error?"))</f>
        <v>OK</v>
      </c>
    </row>
    <row r="2494" spans="1:4" x14ac:dyDescent="0.2">
      <c r="A2494" s="5">
        <v>2435</v>
      </c>
      <c r="B2494" s="921"/>
      <c r="D2494" s="2" t="str">
        <f t="shared" si="38"/>
        <v>OK</v>
      </c>
    </row>
    <row r="2495" spans="1:4" x14ac:dyDescent="0.2">
      <c r="A2495" s="5">
        <v>2436</v>
      </c>
      <c r="B2495" s="921"/>
      <c r="D2495" s="2" t="str">
        <f t="shared" si="38"/>
        <v>OK</v>
      </c>
    </row>
    <row r="2496" spans="1:4" x14ac:dyDescent="0.2">
      <c r="A2496" s="5">
        <v>2437</v>
      </c>
      <c r="B2496" s="921"/>
      <c r="D2496" s="2" t="str">
        <f t="shared" si="38"/>
        <v>OK</v>
      </c>
    </row>
    <row r="2497" spans="1:4" x14ac:dyDescent="0.2">
      <c r="A2497" s="5">
        <v>2438</v>
      </c>
      <c r="B2497" s="921"/>
      <c r="D2497" s="2" t="str">
        <f t="shared" si="38"/>
        <v>OK</v>
      </c>
    </row>
    <row r="2498" spans="1:4" x14ac:dyDescent="0.2">
      <c r="A2498" s="5">
        <v>2439</v>
      </c>
      <c r="B2498" s="921"/>
      <c r="D2498" s="2" t="str">
        <f t="shared" si="38"/>
        <v>OK</v>
      </c>
    </row>
    <row r="2499" spans="1:4" x14ac:dyDescent="0.2">
      <c r="A2499" s="5">
        <v>2440</v>
      </c>
      <c r="B2499" s="921"/>
      <c r="D2499" s="2" t="str">
        <f t="shared" si="38"/>
        <v>OK</v>
      </c>
    </row>
    <row r="2500" spans="1:4" x14ac:dyDescent="0.2">
      <c r="A2500" s="5">
        <v>2441</v>
      </c>
      <c r="B2500" s="921"/>
      <c r="D2500" s="2" t="str">
        <f t="shared" si="38"/>
        <v>OK</v>
      </c>
    </row>
    <row r="2501" spans="1:4" x14ac:dyDescent="0.2">
      <c r="A2501" s="5">
        <v>2442</v>
      </c>
      <c r="B2501" s="921"/>
      <c r="D2501" s="2" t="str">
        <f t="shared" si="38"/>
        <v>OK</v>
      </c>
    </row>
    <row r="2502" spans="1:4" x14ac:dyDescent="0.2">
      <c r="A2502">
        <v>2443</v>
      </c>
      <c r="B2502" s="921">
        <f>'Assets-Liab 5-6'!E38</f>
        <v>0</v>
      </c>
      <c r="D2502" s="2" t="str">
        <f t="shared" si="38"/>
        <v>Error?</v>
      </c>
    </row>
    <row r="2503" spans="1:4" x14ac:dyDescent="0.2">
      <c r="A2503" s="5">
        <v>2444</v>
      </c>
      <c r="B2503" s="921"/>
      <c r="D2503" s="2" t="str">
        <f t="shared" si="38"/>
        <v>OK</v>
      </c>
    </row>
    <row r="2504" spans="1:4" x14ac:dyDescent="0.2">
      <c r="A2504" s="5">
        <v>2445</v>
      </c>
      <c r="B2504" s="921"/>
      <c r="D2504" s="2" t="str">
        <f t="shared" si="38"/>
        <v>OK</v>
      </c>
    </row>
    <row r="2505" spans="1:4" x14ac:dyDescent="0.2">
      <c r="A2505" s="5">
        <v>2446</v>
      </c>
      <c r="B2505" s="921"/>
      <c r="D2505" s="2" t="str">
        <f t="shared" si="38"/>
        <v>OK</v>
      </c>
    </row>
    <row r="2506" spans="1:4" x14ac:dyDescent="0.2">
      <c r="A2506" s="5">
        <v>2447</v>
      </c>
      <c r="B2506" s="921"/>
      <c r="D2506" s="2" t="str">
        <f t="shared" si="38"/>
        <v>OK</v>
      </c>
    </row>
    <row r="2507" spans="1:4" x14ac:dyDescent="0.2">
      <c r="A2507" s="5">
        <v>2448</v>
      </c>
      <c r="B2507" s="921"/>
      <c r="D2507" s="2" t="str">
        <f t="shared" si="38"/>
        <v>OK</v>
      </c>
    </row>
    <row r="2508" spans="1:4" x14ac:dyDescent="0.2">
      <c r="A2508" s="5">
        <v>2449</v>
      </c>
      <c r="B2508" s="921"/>
      <c r="D2508" s="2" t="str">
        <f t="shared" si="38"/>
        <v>OK</v>
      </c>
    </row>
    <row r="2509" spans="1:4" x14ac:dyDescent="0.2">
      <c r="A2509" s="5">
        <v>2450</v>
      </c>
      <c r="B2509" s="921"/>
      <c r="D2509" s="2" t="str">
        <f t="shared" si="38"/>
        <v>OK</v>
      </c>
    </row>
    <row r="2510" spans="1:4" x14ac:dyDescent="0.2">
      <c r="A2510" s="5">
        <v>2451</v>
      </c>
      <c r="B2510" s="921"/>
      <c r="D2510" s="2" t="str">
        <f t="shared" si="38"/>
        <v>OK</v>
      </c>
    </row>
    <row r="2511" spans="1:4" x14ac:dyDescent="0.2">
      <c r="A2511" s="5">
        <v>2452</v>
      </c>
      <c r="B2511" s="921"/>
      <c r="D2511" s="2" t="str">
        <f t="shared" si="38"/>
        <v>OK</v>
      </c>
    </row>
    <row r="2512" spans="1:4" x14ac:dyDescent="0.2">
      <c r="A2512" s="5">
        <v>2453</v>
      </c>
      <c r="B2512" s="921"/>
      <c r="D2512" s="2" t="str">
        <f t="shared" si="38"/>
        <v>OK</v>
      </c>
    </row>
    <row r="2513" spans="1:4" x14ac:dyDescent="0.2">
      <c r="A2513" s="5">
        <v>2454</v>
      </c>
      <c r="B2513" s="921"/>
      <c r="D2513" s="2" t="str">
        <f t="shared" si="38"/>
        <v>OK</v>
      </c>
    </row>
    <row r="2514" spans="1:4" x14ac:dyDescent="0.2">
      <c r="A2514" s="5">
        <v>2455</v>
      </c>
      <c r="B2514" s="921"/>
      <c r="D2514" s="2" t="str">
        <f t="shared" si="38"/>
        <v>OK</v>
      </c>
    </row>
    <row r="2515" spans="1:4" x14ac:dyDescent="0.2">
      <c r="A2515" s="5">
        <v>2456</v>
      </c>
      <c r="B2515" s="921"/>
      <c r="D2515" s="2" t="str">
        <f t="shared" si="38"/>
        <v>OK</v>
      </c>
    </row>
    <row r="2516" spans="1:4" x14ac:dyDescent="0.2">
      <c r="A2516" s="5">
        <v>2457</v>
      </c>
      <c r="B2516" s="921"/>
      <c r="D2516" s="2" t="str">
        <f t="shared" si="38"/>
        <v>OK</v>
      </c>
    </row>
    <row r="2517" spans="1:4" x14ac:dyDescent="0.2">
      <c r="A2517" s="5">
        <v>2458</v>
      </c>
      <c r="B2517" s="921"/>
      <c r="D2517" s="2" t="str">
        <f t="shared" si="38"/>
        <v>OK</v>
      </c>
    </row>
    <row r="2518" spans="1:4" x14ac:dyDescent="0.2">
      <c r="A2518" s="5">
        <v>2459</v>
      </c>
      <c r="B2518" s="921"/>
      <c r="D2518" s="2" t="str">
        <f t="shared" si="38"/>
        <v>OK</v>
      </c>
    </row>
    <row r="2519" spans="1:4" x14ac:dyDescent="0.2">
      <c r="A2519" s="5">
        <v>2460</v>
      </c>
      <c r="B2519" s="921"/>
      <c r="D2519" s="2" t="str">
        <f t="shared" si="38"/>
        <v>OK</v>
      </c>
    </row>
    <row r="2520" spans="1:4" x14ac:dyDescent="0.2">
      <c r="A2520" s="5">
        <v>2461</v>
      </c>
      <c r="B2520" s="921"/>
      <c r="D2520" s="2" t="str">
        <f t="shared" si="38"/>
        <v>OK</v>
      </c>
    </row>
    <row r="2521" spans="1:4" x14ac:dyDescent="0.2">
      <c r="A2521" s="5">
        <v>2462</v>
      </c>
      <c r="B2521" s="921"/>
      <c r="D2521" s="2" t="str">
        <f t="shared" si="38"/>
        <v>OK</v>
      </c>
    </row>
    <row r="2522" spans="1:4" x14ac:dyDescent="0.2">
      <c r="A2522" s="5">
        <v>2463</v>
      </c>
      <c r="B2522" s="921"/>
      <c r="D2522" s="2" t="str">
        <f t="shared" si="38"/>
        <v>OK</v>
      </c>
    </row>
    <row r="2523" spans="1:4" x14ac:dyDescent="0.2">
      <c r="A2523" s="5">
        <v>2464</v>
      </c>
      <c r="B2523" s="921"/>
      <c r="D2523" s="2" t="str">
        <f t="shared" si="38"/>
        <v>OK</v>
      </c>
    </row>
    <row r="2524" spans="1:4" x14ac:dyDescent="0.2">
      <c r="A2524" s="5">
        <v>2465</v>
      </c>
      <c r="B2524" s="921"/>
      <c r="D2524" s="2" t="str">
        <f t="shared" si="38"/>
        <v>OK</v>
      </c>
    </row>
    <row r="2525" spans="1:4" x14ac:dyDescent="0.2">
      <c r="A2525" s="5">
        <v>2466</v>
      </c>
      <c r="B2525" s="921"/>
      <c r="D2525" s="2" t="str">
        <f t="shared" si="38"/>
        <v>OK</v>
      </c>
    </row>
    <row r="2526" spans="1:4" x14ac:dyDescent="0.2">
      <c r="A2526" s="5">
        <v>2467</v>
      </c>
      <c r="B2526" s="921"/>
      <c r="D2526" s="2" t="str">
        <f t="shared" si="38"/>
        <v>OK</v>
      </c>
    </row>
    <row r="2527" spans="1:4" x14ac:dyDescent="0.2">
      <c r="A2527" s="5">
        <v>2468</v>
      </c>
      <c r="B2527" s="921"/>
      <c r="D2527" s="2" t="str">
        <f t="shared" si="38"/>
        <v>OK</v>
      </c>
    </row>
    <row r="2528" spans="1:4" x14ac:dyDescent="0.2">
      <c r="A2528" s="5">
        <v>2469</v>
      </c>
      <c r="B2528" s="921"/>
      <c r="D2528" s="2" t="str">
        <f t="shared" si="38"/>
        <v>OK</v>
      </c>
    </row>
    <row r="2529" spans="1:4" x14ac:dyDescent="0.2">
      <c r="A2529" s="5">
        <v>2470</v>
      </c>
      <c r="B2529" s="921"/>
      <c r="D2529" s="2" t="str">
        <f t="shared" si="38"/>
        <v>OK</v>
      </c>
    </row>
    <row r="2530" spans="1:4" x14ac:dyDescent="0.2">
      <c r="A2530" s="5">
        <v>2471</v>
      </c>
      <c r="B2530" s="921"/>
      <c r="D2530" s="2" t="str">
        <f t="shared" si="38"/>
        <v>OK</v>
      </c>
    </row>
    <row r="2531" spans="1:4" x14ac:dyDescent="0.2">
      <c r="A2531" s="5">
        <v>2472</v>
      </c>
      <c r="B2531" s="921"/>
      <c r="D2531" s="2" t="str">
        <f t="shared" si="38"/>
        <v>OK</v>
      </c>
    </row>
    <row r="2532" spans="1:4" x14ac:dyDescent="0.2">
      <c r="A2532" s="5">
        <v>2473</v>
      </c>
      <c r="B2532" s="921"/>
      <c r="D2532" s="2" t="str">
        <f t="shared" si="38"/>
        <v>OK</v>
      </c>
    </row>
    <row r="2533" spans="1:4" x14ac:dyDescent="0.2">
      <c r="A2533">
        <v>2474</v>
      </c>
      <c r="B2533" s="921">
        <f>'Assets-Liab 5-6'!H38</f>
        <v>0</v>
      </c>
      <c r="D2533" s="2" t="str">
        <f t="shared" si="38"/>
        <v>Error?</v>
      </c>
    </row>
    <row r="2534" spans="1:4" x14ac:dyDescent="0.2">
      <c r="A2534" s="5">
        <v>2475</v>
      </c>
      <c r="B2534" s="921"/>
      <c r="D2534" s="2" t="str">
        <f t="shared" si="38"/>
        <v>OK</v>
      </c>
    </row>
    <row r="2535" spans="1:4" x14ac:dyDescent="0.2">
      <c r="A2535" s="5">
        <v>2476</v>
      </c>
      <c r="B2535" s="921"/>
      <c r="D2535" s="2" t="str">
        <f t="shared" si="38"/>
        <v>OK</v>
      </c>
    </row>
    <row r="2536" spans="1:4" x14ac:dyDescent="0.2">
      <c r="A2536" s="5">
        <v>2477</v>
      </c>
      <c r="B2536" s="921"/>
      <c r="D2536" s="2" t="str">
        <f t="shared" si="38"/>
        <v>OK</v>
      </c>
    </row>
    <row r="2537" spans="1:4" x14ac:dyDescent="0.2">
      <c r="A2537" s="5">
        <v>2478</v>
      </c>
      <c r="B2537" s="921"/>
      <c r="D2537" s="2" t="str">
        <f t="shared" si="38"/>
        <v>OK</v>
      </c>
    </row>
    <row r="2538" spans="1:4" x14ac:dyDescent="0.2">
      <c r="A2538" s="5">
        <v>2479</v>
      </c>
      <c r="B2538" s="921"/>
      <c r="D2538" s="2" t="str">
        <f t="shared" si="38"/>
        <v>OK</v>
      </c>
    </row>
    <row r="2539" spans="1:4" x14ac:dyDescent="0.2">
      <c r="A2539" s="5">
        <v>2480</v>
      </c>
      <c r="B2539" s="921"/>
      <c r="D2539" s="2" t="str">
        <f t="shared" si="38"/>
        <v>OK</v>
      </c>
    </row>
    <row r="2540" spans="1:4" x14ac:dyDescent="0.2">
      <c r="A2540" s="5">
        <v>2481</v>
      </c>
      <c r="B2540" s="921"/>
      <c r="D2540" s="2" t="str">
        <f t="shared" si="38"/>
        <v>OK</v>
      </c>
    </row>
    <row r="2541" spans="1:4" x14ac:dyDescent="0.2">
      <c r="A2541" s="5">
        <v>2482</v>
      </c>
      <c r="B2541" s="921"/>
      <c r="D2541" s="2" t="str">
        <f t="shared" si="38"/>
        <v>OK</v>
      </c>
    </row>
    <row r="2542" spans="1:4" x14ac:dyDescent="0.2">
      <c r="A2542" s="5">
        <v>2483</v>
      </c>
      <c r="B2542" s="921"/>
      <c r="D2542" s="2" t="str">
        <f t="shared" si="38"/>
        <v>OK</v>
      </c>
    </row>
    <row r="2543" spans="1:4" x14ac:dyDescent="0.2">
      <c r="A2543" s="5">
        <v>2484</v>
      </c>
      <c r="B2543" s="921"/>
      <c r="D2543" s="2" t="str">
        <f t="shared" si="38"/>
        <v>OK</v>
      </c>
    </row>
    <row r="2544" spans="1:4" x14ac:dyDescent="0.2">
      <c r="A2544" s="5">
        <v>2485</v>
      </c>
      <c r="B2544" s="921"/>
      <c r="D2544" s="2" t="str">
        <f t="shared" si="38"/>
        <v>OK</v>
      </c>
    </row>
    <row r="2545" spans="1:4" x14ac:dyDescent="0.2">
      <c r="A2545" s="5">
        <v>2486</v>
      </c>
      <c r="B2545" s="921"/>
      <c r="D2545" s="2" t="str">
        <f t="shared" si="38"/>
        <v>OK</v>
      </c>
    </row>
    <row r="2546" spans="1:4" x14ac:dyDescent="0.2">
      <c r="A2546" s="5">
        <v>2487</v>
      </c>
      <c r="B2546" s="921"/>
      <c r="D2546" s="2" t="str">
        <f t="shared" si="38"/>
        <v>OK</v>
      </c>
    </row>
    <row r="2547" spans="1:4" x14ac:dyDescent="0.2">
      <c r="A2547" s="5">
        <v>2488</v>
      </c>
      <c r="B2547" s="921"/>
      <c r="D2547" s="2" t="str">
        <f t="shared" si="38"/>
        <v>OK</v>
      </c>
    </row>
    <row r="2548" spans="1:4" x14ac:dyDescent="0.2">
      <c r="A2548" s="5">
        <v>2489</v>
      </c>
      <c r="B2548" s="921"/>
      <c r="D2548" s="2" t="str">
        <f t="shared" si="38"/>
        <v>OK</v>
      </c>
    </row>
    <row r="2549" spans="1:4" x14ac:dyDescent="0.2">
      <c r="A2549">
        <v>2490</v>
      </c>
      <c r="B2549" s="921">
        <f>'Acct Summary 7-9'!C4</f>
        <v>20264608</v>
      </c>
      <c r="D2549" s="2" t="str">
        <f t="shared" si="38"/>
        <v>Error?</v>
      </c>
    </row>
    <row r="2550" spans="1:4" x14ac:dyDescent="0.2">
      <c r="A2550" s="5">
        <v>2491</v>
      </c>
      <c r="B2550" s="921"/>
      <c r="D2550" s="2" t="str">
        <f t="shared" si="38"/>
        <v>OK</v>
      </c>
    </row>
    <row r="2551" spans="1:4" x14ac:dyDescent="0.2">
      <c r="A2551">
        <v>2492</v>
      </c>
      <c r="B2551" s="921">
        <f>'Acct Summary 7-9'!C6</f>
        <v>2178737</v>
      </c>
      <c r="C2551" s="2" t="s">
        <v>511</v>
      </c>
      <c r="D2551" s="2" t="str">
        <f t="shared" si="38"/>
        <v>Error?</v>
      </c>
    </row>
    <row r="2552" spans="1:4" x14ac:dyDescent="0.2">
      <c r="A2552">
        <v>2493</v>
      </c>
      <c r="B2552" s="921">
        <f>'Acct Summary 7-9'!C7</f>
        <v>304441</v>
      </c>
      <c r="D2552" s="2" t="str">
        <f t="shared" si="38"/>
        <v>Error?</v>
      </c>
    </row>
    <row r="2553" spans="1:4" x14ac:dyDescent="0.2">
      <c r="A2553">
        <v>2494</v>
      </c>
      <c r="B2553" s="921">
        <f>'Acct Summary 7-9'!C8</f>
        <v>22747786</v>
      </c>
      <c r="C2553" s="2" t="s">
        <v>511</v>
      </c>
      <c r="D2553" s="2" t="str">
        <f t="shared" si="38"/>
        <v>Error?</v>
      </c>
    </row>
    <row r="2554" spans="1:4" x14ac:dyDescent="0.2">
      <c r="A2554">
        <v>2495</v>
      </c>
      <c r="B2554" s="921">
        <f>'Acct Summary 7-9'!C12</f>
        <v>6745069</v>
      </c>
      <c r="C2554" s="2" t="s">
        <v>511</v>
      </c>
      <c r="D2554" s="2" t="str">
        <f t="shared" si="38"/>
        <v>Error?</v>
      </c>
    </row>
    <row r="2555" spans="1:4" x14ac:dyDescent="0.2">
      <c r="A2555">
        <v>2496</v>
      </c>
      <c r="B2555" s="921">
        <f>'Acct Summary 7-9'!C13</f>
        <v>12692511</v>
      </c>
      <c r="C2555" s="2" t="s">
        <v>511</v>
      </c>
      <c r="D2555" s="2" t="str">
        <f t="shared" si="38"/>
        <v>Error?</v>
      </c>
    </row>
    <row r="2556" spans="1:4" x14ac:dyDescent="0.2">
      <c r="A2556">
        <v>2497</v>
      </c>
      <c r="B2556" s="921">
        <f>'Acct Summary 7-9'!C14</f>
        <v>613278</v>
      </c>
      <c r="C2556" s="2" t="s">
        <v>511</v>
      </c>
      <c r="D2556" s="2" t="str">
        <f t="shared" si="38"/>
        <v>Error?</v>
      </c>
    </row>
    <row r="2557" spans="1:4" x14ac:dyDescent="0.2">
      <c r="A2557">
        <v>2498</v>
      </c>
      <c r="B2557" s="921">
        <f>'Acct Summary 7-9'!C15</f>
        <v>3024988</v>
      </c>
      <c r="C2557" s="2" t="s">
        <v>511</v>
      </c>
      <c r="D2557" s="2" t="str">
        <f t="shared" ref="D2557:D2620" si="39">IF(ISBLANK(B2557),"OK",IF(A2557-B2557=0,"OK","Error?"))</f>
        <v>Error?</v>
      </c>
    </row>
    <row r="2558" spans="1:4" x14ac:dyDescent="0.2">
      <c r="A2558">
        <v>2499</v>
      </c>
      <c r="B2558" s="921">
        <f>'Acct Summary 7-9'!C16</f>
        <v>114577</v>
      </c>
      <c r="C2558" s="2" t="s">
        <v>511</v>
      </c>
      <c r="D2558" s="2" t="str">
        <f t="shared" si="39"/>
        <v>Error?</v>
      </c>
    </row>
    <row r="2559" spans="1:4" x14ac:dyDescent="0.2">
      <c r="A2559">
        <v>2500</v>
      </c>
      <c r="B2559" s="921">
        <f>'Acct Summary 7-9'!C17</f>
        <v>23190423</v>
      </c>
      <c r="C2559" s="2" t="s">
        <v>511</v>
      </c>
      <c r="D2559" s="2" t="str">
        <f t="shared" si="39"/>
        <v>Error?</v>
      </c>
    </row>
    <row r="2560" spans="1:4" x14ac:dyDescent="0.2">
      <c r="A2560">
        <v>2501</v>
      </c>
      <c r="B2560" s="921">
        <f>'Acct Summary 7-9'!C20</f>
        <v>-442637</v>
      </c>
      <c r="C2560" s="2" t="s">
        <v>511</v>
      </c>
      <c r="D2560" s="2" t="str">
        <f t="shared" si="39"/>
        <v>Error?</v>
      </c>
    </row>
    <row r="2561" spans="1:4" x14ac:dyDescent="0.2">
      <c r="A2561">
        <v>2502</v>
      </c>
      <c r="B2561" s="921">
        <f>'Acct Summary 7-9'!C80</f>
        <v>0</v>
      </c>
      <c r="C2561" s="2" t="s">
        <v>511</v>
      </c>
      <c r="D2561" s="2" t="str">
        <f t="shared" si="39"/>
        <v>Error?</v>
      </c>
    </row>
    <row r="2562" spans="1:4" x14ac:dyDescent="0.2">
      <c r="A2562">
        <v>2503</v>
      </c>
      <c r="B2562" s="921">
        <f>'Acct Summary 7-9'!D4</f>
        <v>0</v>
      </c>
      <c r="C2562" s="2" t="s">
        <v>511</v>
      </c>
      <c r="D2562" s="2" t="str">
        <f t="shared" si="39"/>
        <v>Error?</v>
      </c>
    </row>
    <row r="2563" spans="1:4" x14ac:dyDescent="0.2">
      <c r="A2563" s="5">
        <v>2504</v>
      </c>
      <c r="B2563" s="921"/>
      <c r="D2563" s="2" t="str">
        <f t="shared" si="39"/>
        <v>OK</v>
      </c>
    </row>
    <row r="2564" spans="1:4" x14ac:dyDescent="0.2">
      <c r="A2564">
        <v>2505</v>
      </c>
      <c r="B2564" s="921">
        <f>'Acct Summary 7-9'!D6</f>
        <v>0</v>
      </c>
      <c r="C2564" s="2" t="s">
        <v>511</v>
      </c>
      <c r="D2564" s="2" t="str">
        <f t="shared" si="39"/>
        <v>Error?</v>
      </c>
    </row>
    <row r="2565" spans="1:4" x14ac:dyDescent="0.2">
      <c r="A2565">
        <v>2506</v>
      </c>
      <c r="B2565" s="921">
        <f>'Acct Summary 7-9'!D7</f>
        <v>0</v>
      </c>
      <c r="D2565" s="2" t="str">
        <f t="shared" si="39"/>
        <v>Error?</v>
      </c>
    </row>
    <row r="2566" spans="1:4" x14ac:dyDescent="0.2">
      <c r="A2566">
        <v>2507</v>
      </c>
      <c r="B2566" s="921">
        <f>'Acct Summary 7-9'!D8</f>
        <v>0</v>
      </c>
      <c r="C2566" s="2" t="s">
        <v>511</v>
      </c>
      <c r="D2566" s="2" t="str">
        <f t="shared" si="39"/>
        <v>Error?</v>
      </c>
    </row>
    <row r="2567" spans="1:4" x14ac:dyDescent="0.2">
      <c r="A2567">
        <v>2508</v>
      </c>
      <c r="B2567" s="921">
        <f>'Acct Summary 7-9'!D13</f>
        <v>0</v>
      </c>
      <c r="C2567" s="2" t="s">
        <v>511</v>
      </c>
      <c r="D2567" s="2" t="str">
        <f t="shared" si="39"/>
        <v>Error?</v>
      </c>
    </row>
    <row r="2568" spans="1:4" x14ac:dyDescent="0.2">
      <c r="A2568">
        <v>2509</v>
      </c>
      <c r="B2568" s="921">
        <f>'Acct Summary 7-9'!D14</f>
        <v>0</v>
      </c>
      <c r="C2568" s="2" t="s">
        <v>511</v>
      </c>
      <c r="D2568" s="2" t="str">
        <f t="shared" si="39"/>
        <v>Error?</v>
      </c>
    </row>
    <row r="2569" spans="1:4" x14ac:dyDescent="0.2">
      <c r="A2569">
        <v>2510</v>
      </c>
      <c r="B2569" s="921">
        <f>'Acct Summary 7-9'!D15</f>
        <v>0</v>
      </c>
      <c r="C2569" s="2" t="s">
        <v>511</v>
      </c>
      <c r="D2569" s="2" t="str">
        <f t="shared" si="39"/>
        <v>Error?</v>
      </c>
    </row>
    <row r="2570" spans="1:4" x14ac:dyDescent="0.2">
      <c r="A2570">
        <v>2511</v>
      </c>
      <c r="B2570" s="921">
        <f>'Acct Summary 7-9'!D16</f>
        <v>0</v>
      </c>
      <c r="C2570" s="2" t="s">
        <v>511</v>
      </c>
      <c r="D2570" s="2" t="str">
        <f t="shared" si="39"/>
        <v>Error?</v>
      </c>
    </row>
    <row r="2571" spans="1:4" x14ac:dyDescent="0.2">
      <c r="A2571">
        <v>2512</v>
      </c>
      <c r="B2571" s="921">
        <f>'Acct Summary 7-9'!D17</f>
        <v>0</v>
      </c>
      <c r="C2571" s="2" t="s">
        <v>511</v>
      </c>
      <c r="D2571" s="2" t="str">
        <f t="shared" si="39"/>
        <v>Error?</v>
      </c>
    </row>
    <row r="2572" spans="1:4" x14ac:dyDescent="0.2">
      <c r="A2572">
        <v>2513</v>
      </c>
      <c r="B2572" s="921">
        <f>'Acct Summary 7-9'!D20</f>
        <v>0</v>
      </c>
      <c r="C2572" s="2" t="s">
        <v>511</v>
      </c>
      <c r="D2572" s="2" t="str">
        <f t="shared" si="39"/>
        <v>Error?</v>
      </c>
    </row>
    <row r="2573" spans="1:4" x14ac:dyDescent="0.2">
      <c r="A2573">
        <v>2514</v>
      </c>
      <c r="B2573" s="921">
        <f>'Acct Summary 7-9'!D80</f>
        <v>0</v>
      </c>
      <c r="C2573" s="2" t="s">
        <v>511</v>
      </c>
      <c r="D2573" s="2" t="str">
        <f t="shared" si="39"/>
        <v>Error?</v>
      </c>
    </row>
    <row r="2574" spans="1:4" x14ac:dyDescent="0.2">
      <c r="A2574" s="5">
        <v>2515</v>
      </c>
      <c r="B2574" s="921"/>
      <c r="C2574" s="2" t="s">
        <v>511</v>
      </c>
      <c r="D2574" s="2" t="str">
        <f t="shared" si="39"/>
        <v>OK</v>
      </c>
    </row>
    <row r="2575" spans="1:4" x14ac:dyDescent="0.2">
      <c r="A2575" s="5">
        <v>2516</v>
      </c>
      <c r="B2575" s="921"/>
      <c r="D2575" s="2" t="str">
        <f t="shared" si="39"/>
        <v>OK</v>
      </c>
    </row>
    <row r="2576" spans="1:4" x14ac:dyDescent="0.2">
      <c r="A2576" s="5">
        <v>2517</v>
      </c>
      <c r="B2576" s="921"/>
      <c r="D2576" s="2" t="str">
        <f t="shared" si="39"/>
        <v>OK</v>
      </c>
    </row>
    <row r="2577" spans="1:4" x14ac:dyDescent="0.2">
      <c r="A2577" s="5">
        <v>2518</v>
      </c>
      <c r="B2577" s="921"/>
      <c r="D2577" s="2" t="str">
        <f t="shared" si="39"/>
        <v>OK</v>
      </c>
    </row>
    <row r="2578" spans="1:4" x14ac:dyDescent="0.2">
      <c r="A2578" s="5">
        <v>2519</v>
      </c>
      <c r="B2578" s="921"/>
      <c r="D2578" s="2" t="str">
        <f t="shared" si="39"/>
        <v>OK</v>
      </c>
    </row>
    <row r="2579" spans="1:4" x14ac:dyDescent="0.2">
      <c r="A2579" s="5">
        <v>2520</v>
      </c>
      <c r="B2579" s="921"/>
      <c r="D2579" s="2" t="str">
        <f t="shared" si="39"/>
        <v>OK</v>
      </c>
    </row>
    <row r="2580" spans="1:4" x14ac:dyDescent="0.2">
      <c r="A2580" s="5">
        <v>2521</v>
      </c>
      <c r="B2580" s="921"/>
      <c r="D2580" s="2" t="str">
        <f t="shared" si="39"/>
        <v>OK</v>
      </c>
    </row>
    <row r="2581" spans="1:4" x14ac:dyDescent="0.2">
      <c r="A2581" s="5">
        <v>2522</v>
      </c>
      <c r="B2581" s="921"/>
      <c r="D2581" s="2" t="str">
        <f t="shared" si="39"/>
        <v>OK</v>
      </c>
    </row>
    <row r="2582" spans="1:4" x14ac:dyDescent="0.2">
      <c r="A2582" s="5">
        <v>2523</v>
      </c>
      <c r="B2582" s="921"/>
      <c r="D2582" s="2" t="str">
        <f t="shared" si="39"/>
        <v>OK</v>
      </c>
    </row>
    <row r="2583" spans="1:4" x14ac:dyDescent="0.2">
      <c r="A2583" s="5">
        <v>2524</v>
      </c>
      <c r="B2583" s="921"/>
      <c r="D2583" s="2" t="str">
        <f t="shared" si="39"/>
        <v>OK</v>
      </c>
    </row>
    <row r="2584" spans="1:4" x14ac:dyDescent="0.2">
      <c r="A2584" s="5">
        <v>2525</v>
      </c>
      <c r="B2584" s="921"/>
      <c r="D2584" s="2" t="str">
        <f t="shared" si="39"/>
        <v>OK</v>
      </c>
    </row>
    <row r="2585" spans="1:4" x14ac:dyDescent="0.2">
      <c r="A2585" s="5">
        <v>2526</v>
      </c>
      <c r="B2585" s="921"/>
      <c r="D2585" s="2" t="str">
        <f t="shared" si="39"/>
        <v>OK</v>
      </c>
    </row>
    <row r="2586" spans="1:4" x14ac:dyDescent="0.2">
      <c r="A2586" s="5">
        <v>2527</v>
      </c>
      <c r="B2586" s="921"/>
      <c r="D2586" s="2" t="str">
        <f t="shared" si="39"/>
        <v>OK</v>
      </c>
    </row>
    <row r="2587" spans="1:4" x14ac:dyDescent="0.2">
      <c r="A2587" s="5">
        <v>2528</v>
      </c>
      <c r="B2587" s="921"/>
      <c r="D2587" s="2" t="str">
        <f t="shared" si="39"/>
        <v>OK</v>
      </c>
    </row>
    <row r="2588" spans="1:4" x14ac:dyDescent="0.2">
      <c r="A2588" s="5">
        <v>2529</v>
      </c>
      <c r="B2588" s="921"/>
      <c r="D2588" s="2" t="str">
        <f t="shared" si="39"/>
        <v>OK</v>
      </c>
    </row>
    <row r="2589" spans="1:4" x14ac:dyDescent="0.2">
      <c r="A2589">
        <v>2530</v>
      </c>
      <c r="B2589" s="921">
        <f>'Acct Summary 7-9'!F4</f>
        <v>0</v>
      </c>
      <c r="D2589" s="2" t="str">
        <f t="shared" si="39"/>
        <v>Error?</v>
      </c>
    </row>
    <row r="2590" spans="1:4" x14ac:dyDescent="0.2">
      <c r="A2590" s="5">
        <v>2531</v>
      </c>
      <c r="B2590" s="921"/>
      <c r="D2590" s="2" t="str">
        <f t="shared" si="39"/>
        <v>OK</v>
      </c>
    </row>
    <row r="2591" spans="1:4" x14ac:dyDescent="0.2">
      <c r="A2591">
        <v>2532</v>
      </c>
      <c r="B2591" s="921">
        <f>'Acct Summary 7-9'!F6</f>
        <v>0</v>
      </c>
      <c r="C2591" s="2" t="s">
        <v>511</v>
      </c>
      <c r="D2591" s="2" t="str">
        <f t="shared" si="39"/>
        <v>Error?</v>
      </c>
    </row>
    <row r="2592" spans="1:4" x14ac:dyDescent="0.2">
      <c r="A2592">
        <v>2533</v>
      </c>
      <c r="B2592" s="921">
        <f>'Acct Summary 7-9'!F7</f>
        <v>0</v>
      </c>
      <c r="D2592" s="2" t="str">
        <f t="shared" si="39"/>
        <v>Error?</v>
      </c>
    </row>
    <row r="2593" spans="1:4" x14ac:dyDescent="0.2">
      <c r="A2593">
        <v>2534</v>
      </c>
      <c r="B2593" s="921">
        <f>'Acct Summary 7-9'!F8</f>
        <v>0</v>
      </c>
      <c r="C2593" s="2" t="s">
        <v>511</v>
      </c>
      <c r="D2593" s="2" t="str">
        <f t="shared" si="39"/>
        <v>Error?</v>
      </c>
    </row>
    <row r="2594" spans="1:4" x14ac:dyDescent="0.2">
      <c r="A2594">
        <v>2535</v>
      </c>
      <c r="B2594" s="921">
        <f>'Acct Summary 7-9'!F13</f>
        <v>0</v>
      </c>
      <c r="C2594" s="2" t="s">
        <v>511</v>
      </c>
      <c r="D2594" s="2" t="str">
        <f t="shared" si="39"/>
        <v>Error?</v>
      </c>
    </row>
    <row r="2595" spans="1:4" x14ac:dyDescent="0.2">
      <c r="A2595">
        <v>2536</v>
      </c>
      <c r="B2595" s="921">
        <f>'Acct Summary 7-9'!F14</f>
        <v>0</v>
      </c>
      <c r="C2595" s="2" t="s">
        <v>511</v>
      </c>
      <c r="D2595" s="2" t="str">
        <f t="shared" si="39"/>
        <v>Error?</v>
      </c>
    </row>
    <row r="2596" spans="1:4" x14ac:dyDescent="0.2">
      <c r="A2596">
        <v>2537</v>
      </c>
      <c r="B2596" s="921">
        <f>'Acct Summary 7-9'!F15</f>
        <v>0</v>
      </c>
      <c r="C2596" s="2" t="s">
        <v>511</v>
      </c>
      <c r="D2596" s="2" t="str">
        <f t="shared" si="39"/>
        <v>Error?</v>
      </c>
    </row>
    <row r="2597" spans="1:4" x14ac:dyDescent="0.2">
      <c r="A2597">
        <v>2538</v>
      </c>
      <c r="B2597" s="921">
        <f>'Acct Summary 7-9'!F16</f>
        <v>0</v>
      </c>
      <c r="C2597" s="2" t="s">
        <v>511</v>
      </c>
      <c r="D2597" s="2" t="str">
        <f t="shared" si="39"/>
        <v>Error?</v>
      </c>
    </row>
    <row r="2598" spans="1:4" x14ac:dyDescent="0.2">
      <c r="A2598">
        <v>2539</v>
      </c>
      <c r="B2598" s="921">
        <f>'Acct Summary 7-9'!F17</f>
        <v>0</v>
      </c>
      <c r="C2598" s="2" t="s">
        <v>511</v>
      </c>
      <c r="D2598" s="2" t="str">
        <f t="shared" si="39"/>
        <v>Error?</v>
      </c>
    </row>
    <row r="2599" spans="1:4" x14ac:dyDescent="0.2">
      <c r="A2599">
        <v>2540</v>
      </c>
      <c r="B2599" s="921">
        <f>'Acct Summary 7-9'!F20</f>
        <v>0</v>
      </c>
      <c r="C2599" s="2" t="s">
        <v>511</v>
      </c>
      <c r="D2599" s="2" t="str">
        <f t="shared" si="39"/>
        <v>Error?</v>
      </c>
    </row>
    <row r="2600" spans="1:4" x14ac:dyDescent="0.2">
      <c r="A2600">
        <v>2541</v>
      </c>
      <c r="B2600" s="921">
        <f>'Acct Summary 7-9'!F80</f>
        <v>0</v>
      </c>
      <c r="C2600" s="2" t="s">
        <v>511</v>
      </c>
      <c r="D2600" s="2" t="str">
        <f t="shared" si="39"/>
        <v>Error?</v>
      </c>
    </row>
    <row r="2601" spans="1:4" x14ac:dyDescent="0.2">
      <c r="A2601">
        <v>2542</v>
      </c>
      <c r="B2601" s="921">
        <f>'Acct Summary 7-9'!G4</f>
        <v>0</v>
      </c>
      <c r="C2601" s="2" t="s">
        <v>511</v>
      </c>
      <c r="D2601" s="2" t="str">
        <f t="shared" si="39"/>
        <v>Error?</v>
      </c>
    </row>
    <row r="2602" spans="1:4" x14ac:dyDescent="0.2">
      <c r="A2602">
        <v>2543</v>
      </c>
      <c r="B2602" s="921">
        <f>'Acct Summary 7-9'!G6</f>
        <v>0</v>
      </c>
      <c r="D2602" s="2" t="str">
        <f t="shared" si="39"/>
        <v>Error?</v>
      </c>
    </row>
    <row r="2603" spans="1:4" x14ac:dyDescent="0.2">
      <c r="A2603">
        <v>2544</v>
      </c>
      <c r="B2603" s="921">
        <f>'Acct Summary 7-9'!G7</f>
        <v>0</v>
      </c>
      <c r="C2603" s="2" t="s">
        <v>511</v>
      </c>
      <c r="D2603" s="2" t="str">
        <f t="shared" si="39"/>
        <v>Error?</v>
      </c>
    </row>
    <row r="2604" spans="1:4" x14ac:dyDescent="0.2">
      <c r="A2604">
        <v>2545</v>
      </c>
      <c r="B2604" s="921">
        <f>'Acct Summary 7-9'!G8</f>
        <v>0</v>
      </c>
      <c r="C2604" s="2" t="s">
        <v>511</v>
      </c>
      <c r="D2604" s="2" t="str">
        <f t="shared" si="39"/>
        <v>Error?</v>
      </c>
    </row>
    <row r="2605" spans="1:4" x14ac:dyDescent="0.2">
      <c r="A2605">
        <v>2546</v>
      </c>
      <c r="B2605" s="921">
        <f>'Acct Summary 7-9'!G12</f>
        <v>0</v>
      </c>
      <c r="C2605" s="2" t="s">
        <v>511</v>
      </c>
      <c r="D2605" s="2" t="str">
        <f t="shared" si="39"/>
        <v>Error?</v>
      </c>
    </row>
    <row r="2606" spans="1:4" x14ac:dyDescent="0.2">
      <c r="A2606">
        <v>2547</v>
      </c>
      <c r="B2606" s="921">
        <f>'Acct Summary 7-9'!G13</f>
        <v>0</v>
      </c>
      <c r="C2606" s="2" t="s">
        <v>511</v>
      </c>
      <c r="D2606" s="2" t="str">
        <f t="shared" si="39"/>
        <v>Error?</v>
      </c>
    </row>
    <row r="2607" spans="1:4" x14ac:dyDescent="0.2">
      <c r="A2607">
        <v>2548</v>
      </c>
      <c r="B2607" s="921">
        <f>'Acct Summary 7-9'!G14</f>
        <v>0</v>
      </c>
      <c r="C2607" s="2" t="s">
        <v>511</v>
      </c>
      <c r="D2607" s="2" t="str">
        <f t="shared" si="39"/>
        <v>Error?</v>
      </c>
    </row>
    <row r="2608" spans="1:4" x14ac:dyDescent="0.2">
      <c r="A2608" s="5">
        <v>2549</v>
      </c>
      <c r="B2608" s="921"/>
      <c r="C2608" s="2" t="s">
        <v>511</v>
      </c>
      <c r="D2608" s="2" t="str">
        <f t="shared" si="39"/>
        <v>OK</v>
      </c>
    </row>
    <row r="2609" spans="1:4" x14ac:dyDescent="0.2">
      <c r="A2609">
        <v>2550</v>
      </c>
      <c r="B2609" s="921">
        <f>'Acct Summary 7-9'!G16</f>
        <v>0</v>
      </c>
      <c r="C2609" s="2" t="s">
        <v>511</v>
      </c>
      <c r="D2609" s="2" t="str">
        <f t="shared" si="39"/>
        <v>Error?</v>
      </c>
    </row>
    <row r="2610" spans="1:4" x14ac:dyDescent="0.2">
      <c r="A2610">
        <v>2551</v>
      </c>
      <c r="B2610" s="921">
        <f>'Acct Summary 7-9'!G17</f>
        <v>0</v>
      </c>
      <c r="D2610" s="2" t="str">
        <f t="shared" si="39"/>
        <v>Error?</v>
      </c>
    </row>
    <row r="2611" spans="1:4" x14ac:dyDescent="0.2">
      <c r="A2611">
        <v>2552</v>
      </c>
      <c r="B2611" s="921">
        <f>'Acct Summary 7-9'!G20</f>
        <v>0</v>
      </c>
      <c r="C2611" s="2" t="s">
        <v>511</v>
      </c>
      <c r="D2611" s="2" t="str">
        <f t="shared" si="39"/>
        <v>Error?</v>
      </c>
    </row>
    <row r="2612" spans="1:4" x14ac:dyDescent="0.2">
      <c r="A2612">
        <v>2553</v>
      </c>
      <c r="B2612" s="921">
        <f>'Acct Summary 7-9'!G80</f>
        <v>0</v>
      </c>
      <c r="C2612" s="2" t="s">
        <v>511</v>
      </c>
      <c r="D2612" s="2" t="str">
        <f t="shared" si="39"/>
        <v>Error?</v>
      </c>
    </row>
    <row r="2613" spans="1:4" x14ac:dyDescent="0.2">
      <c r="A2613" s="5">
        <v>2554</v>
      </c>
      <c r="B2613" s="921"/>
      <c r="C2613" s="2" t="s">
        <v>511</v>
      </c>
      <c r="D2613" s="2" t="str">
        <f t="shared" si="39"/>
        <v>OK</v>
      </c>
    </row>
    <row r="2614" spans="1:4" x14ac:dyDescent="0.2">
      <c r="A2614" s="5">
        <v>2555</v>
      </c>
      <c r="B2614" s="921"/>
      <c r="D2614" s="2" t="str">
        <f t="shared" si="39"/>
        <v>OK</v>
      </c>
    </row>
    <row r="2615" spans="1:4" x14ac:dyDescent="0.2">
      <c r="A2615" s="5">
        <v>2556</v>
      </c>
      <c r="B2615" s="921"/>
      <c r="D2615" s="2" t="str">
        <f t="shared" si="39"/>
        <v>OK</v>
      </c>
    </row>
    <row r="2616" spans="1:4" x14ac:dyDescent="0.2">
      <c r="A2616" s="5">
        <v>2557</v>
      </c>
      <c r="B2616" s="921"/>
      <c r="D2616" s="2" t="str">
        <f t="shared" si="39"/>
        <v>OK</v>
      </c>
    </row>
    <row r="2617" spans="1:4" x14ac:dyDescent="0.2">
      <c r="A2617" s="5">
        <v>2558</v>
      </c>
      <c r="B2617" s="921"/>
      <c r="D2617" s="2" t="str">
        <f t="shared" si="39"/>
        <v>OK</v>
      </c>
    </row>
    <row r="2618" spans="1:4" x14ac:dyDescent="0.2">
      <c r="A2618" s="5">
        <v>2559</v>
      </c>
      <c r="B2618" s="921"/>
      <c r="D2618" s="2" t="str">
        <f t="shared" si="39"/>
        <v>OK</v>
      </c>
    </row>
    <row r="2619" spans="1:4" x14ac:dyDescent="0.2">
      <c r="A2619" s="5">
        <v>2560</v>
      </c>
      <c r="B2619" s="921"/>
      <c r="D2619" s="2" t="str">
        <f t="shared" si="39"/>
        <v>OK</v>
      </c>
    </row>
    <row r="2620" spans="1:4" x14ac:dyDescent="0.2">
      <c r="A2620" s="5">
        <v>2561</v>
      </c>
      <c r="B2620" s="921"/>
      <c r="D2620" s="2" t="str">
        <f t="shared" si="39"/>
        <v>OK</v>
      </c>
    </row>
    <row r="2621" spans="1:4" x14ac:dyDescent="0.2">
      <c r="A2621" s="5">
        <v>2562</v>
      </c>
      <c r="B2621" s="921"/>
      <c r="D2621" s="2" t="str">
        <f t="shared" ref="D2621:D2684" si="40">IF(ISBLANK(B2621),"OK",IF(A2621-B2621=0,"OK","Error?"))</f>
        <v>OK</v>
      </c>
    </row>
    <row r="2622" spans="1:4" x14ac:dyDescent="0.2">
      <c r="A2622" s="5">
        <v>2563</v>
      </c>
      <c r="B2622" s="921"/>
      <c r="D2622" s="2" t="str">
        <f t="shared" si="40"/>
        <v>OK</v>
      </c>
    </row>
    <row r="2623" spans="1:4" x14ac:dyDescent="0.2">
      <c r="A2623" s="5">
        <v>2564</v>
      </c>
      <c r="B2623" s="921"/>
      <c r="D2623" s="2" t="str">
        <f t="shared" si="40"/>
        <v>OK</v>
      </c>
    </row>
    <row r="2624" spans="1:4" x14ac:dyDescent="0.2">
      <c r="A2624" s="5">
        <v>2565</v>
      </c>
      <c r="B2624" s="921"/>
      <c r="D2624" s="2" t="str">
        <f t="shared" si="40"/>
        <v>OK</v>
      </c>
    </row>
    <row r="2625" spans="1:4" x14ac:dyDescent="0.2">
      <c r="A2625" s="5">
        <v>2566</v>
      </c>
      <c r="B2625" s="921"/>
      <c r="D2625" s="2" t="str">
        <f t="shared" si="40"/>
        <v>OK</v>
      </c>
    </row>
    <row r="2626" spans="1:4" x14ac:dyDescent="0.2">
      <c r="A2626" s="5">
        <v>2567</v>
      </c>
      <c r="B2626" s="921"/>
      <c r="D2626" s="2" t="str">
        <f t="shared" si="40"/>
        <v>OK</v>
      </c>
    </row>
    <row r="2627" spans="1:4" x14ac:dyDescent="0.2">
      <c r="A2627" s="5">
        <v>2568</v>
      </c>
      <c r="B2627" s="921"/>
      <c r="D2627" s="2" t="str">
        <f t="shared" si="40"/>
        <v>OK</v>
      </c>
    </row>
    <row r="2628" spans="1:4" x14ac:dyDescent="0.2">
      <c r="A2628">
        <v>2569</v>
      </c>
      <c r="B2628" s="921">
        <f>'Acct Summary 7-9'!E4</f>
        <v>0</v>
      </c>
      <c r="D2628" s="2" t="str">
        <f t="shared" si="40"/>
        <v>Error?</v>
      </c>
    </row>
    <row r="2629" spans="1:4" x14ac:dyDescent="0.2">
      <c r="A2629">
        <v>2570</v>
      </c>
      <c r="B2629" s="921">
        <f>'Acct Summary 7-9'!E6</f>
        <v>0</v>
      </c>
      <c r="D2629" s="2" t="str">
        <f t="shared" si="40"/>
        <v>Error?</v>
      </c>
    </row>
    <row r="2630" spans="1:4" x14ac:dyDescent="0.2">
      <c r="A2630">
        <v>2571</v>
      </c>
      <c r="B2630" s="921">
        <f>'Acct Summary 7-9'!E8</f>
        <v>0</v>
      </c>
      <c r="C2630" s="2" t="s">
        <v>511</v>
      </c>
      <c r="D2630" s="2" t="str">
        <f t="shared" si="40"/>
        <v>Error?</v>
      </c>
    </row>
    <row r="2631" spans="1:4" x14ac:dyDescent="0.2">
      <c r="A2631">
        <v>2572</v>
      </c>
      <c r="B2631" s="921">
        <f>'Acct Summary 7-9'!E15</f>
        <v>0</v>
      </c>
      <c r="C2631" s="2" t="s">
        <v>511</v>
      </c>
      <c r="D2631" s="2" t="str">
        <f t="shared" si="40"/>
        <v>Error?</v>
      </c>
    </row>
    <row r="2632" spans="1:4" x14ac:dyDescent="0.2">
      <c r="A2632">
        <v>2573</v>
      </c>
      <c r="B2632" s="921">
        <f>'Acct Summary 7-9'!E16</f>
        <v>0</v>
      </c>
      <c r="C2632" s="2" t="s">
        <v>511</v>
      </c>
      <c r="D2632" s="2" t="str">
        <f t="shared" si="40"/>
        <v>Error?</v>
      </c>
    </row>
    <row r="2633" spans="1:4" x14ac:dyDescent="0.2">
      <c r="A2633">
        <v>2574</v>
      </c>
      <c r="B2633" s="921">
        <f>'Acct Summary 7-9'!E17</f>
        <v>0</v>
      </c>
      <c r="C2633" s="2" t="s">
        <v>511</v>
      </c>
      <c r="D2633" s="2" t="str">
        <f t="shared" si="40"/>
        <v>Error?</v>
      </c>
    </row>
    <row r="2634" spans="1:4" x14ac:dyDescent="0.2">
      <c r="A2634">
        <v>2575</v>
      </c>
      <c r="B2634" s="921">
        <f>'Acct Summary 7-9'!E20</f>
        <v>0</v>
      </c>
      <c r="C2634" s="2" t="s">
        <v>511</v>
      </c>
      <c r="D2634" s="2" t="str">
        <f t="shared" si="40"/>
        <v>Error?</v>
      </c>
    </row>
    <row r="2635" spans="1:4" x14ac:dyDescent="0.2">
      <c r="A2635">
        <v>2576</v>
      </c>
      <c r="B2635" s="921">
        <f>'Acct Summary 7-9'!E80</f>
        <v>0</v>
      </c>
      <c r="C2635" s="2" t="s">
        <v>511</v>
      </c>
      <c r="D2635" s="2" t="str">
        <f t="shared" si="40"/>
        <v>Error?</v>
      </c>
    </row>
    <row r="2636" spans="1:4" x14ac:dyDescent="0.2">
      <c r="A2636" s="5">
        <v>2577</v>
      </c>
      <c r="B2636" s="921"/>
      <c r="C2636" s="2" t="s">
        <v>511</v>
      </c>
      <c r="D2636" s="2" t="str">
        <f t="shared" si="40"/>
        <v>OK</v>
      </c>
    </row>
    <row r="2637" spans="1:4" x14ac:dyDescent="0.2">
      <c r="A2637" s="5">
        <v>2578</v>
      </c>
      <c r="B2637" s="921"/>
      <c r="D2637" s="2" t="str">
        <f t="shared" si="40"/>
        <v>OK</v>
      </c>
    </row>
    <row r="2638" spans="1:4" x14ac:dyDescent="0.2">
      <c r="A2638" s="5">
        <v>2579</v>
      </c>
      <c r="B2638" s="921"/>
      <c r="C2638" s="2" t="s">
        <v>511</v>
      </c>
      <c r="D2638" s="2" t="str">
        <f t="shared" si="40"/>
        <v>OK</v>
      </c>
    </row>
    <row r="2639" spans="1:4" x14ac:dyDescent="0.2">
      <c r="A2639" s="5">
        <v>2580</v>
      </c>
      <c r="B2639" s="921"/>
      <c r="C2639" s="2" t="s">
        <v>511</v>
      </c>
      <c r="D2639" s="2" t="str">
        <f t="shared" si="40"/>
        <v>OK</v>
      </c>
    </row>
    <row r="2640" spans="1:4" x14ac:dyDescent="0.2">
      <c r="A2640" s="5">
        <v>2581</v>
      </c>
      <c r="B2640" s="921"/>
      <c r="C2640" s="2" t="s">
        <v>511</v>
      </c>
      <c r="D2640" s="2" t="str">
        <f t="shared" si="40"/>
        <v>OK</v>
      </c>
    </row>
    <row r="2641" spans="1:4" x14ac:dyDescent="0.2">
      <c r="A2641" s="5">
        <v>2582</v>
      </c>
      <c r="B2641" s="921"/>
      <c r="C2641" s="2" t="s">
        <v>511</v>
      </c>
      <c r="D2641" s="2" t="str">
        <f t="shared" si="40"/>
        <v>OK</v>
      </c>
    </row>
    <row r="2642" spans="1:4" x14ac:dyDescent="0.2">
      <c r="A2642" s="5">
        <v>2583</v>
      </c>
      <c r="B2642" s="921"/>
      <c r="C2642" s="2" t="s">
        <v>511</v>
      </c>
      <c r="D2642" s="2" t="str">
        <f t="shared" si="40"/>
        <v>OK</v>
      </c>
    </row>
    <row r="2643" spans="1:4" x14ac:dyDescent="0.2">
      <c r="A2643" s="5">
        <v>2584</v>
      </c>
      <c r="B2643" s="921"/>
      <c r="C2643" s="2" t="s">
        <v>511</v>
      </c>
      <c r="D2643" s="2" t="str">
        <f t="shared" si="40"/>
        <v>OK</v>
      </c>
    </row>
    <row r="2644" spans="1:4" x14ac:dyDescent="0.2">
      <c r="A2644" s="5">
        <v>2585</v>
      </c>
      <c r="B2644" s="921"/>
      <c r="D2644" s="2" t="str">
        <f t="shared" si="40"/>
        <v>OK</v>
      </c>
    </row>
    <row r="2645" spans="1:4" x14ac:dyDescent="0.2">
      <c r="A2645" s="5">
        <v>2586</v>
      </c>
      <c r="B2645" s="921"/>
      <c r="D2645" s="2" t="str">
        <f t="shared" si="40"/>
        <v>OK</v>
      </c>
    </row>
    <row r="2646" spans="1:4" x14ac:dyDescent="0.2">
      <c r="A2646" s="5">
        <v>2587</v>
      </c>
      <c r="B2646" s="921"/>
      <c r="D2646" s="2" t="str">
        <f t="shared" si="40"/>
        <v>OK</v>
      </c>
    </row>
    <row r="2647" spans="1:4" x14ac:dyDescent="0.2">
      <c r="A2647" s="5">
        <v>2588</v>
      </c>
      <c r="B2647" s="921"/>
      <c r="D2647" s="2" t="str">
        <f t="shared" si="40"/>
        <v>OK</v>
      </c>
    </row>
    <row r="2648" spans="1:4" x14ac:dyDescent="0.2">
      <c r="A2648" s="5">
        <v>2589</v>
      </c>
      <c r="B2648" s="921"/>
      <c r="D2648" s="2" t="str">
        <f t="shared" si="40"/>
        <v>OK</v>
      </c>
    </row>
    <row r="2649" spans="1:4" x14ac:dyDescent="0.2">
      <c r="A2649" s="5">
        <v>2590</v>
      </c>
      <c r="B2649" s="921"/>
      <c r="D2649" s="2" t="str">
        <f t="shared" si="40"/>
        <v>OK</v>
      </c>
    </row>
    <row r="2650" spans="1:4" x14ac:dyDescent="0.2">
      <c r="A2650" s="5">
        <v>2591</v>
      </c>
      <c r="B2650" s="921"/>
      <c r="D2650" s="2" t="str">
        <f t="shared" si="40"/>
        <v>OK</v>
      </c>
    </row>
    <row r="2651" spans="1:4" x14ac:dyDescent="0.2">
      <c r="A2651" s="5">
        <v>2592</v>
      </c>
      <c r="B2651" s="921"/>
      <c r="D2651" s="2" t="str">
        <f t="shared" si="40"/>
        <v>OK</v>
      </c>
    </row>
    <row r="2652" spans="1:4" x14ac:dyDescent="0.2">
      <c r="A2652" s="5">
        <v>2593</v>
      </c>
      <c r="B2652" s="921"/>
      <c r="D2652" s="2" t="str">
        <f t="shared" si="40"/>
        <v>OK</v>
      </c>
    </row>
    <row r="2653" spans="1:4" x14ac:dyDescent="0.2">
      <c r="A2653">
        <v>2594</v>
      </c>
      <c r="B2653" s="921">
        <f>'Acct Summary 7-9'!H4</f>
        <v>0</v>
      </c>
      <c r="D2653" s="2" t="str">
        <f t="shared" si="40"/>
        <v>Error?</v>
      </c>
    </row>
    <row r="2654" spans="1:4" x14ac:dyDescent="0.2">
      <c r="A2654">
        <v>2595</v>
      </c>
      <c r="B2654" s="921">
        <f>'Acct Summary 7-9'!H6</f>
        <v>0</v>
      </c>
      <c r="D2654" s="2" t="str">
        <f t="shared" si="40"/>
        <v>Error?</v>
      </c>
    </row>
    <row r="2655" spans="1:4" x14ac:dyDescent="0.2">
      <c r="A2655">
        <v>2596</v>
      </c>
      <c r="B2655" s="921">
        <f>'Acct Summary 7-9'!H7</f>
        <v>0</v>
      </c>
      <c r="C2655" s="2" t="s">
        <v>511</v>
      </c>
      <c r="D2655" s="2" t="str">
        <f t="shared" si="40"/>
        <v>Error?</v>
      </c>
    </row>
    <row r="2656" spans="1:4" x14ac:dyDescent="0.2">
      <c r="A2656">
        <v>2597</v>
      </c>
      <c r="B2656" s="921">
        <f>'Acct Summary 7-9'!H8</f>
        <v>0</v>
      </c>
      <c r="C2656" s="2" t="s">
        <v>511</v>
      </c>
      <c r="D2656" s="2" t="str">
        <f t="shared" si="40"/>
        <v>Error?</v>
      </c>
    </row>
    <row r="2657" spans="1:4" x14ac:dyDescent="0.2">
      <c r="A2657">
        <v>2598</v>
      </c>
      <c r="B2657" s="921">
        <f>'Acct Summary 7-9'!H13</f>
        <v>0</v>
      </c>
      <c r="C2657" s="2" t="s">
        <v>511</v>
      </c>
      <c r="D2657" s="2" t="str">
        <f t="shared" si="40"/>
        <v>Error?</v>
      </c>
    </row>
    <row r="2658" spans="1:4" x14ac:dyDescent="0.2">
      <c r="A2658">
        <v>2599</v>
      </c>
      <c r="B2658" s="921">
        <f>'Acct Summary 7-9'!H15</f>
        <v>0</v>
      </c>
      <c r="C2658" s="2" t="s">
        <v>511</v>
      </c>
      <c r="D2658" s="2" t="str">
        <f t="shared" si="40"/>
        <v>Error?</v>
      </c>
    </row>
    <row r="2659" spans="1:4" x14ac:dyDescent="0.2">
      <c r="A2659">
        <v>2600</v>
      </c>
      <c r="B2659" s="921">
        <f>'Acct Summary 7-9'!H17</f>
        <v>0</v>
      </c>
      <c r="C2659" s="2" t="s">
        <v>511</v>
      </c>
      <c r="D2659" s="2" t="str">
        <f t="shared" si="40"/>
        <v>Error?</v>
      </c>
    </row>
    <row r="2660" spans="1:4" x14ac:dyDescent="0.2">
      <c r="A2660">
        <v>2601</v>
      </c>
      <c r="B2660" s="921">
        <f>'Acct Summary 7-9'!H20</f>
        <v>0</v>
      </c>
      <c r="C2660" s="2" t="s">
        <v>511</v>
      </c>
      <c r="D2660" s="2" t="str">
        <f t="shared" si="40"/>
        <v>Error?</v>
      </c>
    </row>
    <row r="2661" spans="1:4" x14ac:dyDescent="0.2">
      <c r="A2661">
        <v>2602</v>
      </c>
      <c r="B2661" s="921">
        <f>'Acct Summary 7-9'!H80</f>
        <v>0</v>
      </c>
      <c r="C2661" s="2" t="s">
        <v>511</v>
      </c>
      <c r="D2661" s="2" t="str">
        <f t="shared" si="40"/>
        <v>Error?</v>
      </c>
    </row>
    <row r="2662" spans="1:4" x14ac:dyDescent="0.2">
      <c r="A2662" s="5">
        <v>2603</v>
      </c>
      <c r="B2662" s="921"/>
      <c r="C2662" s="2" t="s">
        <v>511</v>
      </c>
      <c r="D2662" s="2" t="str">
        <f t="shared" si="40"/>
        <v>OK</v>
      </c>
    </row>
    <row r="2663" spans="1:4" x14ac:dyDescent="0.2">
      <c r="A2663" s="5">
        <v>2604</v>
      </c>
      <c r="B2663" s="921"/>
      <c r="D2663" s="2" t="str">
        <f t="shared" si="40"/>
        <v>OK</v>
      </c>
    </row>
    <row r="2664" spans="1:4" x14ac:dyDescent="0.2">
      <c r="A2664" s="5">
        <v>2605</v>
      </c>
      <c r="B2664" s="921"/>
      <c r="D2664" s="2" t="str">
        <f t="shared" si="40"/>
        <v>OK</v>
      </c>
    </row>
    <row r="2665" spans="1:4" x14ac:dyDescent="0.2">
      <c r="A2665" s="5">
        <v>2606</v>
      </c>
      <c r="B2665" s="921"/>
      <c r="D2665" s="2" t="str">
        <f t="shared" si="40"/>
        <v>OK</v>
      </c>
    </row>
    <row r="2666" spans="1:4" x14ac:dyDescent="0.2">
      <c r="A2666" s="5">
        <v>2607</v>
      </c>
      <c r="B2666" s="921"/>
      <c r="D2666" s="2" t="str">
        <f t="shared" si="40"/>
        <v>OK</v>
      </c>
    </row>
    <row r="2667" spans="1:4" x14ac:dyDescent="0.2">
      <c r="A2667" s="5">
        <v>2608</v>
      </c>
      <c r="B2667" s="921"/>
      <c r="D2667" s="2" t="str">
        <f t="shared" si="40"/>
        <v>OK</v>
      </c>
    </row>
    <row r="2668" spans="1:4" x14ac:dyDescent="0.2">
      <c r="A2668" s="5">
        <v>2609</v>
      </c>
      <c r="B2668" s="921"/>
      <c r="D2668" s="2" t="str">
        <f t="shared" si="40"/>
        <v>OK</v>
      </c>
    </row>
    <row r="2669" spans="1:4" x14ac:dyDescent="0.2">
      <c r="A2669" s="5">
        <v>2610</v>
      </c>
      <c r="B2669" s="921"/>
      <c r="D2669" s="2" t="str">
        <f t="shared" si="40"/>
        <v>OK</v>
      </c>
    </row>
    <row r="2670" spans="1:4" x14ac:dyDescent="0.2">
      <c r="A2670" s="5">
        <v>2611</v>
      </c>
      <c r="B2670" s="921"/>
      <c r="D2670" s="2" t="str">
        <f t="shared" si="40"/>
        <v>OK</v>
      </c>
    </row>
    <row r="2671" spans="1:4" x14ac:dyDescent="0.2">
      <c r="A2671" s="5">
        <v>2612</v>
      </c>
      <c r="B2671" s="921"/>
      <c r="D2671" s="2" t="str">
        <f t="shared" si="40"/>
        <v>OK</v>
      </c>
    </row>
    <row r="2672" spans="1:4" x14ac:dyDescent="0.2">
      <c r="A2672" s="5">
        <v>2613</v>
      </c>
      <c r="B2672" s="921"/>
      <c r="D2672" s="2" t="str">
        <f t="shared" si="40"/>
        <v>OK</v>
      </c>
    </row>
    <row r="2673" spans="1:4" x14ac:dyDescent="0.2">
      <c r="A2673" s="5">
        <v>2614</v>
      </c>
      <c r="B2673" s="921"/>
      <c r="D2673" s="2" t="str">
        <f t="shared" si="40"/>
        <v>OK</v>
      </c>
    </row>
    <row r="2674" spans="1:4" x14ac:dyDescent="0.2">
      <c r="A2674" s="5">
        <v>2615</v>
      </c>
      <c r="B2674" s="921"/>
      <c r="D2674" s="2" t="str">
        <f t="shared" si="40"/>
        <v>OK</v>
      </c>
    </row>
    <row r="2675" spans="1:4" x14ac:dyDescent="0.2">
      <c r="A2675" s="5">
        <v>2616</v>
      </c>
      <c r="B2675" s="921"/>
      <c r="D2675" s="2" t="str">
        <f t="shared" si="40"/>
        <v>OK</v>
      </c>
    </row>
    <row r="2676" spans="1:4" x14ac:dyDescent="0.2">
      <c r="A2676" s="5">
        <v>2617</v>
      </c>
      <c r="B2676" s="921"/>
      <c r="D2676" s="2" t="str">
        <f t="shared" si="40"/>
        <v>OK</v>
      </c>
    </row>
    <row r="2677" spans="1:4" x14ac:dyDescent="0.2">
      <c r="A2677" s="5">
        <v>2618</v>
      </c>
      <c r="B2677" s="921"/>
      <c r="D2677" s="2" t="str">
        <f t="shared" si="40"/>
        <v>OK</v>
      </c>
    </row>
    <row r="2678" spans="1:4" x14ac:dyDescent="0.2">
      <c r="A2678" s="5">
        <v>2619</v>
      </c>
      <c r="B2678" s="921"/>
      <c r="D2678" s="2" t="str">
        <f t="shared" si="40"/>
        <v>OK</v>
      </c>
    </row>
    <row r="2679" spans="1:4" x14ac:dyDescent="0.2">
      <c r="A2679" s="5">
        <v>2620</v>
      </c>
      <c r="B2679" s="921"/>
      <c r="D2679" s="2" t="str">
        <f t="shared" si="40"/>
        <v>OK</v>
      </c>
    </row>
    <row r="2680" spans="1:4" x14ac:dyDescent="0.2">
      <c r="A2680" s="5">
        <v>2621</v>
      </c>
      <c r="B2680" s="921"/>
      <c r="D2680" s="2" t="str">
        <f t="shared" si="40"/>
        <v>OK</v>
      </c>
    </row>
    <row r="2681" spans="1:4" x14ac:dyDescent="0.2">
      <c r="A2681" s="5">
        <v>2622</v>
      </c>
      <c r="B2681" s="921"/>
      <c r="D2681" s="2" t="str">
        <f t="shared" si="40"/>
        <v>OK</v>
      </c>
    </row>
    <row r="2682" spans="1:4" x14ac:dyDescent="0.2">
      <c r="A2682" s="5">
        <v>2623</v>
      </c>
      <c r="B2682" s="921"/>
      <c r="D2682" s="2" t="str">
        <f t="shared" si="40"/>
        <v>OK</v>
      </c>
    </row>
    <row r="2683" spans="1:4" x14ac:dyDescent="0.2">
      <c r="A2683" s="5">
        <v>2624</v>
      </c>
      <c r="B2683" s="921"/>
      <c r="D2683" s="2" t="str">
        <f t="shared" si="40"/>
        <v>OK</v>
      </c>
    </row>
    <row r="2684" spans="1:4" x14ac:dyDescent="0.2">
      <c r="A2684" s="5">
        <v>2625</v>
      </c>
      <c r="B2684" s="921"/>
      <c r="D2684" s="2" t="str">
        <f t="shared" si="40"/>
        <v>OK</v>
      </c>
    </row>
    <row r="2685" spans="1:4" x14ac:dyDescent="0.2">
      <c r="A2685" s="5">
        <v>2626</v>
      </c>
      <c r="B2685" s="921"/>
      <c r="D2685" s="2" t="str">
        <f t="shared" ref="D2685:D2748" si="41">IF(ISBLANK(B2685),"OK",IF(A2685-B2685=0,"OK","Error?"))</f>
        <v>OK</v>
      </c>
    </row>
    <row r="2686" spans="1:4" x14ac:dyDescent="0.2">
      <c r="A2686" s="5">
        <v>2627</v>
      </c>
      <c r="B2686" s="921"/>
      <c r="D2686" s="2" t="str">
        <f t="shared" si="41"/>
        <v>OK</v>
      </c>
    </row>
    <row r="2687" spans="1:4" x14ac:dyDescent="0.2">
      <c r="A2687" s="5">
        <v>2628</v>
      </c>
      <c r="B2687" s="921"/>
      <c r="D2687" s="2" t="str">
        <f t="shared" si="41"/>
        <v>OK</v>
      </c>
    </row>
    <row r="2688" spans="1:4" x14ac:dyDescent="0.2">
      <c r="A2688" s="5">
        <v>2629</v>
      </c>
      <c r="B2688" s="921"/>
      <c r="D2688" s="2" t="str">
        <f t="shared" si="41"/>
        <v>OK</v>
      </c>
    </row>
    <row r="2689" spans="1:4" x14ac:dyDescent="0.2">
      <c r="A2689" s="5">
        <v>2630</v>
      </c>
      <c r="B2689" s="921"/>
      <c r="D2689" s="2" t="str">
        <f t="shared" si="41"/>
        <v>OK</v>
      </c>
    </row>
    <row r="2690" spans="1:4" x14ac:dyDescent="0.2">
      <c r="A2690" s="5">
        <v>2631</v>
      </c>
      <c r="B2690" s="921"/>
      <c r="D2690" s="2" t="str">
        <f t="shared" si="41"/>
        <v>OK</v>
      </c>
    </row>
    <row r="2691" spans="1:4" x14ac:dyDescent="0.2">
      <c r="A2691" s="5">
        <v>2632</v>
      </c>
      <c r="B2691" s="921"/>
      <c r="D2691" s="2" t="str">
        <f t="shared" si="41"/>
        <v>OK</v>
      </c>
    </row>
    <row r="2692" spans="1:4" x14ac:dyDescent="0.2">
      <c r="A2692" s="5">
        <v>2633</v>
      </c>
      <c r="B2692" s="921"/>
      <c r="D2692" s="2" t="str">
        <f t="shared" si="41"/>
        <v>OK</v>
      </c>
    </row>
    <row r="2693" spans="1:4" x14ac:dyDescent="0.2">
      <c r="A2693" s="5">
        <v>2634</v>
      </c>
      <c r="B2693" s="921"/>
      <c r="D2693" s="2" t="str">
        <f t="shared" si="41"/>
        <v>OK</v>
      </c>
    </row>
    <row r="2694" spans="1:4" x14ac:dyDescent="0.2">
      <c r="A2694" s="5">
        <v>2635</v>
      </c>
      <c r="B2694" s="921"/>
      <c r="D2694" s="2" t="str">
        <f t="shared" si="41"/>
        <v>OK</v>
      </c>
    </row>
    <row r="2695" spans="1:4" x14ac:dyDescent="0.2">
      <c r="A2695" s="5">
        <v>2636</v>
      </c>
      <c r="B2695" s="921"/>
      <c r="D2695" s="2" t="str">
        <f t="shared" si="41"/>
        <v>OK</v>
      </c>
    </row>
    <row r="2696" spans="1:4" x14ac:dyDescent="0.2">
      <c r="A2696" s="5">
        <v>2637</v>
      </c>
      <c r="B2696" s="921"/>
      <c r="D2696" s="2" t="str">
        <f t="shared" si="41"/>
        <v>OK</v>
      </c>
    </row>
    <row r="2697" spans="1:4" x14ac:dyDescent="0.2">
      <c r="A2697" s="5">
        <v>2638</v>
      </c>
      <c r="B2697" s="921"/>
      <c r="D2697" s="2" t="str">
        <f t="shared" si="41"/>
        <v>OK</v>
      </c>
    </row>
    <row r="2698" spans="1:4" x14ac:dyDescent="0.2">
      <c r="A2698" s="5">
        <v>2639</v>
      </c>
      <c r="B2698" s="921"/>
      <c r="D2698" s="2" t="str">
        <f t="shared" si="41"/>
        <v>OK</v>
      </c>
    </row>
    <row r="2699" spans="1:4" x14ac:dyDescent="0.2">
      <c r="A2699" s="5">
        <v>2640</v>
      </c>
      <c r="B2699" s="921"/>
      <c r="D2699" s="2" t="str">
        <f t="shared" si="41"/>
        <v>OK</v>
      </c>
    </row>
    <row r="2700" spans="1:4" x14ac:dyDescent="0.2">
      <c r="A2700" s="5">
        <v>2641</v>
      </c>
      <c r="B2700" s="921"/>
      <c r="D2700" s="2" t="str">
        <f t="shared" si="41"/>
        <v>OK</v>
      </c>
    </row>
    <row r="2701" spans="1:4" x14ac:dyDescent="0.2">
      <c r="A2701" s="5">
        <v>2642</v>
      </c>
      <c r="B2701" s="921"/>
      <c r="D2701" s="2" t="str">
        <f t="shared" si="41"/>
        <v>OK</v>
      </c>
    </row>
    <row r="2702" spans="1:4" x14ac:dyDescent="0.2">
      <c r="A2702" s="5">
        <v>2643</v>
      </c>
      <c r="B2702" s="921"/>
      <c r="D2702" s="2" t="str">
        <f t="shared" si="41"/>
        <v>OK</v>
      </c>
    </row>
    <row r="2703" spans="1:4" x14ac:dyDescent="0.2">
      <c r="A2703" s="5">
        <v>2644</v>
      </c>
      <c r="B2703" s="921"/>
      <c r="D2703" s="2" t="str">
        <f t="shared" si="41"/>
        <v>OK</v>
      </c>
    </row>
    <row r="2704" spans="1:4" x14ac:dyDescent="0.2">
      <c r="A2704" s="5">
        <v>2645</v>
      </c>
      <c r="B2704" s="921"/>
      <c r="D2704" s="2" t="str">
        <f t="shared" si="41"/>
        <v>OK</v>
      </c>
    </row>
    <row r="2705" spans="1:4" x14ac:dyDescent="0.2">
      <c r="A2705" s="5">
        <v>2646</v>
      </c>
      <c r="B2705" s="921"/>
      <c r="D2705" s="2" t="str">
        <f t="shared" si="41"/>
        <v>OK</v>
      </c>
    </row>
    <row r="2706" spans="1:4" x14ac:dyDescent="0.2">
      <c r="A2706" s="5">
        <v>2647</v>
      </c>
      <c r="B2706" s="921"/>
      <c r="D2706" s="2" t="str">
        <f t="shared" si="41"/>
        <v>OK</v>
      </c>
    </row>
    <row r="2707" spans="1:4" x14ac:dyDescent="0.2">
      <c r="A2707" s="5">
        <v>2648</v>
      </c>
      <c r="B2707" s="921"/>
      <c r="D2707" s="2" t="str">
        <f t="shared" si="41"/>
        <v>OK</v>
      </c>
    </row>
    <row r="2708" spans="1:4" x14ac:dyDescent="0.2">
      <c r="A2708" s="5">
        <v>2649</v>
      </c>
      <c r="B2708" s="921"/>
      <c r="D2708" s="2" t="str">
        <f t="shared" si="41"/>
        <v>OK</v>
      </c>
    </row>
    <row r="2709" spans="1:4" x14ac:dyDescent="0.2">
      <c r="A2709" s="5">
        <v>2650</v>
      </c>
      <c r="B2709" s="921"/>
      <c r="D2709" s="2" t="str">
        <f t="shared" si="41"/>
        <v>OK</v>
      </c>
    </row>
    <row r="2710" spans="1:4" x14ac:dyDescent="0.2">
      <c r="A2710" s="5">
        <v>2651</v>
      </c>
      <c r="B2710" s="921"/>
      <c r="D2710" s="2" t="str">
        <f t="shared" si="41"/>
        <v>OK</v>
      </c>
    </row>
    <row r="2711" spans="1:4" x14ac:dyDescent="0.2">
      <c r="A2711" s="5">
        <v>2652</v>
      </c>
      <c r="B2711" s="921"/>
      <c r="D2711" s="2" t="str">
        <f t="shared" si="41"/>
        <v>OK</v>
      </c>
    </row>
    <row r="2712" spans="1:4" x14ac:dyDescent="0.2">
      <c r="A2712" s="5">
        <v>2653</v>
      </c>
      <c r="B2712" s="921"/>
      <c r="D2712" s="2" t="str">
        <f t="shared" si="41"/>
        <v>OK</v>
      </c>
    </row>
    <row r="2713" spans="1:4" x14ac:dyDescent="0.2">
      <c r="A2713" s="5">
        <v>2654</v>
      </c>
      <c r="B2713" s="921"/>
      <c r="D2713" s="2" t="str">
        <f t="shared" si="41"/>
        <v>OK</v>
      </c>
    </row>
    <row r="2714" spans="1:4" x14ac:dyDescent="0.2">
      <c r="A2714" s="5">
        <v>2655</v>
      </c>
      <c r="B2714" s="921"/>
      <c r="D2714" s="2" t="str">
        <f t="shared" si="41"/>
        <v>OK</v>
      </c>
    </row>
    <row r="2715" spans="1:4" x14ac:dyDescent="0.2">
      <c r="A2715" s="5">
        <v>2656</v>
      </c>
      <c r="B2715" s="921"/>
      <c r="D2715" s="2" t="str">
        <f t="shared" si="41"/>
        <v>OK</v>
      </c>
    </row>
    <row r="2716" spans="1:4" x14ac:dyDescent="0.2">
      <c r="A2716">
        <v>2657</v>
      </c>
      <c r="B2716" s="921">
        <f>'Expenditures 16-24'!C53</f>
        <v>205498</v>
      </c>
      <c r="D2716" s="2" t="str">
        <f t="shared" si="41"/>
        <v>Error?</v>
      </c>
    </row>
    <row r="2717" spans="1:4" x14ac:dyDescent="0.2">
      <c r="A2717">
        <v>2658</v>
      </c>
      <c r="B2717" s="921">
        <f>'Expenditures 16-24'!D53</f>
        <v>47428</v>
      </c>
      <c r="D2717" s="2" t="str">
        <f t="shared" si="41"/>
        <v>Error?</v>
      </c>
    </row>
    <row r="2718" spans="1:4" x14ac:dyDescent="0.2">
      <c r="A2718">
        <v>2659</v>
      </c>
      <c r="B2718" s="921">
        <f>'Expenditures 16-24'!E53</f>
        <v>3841</v>
      </c>
      <c r="D2718" s="2" t="str">
        <f t="shared" si="41"/>
        <v>Error?</v>
      </c>
    </row>
    <row r="2719" spans="1:4" x14ac:dyDescent="0.2">
      <c r="A2719">
        <v>2660</v>
      </c>
      <c r="B2719" s="921">
        <f>'Expenditures 16-24'!F53</f>
        <v>0</v>
      </c>
      <c r="D2719" s="2" t="str">
        <f t="shared" si="41"/>
        <v>Error?</v>
      </c>
    </row>
    <row r="2720" spans="1:4" x14ac:dyDescent="0.2">
      <c r="A2720">
        <v>2661</v>
      </c>
      <c r="B2720" s="921">
        <f>'Expenditures 16-24'!G53</f>
        <v>0</v>
      </c>
      <c r="D2720" s="2" t="str">
        <f t="shared" si="41"/>
        <v>Error?</v>
      </c>
    </row>
    <row r="2721" spans="1:5" x14ac:dyDescent="0.2">
      <c r="A2721">
        <v>2662</v>
      </c>
      <c r="B2721" s="921">
        <f>'Expenditures 16-24'!H53</f>
        <v>0</v>
      </c>
      <c r="D2721" s="2" t="str">
        <f t="shared" si="41"/>
        <v>Error?</v>
      </c>
    </row>
    <row r="2722" spans="1:5" x14ac:dyDescent="0.2">
      <c r="A2722">
        <v>2663</v>
      </c>
      <c r="B2722" s="921">
        <f>'Expenditures 16-24'!K53</f>
        <v>256767</v>
      </c>
      <c r="D2722" s="2" t="str">
        <f t="shared" si="41"/>
        <v>Error?</v>
      </c>
    </row>
    <row r="2723" spans="1:5" x14ac:dyDescent="0.2">
      <c r="A2723" s="1">
        <v>2664</v>
      </c>
      <c r="B2723" s="921">
        <f>'Expenditures 16-24'!D251</f>
        <v>0</v>
      </c>
      <c r="D2723" s="2" t="str">
        <f t="shared" si="41"/>
        <v>Error?</v>
      </c>
      <c r="E2723" s="4" t="s">
        <v>1776</v>
      </c>
    </row>
    <row r="2724" spans="1:5" x14ac:dyDescent="0.2">
      <c r="A2724" s="1">
        <v>2665</v>
      </c>
      <c r="B2724" s="921">
        <f>'Expenditures 16-24'!K251</f>
        <v>0</v>
      </c>
      <c r="C2724" s="2" t="s">
        <v>511</v>
      </c>
      <c r="D2724" s="2" t="str">
        <f t="shared" si="41"/>
        <v>Error?</v>
      </c>
      <c r="E2724" s="4" t="s">
        <v>1776</v>
      </c>
    </row>
    <row r="2725" spans="1:5" x14ac:dyDescent="0.2">
      <c r="A2725">
        <v>2666</v>
      </c>
      <c r="B2725" s="921">
        <f>'Short-Term Long-Term Debt 26'!C4</f>
        <v>0</v>
      </c>
      <c r="D2725" s="2" t="str">
        <f t="shared" si="41"/>
        <v>Error?</v>
      </c>
    </row>
    <row r="2726" spans="1:5" x14ac:dyDescent="0.2">
      <c r="A2726">
        <v>2667</v>
      </c>
      <c r="B2726" s="921">
        <f>'Short-Term Long-Term Debt 26'!C25</f>
        <v>0</v>
      </c>
      <c r="C2726" s="2" t="s">
        <v>511</v>
      </c>
      <c r="D2726" s="2" t="str">
        <f t="shared" si="41"/>
        <v>Error?</v>
      </c>
    </row>
    <row r="2727" spans="1:5" x14ac:dyDescent="0.2">
      <c r="A2727">
        <v>2668</v>
      </c>
      <c r="B2727" s="921">
        <f>'Short-Term Long-Term Debt 26'!D4</f>
        <v>0</v>
      </c>
      <c r="D2727" s="2" t="str">
        <f t="shared" si="41"/>
        <v>Error?</v>
      </c>
    </row>
    <row r="2728" spans="1:5" x14ac:dyDescent="0.2">
      <c r="A2728">
        <v>2669</v>
      </c>
      <c r="B2728" s="921">
        <f>'Short-Term Long-Term Debt 26'!D25</f>
        <v>0</v>
      </c>
      <c r="D2728" s="2" t="str">
        <f t="shared" si="41"/>
        <v>Error?</v>
      </c>
    </row>
    <row r="2729" spans="1:5" x14ac:dyDescent="0.2">
      <c r="A2729">
        <v>2670</v>
      </c>
      <c r="B2729" s="921">
        <f>'Short-Term Long-Term Debt 26'!E4</f>
        <v>0</v>
      </c>
      <c r="D2729" s="2" t="str">
        <f t="shared" si="41"/>
        <v>Error?</v>
      </c>
    </row>
    <row r="2730" spans="1:5" x14ac:dyDescent="0.2">
      <c r="A2730">
        <v>2671</v>
      </c>
      <c r="B2730" s="921">
        <f>'Short-Term Long-Term Debt 26'!E25</f>
        <v>0</v>
      </c>
      <c r="D2730" s="2" t="str">
        <f t="shared" si="41"/>
        <v>Error?</v>
      </c>
    </row>
    <row r="2731" spans="1:5" x14ac:dyDescent="0.2">
      <c r="A2731">
        <v>2672</v>
      </c>
      <c r="B2731" s="921">
        <f>'Short-Term Long-Term Debt 26'!F4</f>
        <v>0</v>
      </c>
      <c r="D2731" s="2" t="str">
        <f t="shared" si="41"/>
        <v>Error?</v>
      </c>
    </row>
    <row r="2732" spans="1:5" x14ac:dyDescent="0.2">
      <c r="A2732">
        <v>2673</v>
      </c>
      <c r="B2732" s="921">
        <f>'Short-Term Long-Term Debt 26'!F25</f>
        <v>0</v>
      </c>
      <c r="D2732" s="2" t="str">
        <f t="shared" si="41"/>
        <v>Error?</v>
      </c>
    </row>
    <row r="2733" spans="1:5" x14ac:dyDescent="0.2">
      <c r="A2733" s="5">
        <v>2674</v>
      </c>
      <c r="B2733" s="921"/>
      <c r="C2733" s="2" t="s">
        <v>511</v>
      </c>
      <c r="D2733" s="2" t="str">
        <f t="shared" si="41"/>
        <v>OK</v>
      </c>
    </row>
    <row r="2734" spans="1:5" x14ac:dyDescent="0.2">
      <c r="A2734" s="5">
        <v>2675</v>
      </c>
      <c r="B2734" s="921"/>
      <c r="C2734" s="2" t="s">
        <v>511</v>
      </c>
      <c r="D2734" s="2" t="str">
        <f t="shared" si="41"/>
        <v>OK</v>
      </c>
    </row>
    <row r="2735" spans="1:5" x14ac:dyDescent="0.2">
      <c r="A2735" s="5">
        <v>2676</v>
      </c>
      <c r="B2735" s="921"/>
      <c r="D2735" s="2" t="str">
        <f t="shared" si="41"/>
        <v>OK</v>
      </c>
    </row>
    <row r="2736" spans="1:5" x14ac:dyDescent="0.2">
      <c r="A2736" s="5">
        <v>2677</v>
      </c>
      <c r="B2736" s="921"/>
      <c r="D2736" s="2" t="str">
        <f t="shared" si="41"/>
        <v>OK</v>
      </c>
    </row>
    <row r="2737" spans="1:5" x14ac:dyDescent="0.2">
      <c r="A2737" s="5">
        <v>2678</v>
      </c>
      <c r="B2737" s="921"/>
      <c r="D2737" s="2" t="str">
        <f t="shared" si="41"/>
        <v>OK</v>
      </c>
    </row>
    <row r="2738" spans="1:5" x14ac:dyDescent="0.2">
      <c r="A2738" s="5">
        <v>2679</v>
      </c>
      <c r="B2738" s="921"/>
      <c r="D2738" s="2" t="str">
        <f t="shared" si="41"/>
        <v>OK</v>
      </c>
    </row>
    <row r="2739" spans="1:5" x14ac:dyDescent="0.2">
      <c r="A2739" s="5">
        <v>2680</v>
      </c>
      <c r="B2739" s="921"/>
      <c r="D2739" s="2" t="str">
        <f t="shared" si="41"/>
        <v>OK</v>
      </c>
    </row>
    <row r="2740" spans="1:5" x14ac:dyDescent="0.2">
      <c r="A2740" s="5">
        <v>2681</v>
      </c>
      <c r="B2740" s="921"/>
      <c r="D2740" s="2" t="str">
        <f t="shared" si="41"/>
        <v>OK</v>
      </c>
    </row>
    <row r="2741" spans="1:5" x14ac:dyDescent="0.2">
      <c r="A2741" s="5">
        <v>2682</v>
      </c>
      <c r="B2741" s="921"/>
      <c r="D2741" s="2" t="str">
        <f t="shared" si="41"/>
        <v>OK</v>
      </c>
    </row>
    <row r="2742" spans="1:5" x14ac:dyDescent="0.2">
      <c r="A2742" s="5">
        <v>2683</v>
      </c>
      <c r="B2742" s="921"/>
      <c r="D2742" s="2" t="str">
        <f t="shared" si="41"/>
        <v>OK</v>
      </c>
      <c r="E2742" s="4" t="s">
        <v>118</v>
      </c>
    </row>
    <row r="2743" spans="1:5" x14ac:dyDescent="0.2">
      <c r="A2743" s="5">
        <v>2684</v>
      </c>
      <c r="B2743" s="921"/>
      <c r="D2743" s="2" t="str">
        <f t="shared" si="41"/>
        <v>OK</v>
      </c>
    </row>
    <row r="2744" spans="1:5" x14ac:dyDescent="0.2">
      <c r="A2744" s="5">
        <v>2685</v>
      </c>
      <c r="B2744" s="921"/>
      <c r="D2744" s="2" t="str">
        <f t="shared" si="41"/>
        <v>OK</v>
      </c>
    </row>
    <row r="2745" spans="1:5" x14ac:dyDescent="0.2">
      <c r="A2745" s="5">
        <v>2686</v>
      </c>
      <c r="B2745" s="921"/>
      <c r="D2745" s="2" t="str">
        <f t="shared" si="41"/>
        <v>OK</v>
      </c>
    </row>
    <row r="2746" spans="1:5" x14ac:dyDescent="0.2">
      <c r="A2746" s="5">
        <v>2687</v>
      </c>
      <c r="B2746" s="921"/>
      <c r="D2746" s="2" t="str">
        <f t="shared" si="41"/>
        <v>OK</v>
      </c>
    </row>
    <row r="2747" spans="1:5" x14ac:dyDescent="0.2">
      <c r="A2747" s="5">
        <v>2688</v>
      </c>
      <c r="B2747" s="921"/>
      <c r="D2747" s="2" t="str">
        <f t="shared" si="41"/>
        <v>OK</v>
      </c>
    </row>
    <row r="2748" spans="1:5" x14ac:dyDescent="0.2">
      <c r="A2748" s="5">
        <v>2689</v>
      </c>
      <c r="B2748" s="921"/>
      <c r="D2748" s="2" t="str">
        <f t="shared" si="41"/>
        <v>OK</v>
      </c>
    </row>
    <row r="2749" spans="1:5" x14ac:dyDescent="0.2">
      <c r="A2749" s="5">
        <v>2690</v>
      </c>
      <c r="B2749" s="921"/>
      <c r="D2749" s="2" t="str">
        <f t="shared" ref="D2749:D2812" si="42">IF(ISBLANK(B2749),"OK",IF(A2749-B2749=0,"OK","Error?"))</f>
        <v>OK</v>
      </c>
    </row>
    <row r="2750" spans="1:5" x14ac:dyDescent="0.2">
      <c r="A2750" s="5">
        <v>2691</v>
      </c>
      <c r="B2750" s="921"/>
      <c r="D2750" s="2" t="str">
        <f t="shared" si="42"/>
        <v>OK</v>
      </c>
    </row>
    <row r="2751" spans="1:5" x14ac:dyDescent="0.2">
      <c r="A2751" s="5">
        <v>2692</v>
      </c>
      <c r="B2751" s="921"/>
      <c r="D2751" s="2" t="str">
        <f t="shared" si="42"/>
        <v>OK</v>
      </c>
    </row>
    <row r="2752" spans="1:5" x14ac:dyDescent="0.2">
      <c r="A2752" s="5">
        <v>2693</v>
      </c>
      <c r="B2752" s="921"/>
      <c r="D2752" s="2" t="str">
        <f t="shared" si="42"/>
        <v>OK</v>
      </c>
    </row>
    <row r="2753" spans="1:4" x14ac:dyDescent="0.2">
      <c r="A2753" s="5">
        <v>2694</v>
      </c>
      <c r="B2753" s="921"/>
      <c r="D2753" s="2" t="str">
        <f t="shared" si="42"/>
        <v>OK</v>
      </c>
    </row>
    <row r="2754" spans="1:4" x14ac:dyDescent="0.2">
      <c r="A2754" s="5">
        <v>2695</v>
      </c>
      <c r="B2754" s="921"/>
      <c r="D2754" s="2" t="str">
        <f t="shared" si="42"/>
        <v>OK</v>
      </c>
    </row>
    <row r="2755" spans="1:4" x14ac:dyDescent="0.2">
      <c r="A2755">
        <v>2696</v>
      </c>
      <c r="B2755" s="921">
        <f>'Acct Summary 7-9'!C28</f>
        <v>0</v>
      </c>
      <c r="D2755" s="2" t="str">
        <f t="shared" si="42"/>
        <v>Error?</v>
      </c>
    </row>
    <row r="2756" spans="1:4" x14ac:dyDescent="0.2">
      <c r="A2756">
        <v>2697</v>
      </c>
      <c r="B2756" s="921">
        <f>'Acct Summary 7-9'!D28</f>
        <v>0</v>
      </c>
      <c r="D2756" s="2" t="str">
        <f t="shared" si="42"/>
        <v>Error?</v>
      </c>
    </row>
    <row r="2757" spans="1:4" x14ac:dyDescent="0.2">
      <c r="A2757" s="5">
        <v>2698</v>
      </c>
      <c r="B2757" s="921"/>
      <c r="D2757" s="2" t="str">
        <f t="shared" si="42"/>
        <v>OK</v>
      </c>
    </row>
    <row r="2758" spans="1:4" x14ac:dyDescent="0.2">
      <c r="A2758">
        <v>2699</v>
      </c>
      <c r="B2758" s="921">
        <f>'Acct Summary 7-9'!E28</f>
        <v>0</v>
      </c>
      <c r="D2758" s="2" t="str">
        <f t="shared" si="42"/>
        <v>Error?</v>
      </c>
    </row>
    <row r="2759" spans="1:4" x14ac:dyDescent="0.2">
      <c r="A2759" s="5">
        <v>2700</v>
      </c>
      <c r="B2759" s="921"/>
      <c r="D2759" s="2" t="str">
        <f t="shared" si="42"/>
        <v>OK</v>
      </c>
    </row>
    <row r="2760" spans="1:4" x14ac:dyDescent="0.2">
      <c r="A2760">
        <v>2701</v>
      </c>
      <c r="B2760" s="921">
        <f>'Acct Summary 7-9'!F26</f>
        <v>0</v>
      </c>
      <c r="D2760" s="2" t="str">
        <f t="shared" si="42"/>
        <v>Error?</v>
      </c>
    </row>
    <row r="2761" spans="1:4" x14ac:dyDescent="0.2">
      <c r="A2761">
        <v>2702</v>
      </c>
      <c r="B2761" s="921">
        <f>'Acct Summary 7-9'!F28</f>
        <v>0</v>
      </c>
      <c r="D2761" s="2" t="str">
        <f t="shared" si="42"/>
        <v>Error?</v>
      </c>
    </row>
    <row r="2762" spans="1:4" x14ac:dyDescent="0.2">
      <c r="A2762" s="5">
        <v>2703</v>
      </c>
      <c r="B2762" s="921"/>
      <c r="D2762" s="2" t="str">
        <f t="shared" si="42"/>
        <v>OK</v>
      </c>
    </row>
    <row r="2763" spans="1:4" x14ac:dyDescent="0.2">
      <c r="A2763" s="5">
        <v>2704</v>
      </c>
      <c r="B2763" s="921"/>
      <c r="D2763" s="2" t="str">
        <f t="shared" si="42"/>
        <v>OK</v>
      </c>
    </row>
    <row r="2764" spans="1:4" x14ac:dyDescent="0.2">
      <c r="A2764">
        <v>2705</v>
      </c>
      <c r="B2764" s="921">
        <f>'Acct Summary 7-9'!G28</f>
        <v>0</v>
      </c>
      <c r="D2764" s="2" t="str">
        <f t="shared" si="42"/>
        <v>Error?</v>
      </c>
    </row>
    <row r="2765" spans="1:4" x14ac:dyDescent="0.2">
      <c r="A2765" s="5">
        <v>2706</v>
      </c>
      <c r="B2765" s="921"/>
      <c r="D2765" s="2" t="str">
        <f t="shared" si="42"/>
        <v>OK</v>
      </c>
    </row>
    <row r="2766" spans="1:4" x14ac:dyDescent="0.2">
      <c r="A2766" s="5">
        <v>2707</v>
      </c>
      <c r="B2766" s="921"/>
      <c r="D2766" s="2" t="str">
        <f t="shared" si="42"/>
        <v>OK</v>
      </c>
    </row>
    <row r="2767" spans="1:4" x14ac:dyDescent="0.2">
      <c r="A2767">
        <v>2708</v>
      </c>
      <c r="B2767" s="921">
        <f>'Acct Summary 7-9'!H28</f>
        <v>0</v>
      </c>
      <c r="D2767" s="2" t="str">
        <f t="shared" si="42"/>
        <v>Error?</v>
      </c>
    </row>
    <row r="2768" spans="1:4" x14ac:dyDescent="0.2">
      <c r="A2768" s="5">
        <v>2709</v>
      </c>
      <c r="B2768" s="921"/>
      <c r="D2768" s="2" t="str">
        <f t="shared" si="42"/>
        <v>OK</v>
      </c>
    </row>
    <row r="2769" spans="1:4" x14ac:dyDescent="0.2">
      <c r="A2769" s="5">
        <v>2710</v>
      </c>
      <c r="B2769" s="921"/>
      <c r="D2769" s="2" t="str">
        <f t="shared" si="42"/>
        <v>OK</v>
      </c>
    </row>
    <row r="2770" spans="1:4" x14ac:dyDescent="0.2">
      <c r="A2770">
        <v>2711</v>
      </c>
      <c r="B2770" s="921">
        <f>'Acct Summary 7-9'!I28</f>
        <v>0</v>
      </c>
      <c r="D2770" s="2" t="str">
        <f t="shared" si="42"/>
        <v>Error?</v>
      </c>
    </row>
    <row r="2771" spans="1:4" x14ac:dyDescent="0.2">
      <c r="A2771" s="5">
        <v>2712</v>
      </c>
      <c r="B2771" s="921"/>
      <c r="D2771" s="2" t="str">
        <f t="shared" si="42"/>
        <v>OK</v>
      </c>
    </row>
    <row r="2772" spans="1:4" x14ac:dyDescent="0.2">
      <c r="A2772" s="5">
        <v>2713</v>
      </c>
      <c r="B2772" s="921"/>
      <c r="D2772" s="2" t="str">
        <f t="shared" si="42"/>
        <v>OK</v>
      </c>
    </row>
    <row r="2773" spans="1:4" x14ac:dyDescent="0.2">
      <c r="A2773" s="5">
        <v>2714</v>
      </c>
      <c r="B2773" s="921"/>
      <c r="D2773" s="2" t="str">
        <f t="shared" si="42"/>
        <v>OK</v>
      </c>
    </row>
    <row r="2774" spans="1:4" x14ac:dyDescent="0.2">
      <c r="A2774" s="5">
        <v>2715</v>
      </c>
      <c r="B2774" s="921"/>
      <c r="D2774" s="2" t="str">
        <f t="shared" si="42"/>
        <v>OK</v>
      </c>
    </row>
    <row r="2775" spans="1:4" x14ac:dyDescent="0.2">
      <c r="A2775" s="5">
        <v>2716</v>
      </c>
      <c r="B2775" s="921"/>
      <c r="D2775" s="2" t="str">
        <f t="shared" si="42"/>
        <v>OK</v>
      </c>
    </row>
    <row r="2776" spans="1:4" x14ac:dyDescent="0.2">
      <c r="A2776" s="5">
        <v>2717</v>
      </c>
      <c r="B2776" s="921"/>
      <c r="D2776" s="2" t="str">
        <f t="shared" si="42"/>
        <v>OK</v>
      </c>
    </row>
    <row r="2777" spans="1:4" x14ac:dyDescent="0.2">
      <c r="A2777" s="5">
        <v>2718</v>
      </c>
      <c r="B2777" s="921"/>
      <c r="D2777" s="2" t="str">
        <f t="shared" si="42"/>
        <v>OK</v>
      </c>
    </row>
    <row r="2778" spans="1:4" x14ac:dyDescent="0.2">
      <c r="A2778" s="5">
        <v>2719</v>
      </c>
      <c r="B2778" s="921"/>
      <c r="D2778" s="2" t="str">
        <f t="shared" si="42"/>
        <v>OK</v>
      </c>
    </row>
    <row r="2779" spans="1:4" x14ac:dyDescent="0.2">
      <c r="A2779" s="5">
        <v>2720</v>
      </c>
      <c r="B2779" s="921"/>
      <c r="D2779" s="2" t="str">
        <f t="shared" si="42"/>
        <v>OK</v>
      </c>
    </row>
    <row r="2780" spans="1:4" x14ac:dyDescent="0.2">
      <c r="A2780" s="5">
        <v>2721</v>
      </c>
      <c r="B2780" s="921"/>
      <c r="D2780" s="2" t="str">
        <f t="shared" si="42"/>
        <v>OK</v>
      </c>
    </row>
    <row r="2781" spans="1:4" x14ac:dyDescent="0.2">
      <c r="A2781" s="5">
        <v>2722</v>
      </c>
      <c r="B2781" s="921"/>
      <c r="D2781" s="2" t="str">
        <f t="shared" si="42"/>
        <v>OK</v>
      </c>
    </row>
    <row r="2782" spans="1:4" x14ac:dyDescent="0.2">
      <c r="A2782" s="5">
        <v>2723</v>
      </c>
      <c r="B2782" s="921"/>
      <c r="D2782" s="2" t="str">
        <f t="shared" si="42"/>
        <v>OK</v>
      </c>
    </row>
    <row r="2783" spans="1:4" x14ac:dyDescent="0.2">
      <c r="A2783" s="5">
        <v>2724</v>
      </c>
      <c r="B2783" s="921"/>
      <c r="D2783" s="2" t="str">
        <f t="shared" si="42"/>
        <v>OK</v>
      </c>
    </row>
    <row r="2784" spans="1:4" x14ac:dyDescent="0.2">
      <c r="A2784" s="5">
        <v>2725</v>
      </c>
      <c r="B2784" s="921"/>
      <c r="D2784" s="2" t="str">
        <f t="shared" si="42"/>
        <v>OK</v>
      </c>
    </row>
    <row r="2785" spans="1:4" x14ac:dyDescent="0.2">
      <c r="A2785" s="5">
        <v>2726</v>
      </c>
      <c r="B2785" s="921"/>
      <c r="D2785" s="2" t="str">
        <f t="shared" si="42"/>
        <v>OK</v>
      </c>
    </row>
    <row r="2786" spans="1:4" x14ac:dyDescent="0.2">
      <c r="A2786" s="5">
        <v>2727</v>
      </c>
      <c r="B2786" s="921"/>
      <c r="D2786" s="2" t="str">
        <f t="shared" si="42"/>
        <v>OK</v>
      </c>
    </row>
    <row r="2787" spans="1:4" x14ac:dyDescent="0.2">
      <c r="A2787">
        <v>2728</v>
      </c>
      <c r="B2787" s="921">
        <f>'Expenditures 16-24'!E86</f>
        <v>46826</v>
      </c>
      <c r="D2787" s="2" t="str">
        <f t="shared" si="42"/>
        <v>Error?</v>
      </c>
    </row>
    <row r="2788" spans="1:4" x14ac:dyDescent="0.2">
      <c r="A2788">
        <v>2729</v>
      </c>
      <c r="B2788" s="921">
        <f>'Expenditures 16-24'!E104</f>
        <v>46826</v>
      </c>
      <c r="D2788" s="2" t="str">
        <f t="shared" si="42"/>
        <v>Error?</v>
      </c>
    </row>
    <row r="2789" spans="1:4" x14ac:dyDescent="0.2">
      <c r="A2789">
        <v>2730</v>
      </c>
      <c r="B2789" s="921">
        <f>'Expenditures 16-24'!H109</f>
        <v>0</v>
      </c>
      <c r="C2789" s="2" t="s">
        <v>511</v>
      </c>
      <c r="D2789" s="2" t="str">
        <f t="shared" si="42"/>
        <v>Error?</v>
      </c>
    </row>
    <row r="2790" spans="1:4" x14ac:dyDescent="0.2">
      <c r="A2790">
        <v>2731</v>
      </c>
      <c r="B2790" s="921">
        <f>'Expenditures 16-24'!H110</f>
        <v>0</v>
      </c>
      <c r="C2790" s="2" t="s">
        <v>511</v>
      </c>
      <c r="D2790" s="2" t="str">
        <f t="shared" si="42"/>
        <v>Error?</v>
      </c>
    </row>
    <row r="2791" spans="1:4" x14ac:dyDescent="0.2">
      <c r="A2791" s="5">
        <v>2732</v>
      </c>
      <c r="B2791" s="921"/>
      <c r="D2791" s="2" t="str">
        <f t="shared" si="42"/>
        <v>OK</v>
      </c>
    </row>
    <row r="2792" spans="1:4" x14ac:dyDescent="0.2">
      <c r="A2792">
        <v>2733</v>
      </c>
      <c r="B2792" s="921">
        <f>'Acct Summary 7-9'!C50</f>
        <v>0</v>
      </c>
      <c r="D2792" s="2" t="str">
        <f t="shared" si="42"/>
        <v>Error?</v>
      </c>
    </row>
    <row r="2793" spans="1:4" x14ac:dyDescent="0.2">
      <c r="A2793">
        <v>2734</v>
      </c>
      <c r="B2793" s="921">
        <f>'Expenditures 16-24'!K109</f>
        <v>0</v>
      </c>
      <c r="D2793" s="2" t="str">
        <f t="shared" si="42"/>
        <v>Error?</v>
      </c>
    </row>
    <row r="2794" spans="1:4" x14ac:dyDescent="0.2">
      <c r="A2794">
        <v>2735</v>
      </c>
      <c r="B2794" s="921">
        <f>'Expenditures 16-24'!K110</f>
        <v>0</v>
      </c>
      <c r="D2794" s="2" t="str">
        <f t="shared" si="42"/>
        <v>Error?</v>
      </c>
    </row>
    <row r="2795" spans="1:4" x14ac:dyDescent="0.2">
      <c r="A2795">
        <v>2736</v>
      </c>
      <c r="B2795" s="921">
        <f>'Expenditures 16-24'!C134</f>
        <v>0</v>
      </c>
      <c r="C2795" s="2" t="s">
        <v>511</v>
      </c>
      <c r="D2795" s="2" t="str">
        <f t="shared" si="42"/>
        <v>Error?</v>
      </c>
    </row>
    <row r="2796" spans="1:4" x14ac:dyDescent="0.2">
      <c r="A2796">
        <v>2737</v>
      </c>
      <c r="B2796" s="921">
        <f>'Expenditures 16-24'!D134</f>
        <v>0</v>
      </c>
      <c r="C2796" s="2" t="s">
        <v>511</v>
      </c>
      <c r="D2796" s="2" t="str">
        <f t="shared" si="42"/>
        <v>Error?</v>
      </c>
    </row>
    <row r="2797" spans="1:4" x14ac:dyDescent="0.2">
      <c r="A2797">
        <v>2738</v>
      </c>
      <c r="B2797" s="921">
        <f>'Expenditures 16-24'!E134</f>
        <v>0</v>
      </c>
      <c r="D2797" s="2" t="str">
        <f t="shared" si="42"/>
        <v>Error?</v>
      </c>
    </row>
    <row r="2798" spans="1:4" x14ac:dyDescent="0.2">
      <c r="A2798">
        <v>2739</v>
      </c>
      <c r="B2798" s="921">
        <f>'Expenditures 16-24'!F134</f>
        <v>0</v>
      </c>
      <c r="D2798" s="2" t="str">
        <f t="shared" si="42"/>
        <v>Error?</v>
      </c>
    </row>
    <row r="2799" spans="1:4" x14ac:dyDescent="0.2">
      <c r="A2799">
        <v>2740</v>
      </c>
      <c r="B2799" s="921">
        <f>'Expenditures 16-24'!G134</f>
        <v>0</v>
      </c>
      <c r="D2799" s="2" t="str">
        <f t="shared" si="42"/>
        <v>Error?</v>
      </c>
    </row>
    <row r="2800" spans="1:4" x14ac:dyDescent="0.2">
      <c r="A2800">
        <v>2741</v>
      </c>
      <c r="B2800" s="921">
        <f>'Expenditures 16-24'!H134</f>
        <v>0</v>
      </c>
      <c r="D2800" s="2" t="str">
        <f t="shared" si="42"/>
        <v>Error?</v>
      </c>
    </row>
    <row r="2801" spans="1:4" x14ac:dyDescent="0.2">
      <c r="A2801" s="5">
        <v>2742</v>
      </c>
      <c r="B2801" s="921"/>
      <c r="D2801" s="2" t="str">
        <f t="shared" si="42"/>
        <v>OK</v>
      </c>
    </row>
    <row r="2802" spans="1:4" x14ac:dyDescent="0.2">
      <c r="A2802">
        <v>2743</v>
      </c>
      <c r="B2802" s="921"/>
      <c r="D2802" s="2" t="str">
        <f t="shared" si="42"/>
        <v>OK</v>
      </c>
    </row>
    <row r="2803" spans="1:4" x14ac:dyDescent="0.2">
      <c r="A2803">
        <v>2744</v>
      </c>
      <c r="B2803" s="921">
        <f>'Expenditures 16-24'!K134</f>
        <v>0</v>
      </c>
      <c r="D2803" s="2" t="str">
        <f t="shared" si="42"/>
        <v>Error?</v>
      </c>
    </row>
    <row r="2804" spans="1:4" x14ac:dyDescent="0.2">
      <c r="A2804">
        <v>2745</v>
      </c>
      <c r="B2804" s="921">
        <f>'Acct Summary 7-9'!D50</f>
        <v>0</v>
      </c>
      <c r="C2804" s="2" t="s">
        <v>511</v>
      </c>
      <c r="D2804" s="2" t="str">
        <f t="shared" si="42"/>
        <v>Error?</v>
      </c>
    </row>
    <row r="2805" spans="1:4" x14ac:dyDescent="0.2">
      <c r="A2805">
        <v>2746</v>
      </c>
      <c r="B2805" s="921">
        <f>'Expenditures 16-24'!H148</f>
        <v>0</v>
      </c>
      <c r="C2805" s="2" t="s">
        <v>511</v>
      </c>
      <c r="D2805" s="2" t="str">
        <f t="shared" si="42"/>
        <v>Error?</v>
      </c>
    </row>
    <row r="2806" spans="1:4" x14ac:dyDescent="0.2">
      <c r="A2806">
        <v>2747</v>
      </c>
      <c r="B2806" s="921">
        <f>'Expenditures 16-24'!H149</f>
        <v>0</v>
      </c>
      <c r="D2806" s="2" t="str">
        <f t="shared" si="42"/>
        <v>Error?</v>
      </c>
    </row>
    <row r="2807" spans="1:4" x14ac:dyDescent="0.2">
      <c r="A2807" s="5">
        <v>2748</v>
      </c>
      <c r="B2807" s="921"/>
      <c r="D2807" s="2" t="str">
        <f t="shared" si="42"/>
        <v>OK</v>
      </c>
    </row>
    <row r="2808" spans="1:4" x14ac:dyDescent="0.2">
      <c r="A2808">
        <v>2749</v>
      </c>
      <c r="B2808" s="921">
        <f>'Expenditures 16-24'!K148</f>
        <v>0</v>
      </c>
      <c r="D2808" s="2" t="str">
        <f t="shared" si="42"/>
        <v>Error?</v>
      </c>
    </row>
    <row r="2809" spans="1:4" x14ac:dyDescent="0.2">
      <c r="A2809">
        <v>2750</v>
      </c>
      <c r="B2809" s="921">
        <f>'Expenditures 16-24'!K149</f>
        <v>0</v>
      </c>
      <c r="C2809" s="2" t="s">
        <v>511</v>
      </c>
      <c r="D2809" s="2" t="str">
        <f t="shared" si="42"/>
        <v>Error?</v>
      </c>
    </row>
    <row r="2810" spans="1:4" x14ac:dyDescent="0.2">
      <c r="A2810">
        <v>2751</v>
      </c>
      <c r="B2810" s="921">
        <f>'Expenditures 16-24'!H169</f>
        <v>0</v>
      </c>
      <c r="C2810" s="2" t="s">
        <v>511</v>
      </c>
      <c r="D2810" s="2" t="str">
        <f t="shared" si="42"/>
        <v>Error?</v>
      </c>
    </row>
    <row r="2811" spans="1:4" x14ac:dyDescent="0.2">
      <c r="A2811">
        <v>2752</v>
      </c>
      <c r="B2811" s="921">
        <f>'Expenditures 16-24'!H170</f>
        <v>0</v>
      </c>
      <c r="C2811" s="2" t="s">
        <v>511</v>
      </c>
      <c r="D2811" s="2" t="str">
        <f t="shared" si="42"/>
        <v>Error?</v>
      </c>
    </row>
    <row r="2812" spans="1:4" x14ac:dyDescent="0.2">
      <c r="A2812" s="5">
        <v>2753</v>
      </c>
      <c r="B2812" s="921"/>
      <c r="D2812" s="2" t="str">
        <f t="shared" si="42"/>
        <v>OK</v>
      </c>
    </row>
    <row r="2813" spans="1:4" x14ac:dyDescent="0.2">
      <c r="A2813" s="5">
        <v>2754</v>
      </c>
      <c r="B2813" s="921"/>
      <c r="D2813" s="2" t="str">
        <f t="shared" ref="D2813:D2876" si="43">IF(ISBLANK(B2813),"OK",IF(A2813-B2813=0,"OK","Error?"))</f>
        <v>OK</v>
      </c>
    </row>
    <row r="2814" spans="1:4" x14ac:dyDescent="0.2">
      <c r="A2814" s="5">
        <v>2755</v>
      </c>
      <c r="B2814" s="921"/>
      <c r="D2814" s="2" t="str">
        <f t="shared" si="43"/>
        <v>OK</v>
      </c>
    </row>
    <row r="2815" spans="1:4" x14ac:dyDescent="0.2">
      <c r="A2815">
        <v>2756</v>
      </c>
      <c r="B2815" s="921">
        <f>'Acct Summary 7-9'!E50</f>
        <v>0</v>
      </c>
      <c r="D2815" s="2" t="str">
        <f t="shared" si="43"/>
        <v>Error?</v>
      </c>
    </row>
    <row r="2816" spans="1:4" x14ac:dyDescent="0.2">
      <c r="A2816">
        <v>2757</v>
      </c>
      <c r="B2816" s="921">
        <f>'Expenditures 16-24'!K169</f>
        <v>0</v>
      </c>
      <c r="C2816" s="2" t="s">
        <v>511</v>
      </c>
      <c r="D2816" s="2" t="str">
        <f t="shared" si="43"/>
        <v>Error?</v>
      </c>
    </row>
    <row r="2817" spans="1:4" x14ac:dyDescent="0.2">
      <c r="A2817">
        <v>2758</v>
      </c>
      <c r="B2817" s="921">
        <f>'Expenditures 16-24'!K170</f>
        <v>0</v>
      </c>
      <c r="D2817" s="2" t="str">
        <f t="shared" si="43"/>
        <v>Error?</v>
      </c>
    </row>
    <row r="2818" spans="1:4" x14ac:dyDescent="0.2">
      <c r="A2818">
        <v>2759</v>
      </c>
      <c r="B2818" s="921">
        <f>'Expenditures 16-24'!C189</f>
        <v>0</v>
      </c>
      <c r="C2818" s="2" t="s">
        <v>511</v>
      </c>
      <c r="D2818" s="2" t="str">
        <f t="shared" si="43"/>
        <v>Error?</v>
      </c>
    </row>
    <row r="2819" spans="1:4" x14ac:dyDescent="0.2">
      <c r="A2819">
        <v>2760</v>
      </c>
      <c r="B2819" s="921">
        <f>'Expenditures 16-24'!D189</f>
        <v>0</v>
      </c>
      <c r="C2819" s="2" t="s">
        <v>511</v>
      </c>
      <c r="D2819" s="2" t="str">
        <f t="shared" si="43"/>
        <v>Error?</v>
      </c>
    </row>
    <row r="2820" spans="1:4" x14ac:dyDescent="0.2">
      <c r="A2820">
        <v>2761</v>
      </c>
      <c r="B2820" s="921">
        <f>'Expenditures 16-24'!E189</f>
        <v>0</v>
      </c>
      <c r="D2820" s="2" t="str">
        <f t="shared" si="43"/>
        <v>Error?</v>
      </c>
    </row>
    <row r="2821" spans="1:4" x14ac:dyDescent="0.2">
      <c r="A2821">
        <v>2762</v>
      </c>
      <c r="B2821" s="921">
        <f>'Expenditures 16-24'!E198</f>
        <v>0</v>
      </c>
      <c r="D2821" s="2" t="str">
        <f t="shared" si="43"/>
        <v>Error?</v>
      </c>
    </row>
    <row r="2822" spans="1:4" x14ac:dyDescent="0.2">
      <c r="A2822">
        <v>2763</v>
      </c>
      <c r="B2822" s="921">
        <f>'Expenditures 16-24'!E199</f>
        <v>0</v>
      </c>
      <c r="D2822" s="2" t="str">
        <f t="shared" si="43"/>
        <v>Error?</v>
      </c>
    </row>
    <row r="2823" spans="1:4" x14ac:dyDescent="0.2">
      <c r="A2823">
        <v>2764</v>
      </c>
      <c r="B2823" s="921">
        <f>'Expenditures 16-24'!F189</f>
        <v>0</v>
      </c>
      <c r="C2823" s="2" t="s">
        <v>511</v>
      </c>
      <c r="D2823" s="2" t="str">
        <f t="shared" si="43"/>
        <v>Error?</v>
      </c>
    </row>
    <row r="2824" spans="1:4" x14ac:dyDescent="0.2">
      <c r="A2824">
        <v>2765</v>
      </c>
      <c r="B2824" s="921">
        <f>'Expenditures 16-24'!G189</f>
        <v>0</v>
      </c>
      <c r="D2824" s="2" t="str">
        <f t="shared" si="43"/>
        <v>Error?</v>
      </c>
    </row>
    <row r="2825" spans="1:4" x14ac:dyDescent="0.2">
      <c r="A2825">
        <v>2766</v>
      </c>
      <c r="B2825" s="921">
        <f>'Expenditures 16-24'!H189</f>
        <v>0</v>
      </c>
      <c r="D2825" s="2" t="str">
        <f t="shared" si="43"/>
        <v>Error?</v>
      </c>
    </row>
    <row r="2826" spans="1:4" x14ac:dyDescent="0.2">
      <c r="A2826">
        <v>2767</v>
      </c>
      <c r="B2826" s="921">
        <f>'Expenditures 16-24'!H198</f>
        <v>0</v>
      </c>
      <c r="D2826" s="2" t="str">
        <f t="shared" si="43"/>
        <v>Error?</v>
      </c>
    </row>
    <row r="2827" spans="1:4" x14ac:dyDescent="0.2">
      <c r="A2827">
        <v>2768</v>
      </c>
      <c r="B2827" s="921">
        <f>'Expenditures 16-24'!H199</f>
        <v>0</v>
      </c>
      <c r="D2827" s="2" t="str">
        <f t="shared" si="43"/>
        <v>Error?</v>
      </c>
    </row>
    <row r="2828" spans="1:4" x14ac:dyDescent="0.2">
      <c r="A2828">
        <v>2769</v>
      </c>
      <c r="B2828" s="921">
        <f>'Expenditures 16-24'!H200</f>
        <v>0</v>
      </c>
      <c r="C2828" s="2" t="s">
        <v>511</v>
      </c>
      <c r="D2828" s="2" t="str">
        <f t="shared" si="43"/>
        <v>Error?</v>
      </c>
    </row>
    <row r="2829" spans="1:4" x14ac:dyDescent="0.2">
      <c r="A2829">
        <v>2770</v>
      </c>
      <c r="B2829" s="921">
        <f>'Expenditures 16-24'!H205</f>
        <v>0</v>
      </c>
      <c r="D2829" s="2" t="str">
        <f t="shared" si="43"/>
        <v>Error?</v>
      </c>
    </row>
    <row r="2830" spans="1:4" x14ac:dyDescent="0.2">
      <c r="A2830">
        <v>2771</v>
      </c>
      <c r="B2830" s="921">
        <f>'Expenditures 16-24'!H206</f>
        <v>0</v>
      </c>
      <c r="C2830" s="2" t="s">
        <v>511</v>
      </c>
      <c r="D2830" s="2" t="str">
        <f t="shared" si="43"/>
        <v>Error?</v>
      </c>
    </row>
    <row r="2831" spans="1:4" x14ac:dyDescent="0.2">
      <c r="A2831" s="5">
        <v>2772</v>
      </c>
      <c r="B2831" s="921"/>
      <c r="D2831" s="2" t="str">
        <f t="shared" si="43"/>
        <v>OK</v>
      </c>
    </row>
    <row r="2832" spans="1:4" x14ac:dyDescent="0.2">
      <c r="A2832" s="5">
        <v>2773</v>
      </c>
      <c r="B2832" s="921"/>
      <c r="D2832" s="2" t="str">
        <f t="shared" si="43"/>
        <v>OK</v>
      </c>
    </row>
    <row r="2833" spans="1:5" x14ac:dyDescent="0.2">
      <c r="A2833" s="5">
        <v>2774</v>
      </c>
      <c r="B2833" s="921"/>
      <c r="D2833" s="2" t="str">
        <f t="shared" si="43"/>
        <v>OK</v>
      </c>
      <c r="E2833" s="2" t="s">
        <v>101</v>
      </c>
    </row>
    <row r="2834" spans="1:5" x14ac:dyDescent="0.2">
      <c r="A2834">
        <v>2775</v>
      </c>
      <c r="B2834" s="921">
        <f>'Expenditures 16-24'!K189</f>
        <v>0</v>
      </c>
      <c r="D2834" s="2" t="str">
        <f t="shared" si="43"/>
        <v>Error?</v>
      </c>
    </row>
    <row r="2835" spans="1:5" x14ac:dyDescent="0.2">
      <c r="A2835" s="1">
        <v>2776</v>
      </c>
      <c r="B2835" s="921">
        <f>'Expenditures 16-24'!K198</f>
        <v>0</v>
      </c>
      <c r="D2835" s="2" t="str">
        <f t="shared" si="43"/>
        <v>Error?</v>
      </c>
    </row>
    <row r="2836" spans="1:5" x14ac:dyDescent="0.2">
      <c r="A2836" s="5">
        <v>2777</v>
      </c>
      <c r="B2836" s="921"/>
      <c r="C2836" s="2" t="s">
        <v>511</v>
      </c>
      <c r="D2836" s="2" t="str">
        <f t="shared" si="43"/>
        <v>OK</v>
      </c>
    </row>
    <row r="2837" spans="1:5" x14ac:dyDescent="0.2">
      <c r="A2837">
        <v>2778</v>
      </c>
      <c r="B2837" s="921">
        <f>'Expenditures 16-24'!K199</f>
        <v>0</v>
      </c>
      <c r="D2837" s="2" t="str">
        <f t="shared" si="43"/>
        <v>Error?</v>
      </c>
    </row>
    <row r="2838" spans="1:5" x14ac:dyDescent="0.2">
      <c r="A2838">
        <v>2779</v>
      </c>
      <c r="B2838" s="921">
        <f>'Acct Summary 7-9'!F50</f>
        <v>0</v>
      </c>
      <c r="D2838" s="2" t="str">
        <f t="shared" si="43"/>
        <v>Error?</v>
      </c>
    </row>
    <row r="2839" spans="1:5" x14ac:dyDescent="0.2">
      <c r="A2839">
        <v>2780</v>
      </c>
      <c r="B2839" s="921">
        <f>'Expenditures 16-24'!K205</f>
        <v>0</v>
      </c>
      <c r="C2839" s="2" t="s">
        <v>511</v>
      </c>
      <c r="D2839" s="2" t="str">
        <f t="shared" si="43"/>
        <v>Error?</v>
      </c>
    </row>
    <row r="2840" spans="1:5" x14ac:dyDescent="0.2">
      <c r="A2840">
        <v>2781</v>
      </c>
      <c r="B2840" s="921">
        <f>'Expenditures 16-24'!K206</f>
        <v>0</v>
      </c>
      <c r="D2840" s="2" t="str">
        <f t="shared" si="43"/>
        <v>Error?</v>
      </c>
    </row>
    <row r="2841" spans="1:5" x14ac:dyDescent="0.2">
      <c r="A2841">
        <v>2782</v>
      </c>
      <c r="B2841" s="921">
        <f>'Expenditures 16-24'!H287</f>
        <v>0</v>
      </c>
      <c r="C2841" s="2" t="s">
        <v>511</v>
      </c>
      <c r="D2841" s="2" t="str">
        <f t="shared" si="43"/>
        <v>Error?</v>
      </c>
    </row>
    <row r="2842" spans="1:5" x14ac:dyDescent="0.2">
      <c r="A2842">
        <v>2783</v>
      </c>
      <c r="B2842" s="921">
        <f>'Expenditures 16-24'!H288</f>
        <v>0</v>
      </c>
      <c r="C2842" s="2" t="s">
        <v>511</v>
      </c>
      <c r="D2842" s="2" t="str">
        <f t="shared" si="43"/>
        <v>Error?</v>
      </c>
    </row>
    <row r="2843" spans="1:5" x14ac:dyDescent="0.2">
      <c r="A2843">
        <v>2784</v>
      </c>
      <c r="B2843" s="921">
        <f>'Expenditures 16-24'!K287</f>
        <v>0</v>
      </c>
      <c r="D2843" s="2" t="str">
        <f t="shared" si="43"/>
        <v>Error?</v>
      </c>
    </row>
    <row r="2844" spans="1:5" x14ac:dyDescent="0.2">
      <c r="A2844">
        <v>2785</v>
      </c>
      <c r="B2844" s="921">
        <f>'Expenditures 16-24'!K288</f>
        <v>0</v>
      </c>
      <c r="D2844" s="2" t="str">
        <f t="shared" si="43"/>
        <v>Error?</v>
      </c>
    </row>
    <row r="2845" spans="1:5" x14ac:dyDescent="0.2">
      <c r="A2845" s="5">
        <v>2786</v>
      </c>
      <c r="B2845" s="921"/>
      <c r="C2845" s="2" t="s">
        <v>511</v>
      </c>
      <c r="D2845" s="2" t="str">
        <f t="shared" si="43"/>
        <v>OK</v>
      </c>
    </row>
    <row r="2846" spans="1:5" x14ac:dyDescent="0.2">
      <c r="A2846">
        <v>2787</v>
      </c>
      <c r="B2846" s="921">
        <f>'Acct Summary 7-9'!H50</f>
        <v>0</v>
      </c>
      <c r="C2846" s="2" t="s">
        <v>511</v>
      </c>
      <c r="D2846" s="2" t="str">
        <f t="shared" si="43"/>
        <v>Error?</v>
      </c>
    </row>
    <row r="2847" spans="1:5" x14ac:dyDescent="0.2">
      <c r="A2847" s="5">
        <v>2788</v>
      </c>
      <c r="B2847" s="921"/>
      <c r="D2847" s="2" t="str">
        <f t="shared" si="43"/>
        <v>OK</v>
      </c>
    </row>
    <row r="2848" spans="1:5" x14ac:dyDescent="0.2">
      <c r="A2848" s="5">
        <v>2789</v>
      </c>
      <c r="B2848" s="921"/>
      <c r="D2848" s="2" t="str">
        <f t="shared" si="43"/>
        <v>OK</v>
      </c>
    </row>
    <row r="2849" spans="1:4" x14ac:dyDescent="0.2">
      <c r="A2849" s="5">
        <v>2790</v>
      </c>
      <c r="B2849" s="921"/>
      <c r="D2849" s="2" t="str">
        <f t="shared" si="43"/>
        <v>OK</v>
      </c>
    </row>
    <row r="2850" spans="1:4" x14ac:dyDescent="0.2">
      <c r="A2850" s="5">
        <v>2791</v>
      </c>
      <c r="B2850" s="921"/>
      <c r="D2850" s="2" t="str">
        <f t="shared" si="43"/>
        <v>OK</v>
      </c>
    </row>
    <row r="2851" spans="1:4" x14ac:dyDescent="0.2">
      <c r="A2851" s="5">
        <v>2792</v>
      </c>
      <c r="B2851" s="921"/>
      <c r="D2851" s="2" t="str">
        <f t="shared" si="43"/>
        <v>OK</v>
      </c>
    </row>
    <row r="2852" spans="1:4" x14ac:dyDescent="0.2">
      <c r="A2852">
        <v>2793</v>
      </c>
      <c r="B2852" s="921">
        <f>'ICR Computation 41'!E7</f>
        <v>0</v>
      </c>
      <c r="D2852" s="2" t="str">
        <f t="shared" si="43"/>
        <v>Error?</v>
      </c>
    </row>
    <row r="2853" spans="1:4" x14ac:dyDescent="0.2">
      <c r="A2853">
        <v>2794</v>
      </c>
      <c r="B2853" s="921">
        <f>'ICR Computation 41'!E8</f>
        <v>0</v>
      </c>
      <c r="D2853" s="2" t="str">
        <f t="shared" si="43"/>
        <v>Error?</v>
      </c>
    </row>
    <row r="2854" spans="1:4" x14ac:dyDescent="0.2">
      <c r="A2854">
        <v>2795</v>
      </c>
      <c r="B2854" s="921">
        <f>'ICR Computation 41'!E12</f>
        <v>0</v>
      </c>
      <c r="D2854" s="2" t="str">
        <f t="shared" si="43"/>
        <v>Error?</v>
      </c>
    </row>
    <row r="2855" spans="1:4" x14ac:dyDescent="0.2">
      <c r="A2855" s="5">
        <v>2796</v>
      </c>
      <c r="B2855" s="921"/>
      <c r="D2855" s="2" t="str">
        <f t="shared" si="43"/>
        <v>OK</v>
      </c>
    </row>
    <row r="2856" spans="1:4" x14ac:dyDescent="0.2">
      <c r="A2856">
        <v>2797</v>
      </c>
      <c r="B2856" s="921">
        <f>'ICR Computation 41'!E13</f>
        <v>0</v>
      </c>
      <c r="D2856" s="2" t="str">
        <f t="shared" si="43"/>
        <v>Error?</v>
      </c>
    </row>
    <row r="2857" spans="1:4" x14ac:dyDescent="0.2">
      <c r="A2857" s="5">
        <v>2798</v>
      </c>
      <c r="B2857" s="921"/>
      <c r="D2857" s="2" t="str">
        <f t="shared" si="43"/>
        <v>OK</v>
      </c>
    </row>
    <row r="2858" spans="1:4" x14ac:dyDescent="0.2">
      <c r="A2858">
        <v>2799</v>
      </c>
      <c r="B2858" s="921">
        <f>'ICR Computation 41'!E14</f>
        <v>0</v>
      </c>
      <c r="D2858" s="2" t="str">
        <f t="shared" si="43"/>
        <v>Error?</v>
      </c>
    </row>
    <row r="2859" spans="1:4" x14ac:dyDescent="0.2">
      <c r="A2859" s="5">
        <v>2800</v>
      </c>
      <c r="B2859" s="921"/>
      <c r="D2859" s="2" t="str">
        <f t="shared" si="43"/>
        <v>OK</v>
      </c>
    </row>
    <row r="2860" spans="1:4" x14ac:dyDescent="0.2">
      <c r="A2860">
        <v>2801</v>
      </c>
      <c r="B2860" s="921">
        <f>'ICR Computation 41'!E9</f>
        <v>0</v>
      </c>
      <c r="D2860" s="2" t="str">
        <f t="shared" si="43"/>
        <v>Error?</v>
      </c>
    </row>
    <row r="2861" spans="1:4" x14ac:dyDescent="0.2">
      <c r="A2861" s="5">
        <v>2802</v>
      </c>
      <c r="B2861" s="921"/>
      <c r="D2861" s="2" t="str">
        <f t="shared" si="43"/>
        <v>OK</v>
      </c>
    </row>
    <row r="2862" spans="1:4" x14ac:dyDescent="0.2">
      <c r="A2862">
        <v>2803</v>
      </c>
      <c r="B2862" s="921">
        <f>'Assets-Liab 5-6'!M20</f>
        <v>0</v>
      </c>
      <c r="D2862" s="2" t="str">
        <f t="shared" si="43"/>
        <v>Error?</v>
      </c>
    </row>
    <row r="2863" spans="1:4" x14ac:dyDescent="0.2">
      <c r="A2863" s="5">
        <v>2804</v>
      </c>
      <c r="B2863" s="921"/>
      <c r="D2863" s="2" t="str">
        <f t="shared" si="43"/>
        <v>OK</v>
      </c>
    </row>
    <row r="2864" spans="1:4" x14ac:dyDescent="0.2">
      <c r="A2864" s="5">
        <v>2805</v>
      </c>
      <c r="B2864" s="921"/>
      <c r="D2864" s="2" t="str">
        <f t="shared" si="43"/>
        <v>OK</v>
      </c>
    </row>
    <row r="2865" spans="1:4" x14ac:dyDescent="0.2">
      <c r="A2865" s="5">
        <v>2806</v>
      </c>
      <c r="B2865" s="921"/>
      <c r="D2865" s="2" t="str">
        <f t="shared" si="43"/>
        <v>OK</v>
      </c>
    </row>
    <row r="2866" spans="1:4" x14ac:dyDescent="0.2">
      <c r="A2866" s="5">
        <v>2807</v>
      </c>
      <c r="B2866" s="921"/>
      <c r="D2866" s="2" t="str">
        <f t="shared" si="43"/>
        <v>OK</v>
      </c>
    </row>
    <row r="2867" spans="1:4" x14ac:dyDescent="0.2">
      <c r="A2867" s="5">
        <v>2808</v>
      </c>
      <c r="B2867" s="921"/>
      <c r="D2867" s="2" t="str">
        <f t="shared" si="43"/>
        <v>OK</v>
      </c>
    </row>
    <row r="2868" spans="1:4" x14ac:dyDescent="0.2">
      <c r="A2868" s="5">
        <v>2809</v>
      </c>
      <c r="B2868" s="921"/>
      <c r="D2868" s="2" t="str">
        <f t="shared" si="43"/>
        <v>OK</v>
      </c>
    </row>
    <row r="2869" spans="1:4" x14ac:dyDescent="0.2">
      <c r="A2869" s="5">
        <v>2810</v>
      </c>
      <c r="B2869" s="921"/>
      <c r="D2869" s="2" t="str">
        <f t="shared" si="43"/>
        <v>OK</v>
      </c>
    </row>
    <row r="2870" spans="1:4" x14ac:dyDescent="0.2">
      <c r="A2870" s="5">
        <v>2811</v>
      </c>
      <c r="B2870" s="921"/>
      <c r="D2870" s="2" t="str">
        <f t="shared" si="43"/>
        <v>OK</v>
      </c>
    </row>
    <row r="2871" spans="1:4" x14ac:dyDescent="0.2">
      <c r="A2871" s="5">
        <v>2812</v>
      </c>
      <c r="B2871" s="921"/>
      <c r="D2871" s="2" t="str">
        <f t="shared" si="43"/>
        <v>OK</v>
      </c>
    </row>
    <row r="2872" spans="1:4" x14ac:dyDescent="0.2">
      <c r="A2872" s="5">
        <v>2813</v>
      </c>
      <c r="B2872" s="921"/>
      <c r="D2872" s="2" t="str">
        <f t="shared" si="43"/>
        <v>OK</v>
      </c>
    </row>
    <row r="2873" spans="1:4" x14ac:dyDescent="0.2">
      <c r="A2873" s="5">
        <v>2814</v>
      </c>
      <c r="B2873" s="921"/>
      <c r="D2873" s="2" t="str">
        <f t="shared" si="43"/>
        <v>OK</v>
      </c>
    </row>
    <row r="2874" spans="1:4" x14ac:dyDescent="0.2">
      <c r="A2874" s="5">
        <v>2815</v>
      </c>
      <c r="B2874" s="921"/>
      <c r="D2874" s="2" t="str">
        <f t="shared" si="43"/>
        <v>OK</v>
      </c>
    </row>
    <row r="2875" spans="1:4" x14ac:dyDescent="0.2">
      <c r="A2875" s="5">
        <v>2816</v>
      </c>
      <c r="B2875" s="921"/>
      <c r="D2875" s="2" t="str">
        <f t="shared" si="43"/>
        <v>OK</v>
      </c>
    </row>
    <row r="2876" spans="1:4" x14ac:dyDescent="0.2">
      <c r="A2876" s="5">
        <v>2817</v>
      </c>
      <c r="B2876" s="921"/>
      <c r="D2876" s="2" t="str">
        <f t="shared" si="43"/>
        <v>OK</v>
      </c>
    </row>
    <row r="2877" spans="1:4" x14ac:dyDescent="0.2">
      <c r="A2877" s="5">
        <v>2818</v>
      </c>
      <c r="B2877" s="921"/>
      <c r="D2877" s="2" t="str">
        <f t="shared" ref="D2877:D2940" si="44">IF(ISBLANK(B2877),"OK",IF(A2877-B2877=0,"OK","Error?"))</f>
        <v>OK</v>
      </c>
    </row>
    <row r="2878" spans="1:4" x14ac:dyDescent="0.2">
      <c r="A2878">
        <v>2819</v>
      </c>
      <c r="B2878" s="921">
        <f>'Assets-Liab 5-6'!I6</f>
        <v>0</v>
      </c>
      <c r="D2878" s="2" t="str">
        <f t="shared" si="44"/>
        <v>Error?</v>
      </c>
    </row>
    <row r="2879" spans="1:4" x14ac:dyDescent="0.2">
      <c r="A2879" s="5">
        <v>2820</v>
      </c>
      <c r="B2879" s="921"/>
      <c r="D2879" s="2" t="str">
        <f t="shared" si="44"/>
        <v>OK</v>
      </c>
    </row>
    <row r="2880" spans="1:4" x14ac:dyDescent="0.2">
      <c r="A2880" s="5">
        <v>2821</v>
      </c>
      <c r="B2880" s="921"/>
      <c r="D2880" s="2" t="str">
        <f t="shared" si="44"/>
        <v>OK</v>
      </c>
    </row>
    <row r="2881" spans="1:4" x14ac:dyDescent="0.2">
      <c r="A2881" s="5">
        <v>2822</v>
      </c>
      <c r="B2881" s="921"/>
      <c r="D2881" s="2" t="str">
        <f t="shared" si="44"/>
        <v>OK</v>
      </c>
    </row>
    <row r="2882" spans="1:4" x14ac:dyDescent="0.2">
      <c r="A2882" s="5">
        <v>2823</v>
      </c>
      <c r="B2882" s="921"/>
      <c r="D2882" s="2" t="str">
        <f t="shared" si="44"/>
        <v>OK</v>
      </c>
    </row>
    <row r="2883" spans="1:4" x14ac:dyDescent="0.2">
      <c r="A2883">
        <v>2824</v>
      </c>
      <c r="B2883" s="921">
        <f>'Assets-Liab 5-6'!I5</f>
        <v>0</v>
      </c>
      <c r="D2883" s="2" t="str">
        <f t="shared" si="44"/>
        <v>Error?</v>
      </c>
    </row>
    <row r="2884" spans="1:4" x14ac:dyDescent="0.2">
      <c r="A2884" s="5">
        <v>2825</v>
      </c>
      <c r="B2884" s="921"/>
      <c r="D2884" s="2" t="str">
        <f t="shared" si="44"/>
        <v>OK</v>
      </c>
    </row>
    <row r="2885" spans="1:4" x14ac:dyDescent="0.2">
      <c r="A2885">
        <v>2826</v>
      </c>
      <c r="B2885" s="921">
        <f>'Assets-Liab 5-6'!I12</f>
        <v>0</v>
      </c>
      <c r="D2885" s="2" t="str">
        <f t="shared" si="44"/>
        <v>Error?</v>
      </c>
    </row>
    <row r="2886" spans="1:4" x14ac:dyDescent="0.2">
      <c r="A2886">
        <v>2827</v>
      </c>
      <c r="B2886" s="921">
        <f>'Assets-Liab 5-6'!I13</f>
        <v>0</v>
      </c>
      <c r="D2886" s="2" t="str">
        <f t="shared" si="44"/>
        <v>Error?</v>
      </c>
    </row>
    <row r="2887" spans="1:4" x14ac:dyDescent="0.2">
      <c r="A2887" s="5">
        <v>2828</v>
      </c>
      <c r="B2887" s="921"/>
      <c r="D2887" s="2" t="str">
        <f t="shared" si="44"/>
        <v>OK</v>
      </c>
    </row>
    <row r="2888" spans="1:4" x14ac:dyDescent="0.2">
      <c r="A2888" s="5">
        <v>2829</v>
      </c>
      <c r="B2888" s="921"/>
      <c r="C2888" s="2" t="s">
        <v>511</v>
      </c>
      <c r="D2888" s="2" t="str">
        <f t="shared" si="44"/>
        <v>OK</v>
      </c>
    </row>
    <row r="2889" spans="1:4" x14ac:dyDescent="0.2">
      <c r="A2889">
        <v>2830</v>
      </c>
      <c r="B2889" s="921">
        <f>'Assets-Liab 5-6'!L10</f>
        <v>0</v>
      </c>
      <c r="D2889" s="2" t="str">
        <f t="shared" si="44"/>
        <v>Error?</v>
      </c>
    </row>
    <row r="2890" spans="1:4" x14ac:dyDescent="0.2">
      <c r="A2890">
        <v>2831</v>
      </c>
      <c r="B2890" s="921">
        <f>'Assets-Liab 5-6'!L5</f>
        <v>0</v>
      </c>
      <c r="D2890" s="2" t="str">
        <f t="shared" si="44"/>
        <v>Error?</v>
      </c>
    </row>
    <row r="2891" spans="1:4" x14ac:dyDescent="0.2">
      <c r="A2891" s="5">
        <v>2832</v>
      </c>
      <c r="B2891" s="921"/>
      <c r="D2891" s="2" t="str">
        <f t="shared" si="44"/>
        <v>OK</v>
      </c>
    </row>
    <row r="2892" spans="1:4" x14ac:dyDescent="0.2">
      <c r="A2892">
        <v>2833</v>
      </c>
      <c r="B2892" s="921">
        <f>'Assets-Liab 5-6'!L12</f>
        <v>0</v>
      </c>
      <c r="D2892" s="2" t="str">
        <f t="shared" si="44"/>
        <v>Error?</v>
      </c>
    </row>
    <row r="2893" spans="1:4" x14ac:dyDescent="0.2">
      <c r="A2893">
        <v>2834</v>
      </c>
      <c r="B2893" s="921">
        <f>'Assets-Liab 5-6'!L13</f>
        <v>0</v>
      </c>
      <c r="D2893" s="2" t="str">
        <f t="shared" si="44"/>
        <v>Error?</v>
      </c>
    </row>
    <row r="2894" spans="1:4" x14ac:dyDescent="0.2">
      <c r="A2894" s="5">
        <v>2835</v>
      </c>
      <c r="B2894" s="921"/>
      <c r="D2894" s="2" t="str">
        <f t="shared" si="44"/>
        <v>OK</v>
      </c>
    </row>
    <row r="2895" spans="1:4" x14ac:dyDescent="0.2">
      <c r="A2895" s="5">
        <v>2836</v>
      </c>
      <c r="B2895" s="921"/>
      <c r="C2895" s="2" t="s">
        <v>511</v>
      </c>
      <c r="D2895" s="2" t="str">
        <f t="shared" si="44"/>
        <v>OK</v>
      </c>
    </row>
    <row r="2896" spans="1:4" x14ac:dyDescent="0.2">
      <c r="A2896" s="5">
        <v>2837</v>
      </c>
      <c r="B2896" s="921"/>
      <c r="D2896" s="2" t="str">
        <f t="shared" si="44"/>
        <v>OK</v>
      </c>
    </row>
    <row r="2897" spans="1:4" x14ac:dyDescent="0.2">
      <c r="A2897" s="5">
        <v>2838</v>
      </c>
      <c r="B2897" s="921"/>
      <c r="D2897" s="2" t="str">
        <f t="shared" si="44"/>
        <v>OK</v>
      </c>
    </row>
    <row r="2898" spans="1:4" x14ac:dyDescent="0.2">
      <c r="A2898" s="5">
        <v>2839</v>
      </c>
      <c r="B2898" s="921"/>
      <c r="D2898" s="2" t="str">
        <f t="shared" si="44"/>
        <v>OK</v>
      </c>
    </row>
    <row r="2899" spans="1:4" x14ac:dyDescent="0.2">
      <c r="A2899" s="5">
        <v>2840</v>
      </c>
      <c r="B2899" s="921"/>
      <c r="D2899" s="2" t="str">
        <f t="shared" si="44"/>
        <v>OK</v>
      </c>
    </row>
    <row r="2900" spans="1:4" x14ac:dyDescent="0.2">
      <c r="A2900" s="5">
        <v>2841</v>
      </c>
      <c r="B2900" s="921"/>
      <c r="D2900" s="2" t="str">
        <f t="shared" si="44"/>
        <v>OK</v>
      </c>
    </row>
    <row r="2901" spans="1:4" x14ac:dyDescent="0.2">
      <c r="A2901" s="5">
        <v>2842</v>
      </c>
      <c r="B2901" s="921"/>
      <c r="D2901" s="2" t="str">
        <f t="shared" si="44"/>
        <v>OK</v>
      </c>
    </row>
    <row r="2902" spans="1:4" x14ac:dyDescent="0.2">
      <c r="A2902" s="5">
        <v>2843</v>
      </c>
      <c r="B2902" s="921"/>
      <c r="D2902" s="2" t="str">
        <f t="shared" si="44"/>
        <v>OK</v>
      </c>
    </row>
    <row r="2903" spans="1:4" x14ac:dyDescent="0.2">
      <c r="A2903" s="5">
        <v>2844</v>
      </c>
      <c r="B2903" s="921"/>
      <c r="D2903" s="2" t="str">
        <f t="shared" si="44"/>
        <v>OK</v>
      </c>
    </row>
    <row r="2904" spans="1:4" x14ac:dyDescent="0.2">
      <c r="A2904" s="5">
        <v>2845</v>
      </c>
      <c r="B2904" s="921"/>
      <c r="D2904" s="2" t="str">
        <f t="shared" si="44"/>
        <v>OK</v>
      </c>
    </row>
    <row r="2905" spans="1:4" x14ac:dyDescent="0.2">
      <c r="A2905" s="5">
        <v>2846</v>
      </c>
      <c r="B2905" s="921"/>
      <c r="D2905" s="2" t="str">
        <f t="shared" si="44"/>
        <v>OK</v>
      </c>
    </row>
    <row r="2906" spans="1:4" x14ac:dyDescent="0.2">
      <c r="A2906">
        <v>2847</v>
      </c>
      <c r="B2906" s="921">
        <f>'Assets-Liab 5-6'!I32</f>
        <v>0</v>
      </c>
      <c r="D2906" s="2" t="str">
        <f t="shared" si="44"/>
        <v>Error?</v>
      </c>
    </row>
    <row r="2907" spans="1:4" x14ac:dyDescent="0.2">
      <c r="A2907" s="5">
        <v>2848</v>
      </c>
      <c r="B2907" s="921"/>
      <c r="D2907" s="2" t="str">
        <f t="shared" si="44"/>
        <v>OK</v>
      </c>
    </row>
    <row r="2908" spans="1:4" x14ac:dyDescent="0.2">
      <c r="A2908">
        <v>2849</v>
      </c>
      <c r="B2908" s="921">
        <f>'Assets-Liab 5-6'!I34</f>
        <v>0</v>
      </c>
      <c r="D2908" s="2" t="str">
        <f t="shared" si="44"/>
        <v>Error?</v>
      </c>
    </row>
    <row r="2909" spans="1:4" x14ac:dyDescent="0.2">
      <c r="A2909">
        <v>2850</v>
      </c>
      <c r="B2909" s="921">
        <f>'Assets-Liab 5-6'!I38</f>
        <v>0</v>
      </c>
      <c r="D2909" s="2" t="str">
        <f t="shared" si="44"/>
        <v>Error?</v>
      </c>
    </row>
    <row r="2910" spans="1:4" x14ac:dyDescent="0.2">
      <c r="A2910">
        <v>2851</v>
      </c>
      <c r="B2910" s="921">
        <f>'Assets-Liab 5-6'!I39</f>
        <v>0</v>
      </c>
      <c r="C2910" s="2" t="s">
        <v>511</v>
      </c>
      <c r="D2910" s="2" t="str">
        <f t="shared" si="44"/>
        <v>Error?</v>
      </c>
    </row>
    <row r="2911" spans="1:4" x14ac:dyDescent="0.2">
      <c r="A2911">
        <v>2852</v>
      </c>
      <c r="B2911" s="921">
        <f>'Assets-Liab 5-6'!I41</f>
        <v>0</v>
      </c>
      <c r="D2911" s="2" t="str">
        <f t="shared" si="44"/>
        <v>Error?</v>
      </c>
    </row>
    <row r="2912" spans="1:4" x14ac:dyDescent="0.2">
      <c r="A2912">
        <v>2853</v>
      </c>
      <c r="B2912" s="921">
        <f>'Assets-Liab 5-6'!L33</f>
        <v>0</v>
      </c>
      <c r="D2912" s="2" t="str">
        <f t="shared" si="44"/>
        <v>Error?</v>
      </c>
    </row>
    <row r="2913" spans="1:4" x14ac:dyDescent="0.2">
      <c r="A2913" s="5">
        <v>2854</v>
      </c>
      <c r="B2913" s="921"/>
      <c r="C2913" s="2" t="s">
        <v>511</v>
      </c>
      <c r="D2913" s="2" t="str">
        <f t="shared" si="44"/>
        <v>OK</v>
      </c>
    </row>
    <row r="2914" spans="1:4" x14ac:dyDescent="0.2">
      <c r="A2914">
        <v>2855</v>
      </c>
      <c r="B2914" s="921">
        <f>'Assets-Liab 5-6'!L34</f>
        <v>0</v>
      </c>
      <c r="D2914" s="2" t="str">
        <f t="shared" si="44"/>
        <v>Error?</v>
      </c>
    </row>
    <row r="2915" spans="1:4" x14ac:dyDescent="0.2">
      <c r="A2915">
        <v>2856</v>
      </c>
      <c r="B2915" s="921">
        <f>'Assets-Liab 5-6'!L41</f>
        <v>0</v>
      </c>
      <c r="D2915" s="2" t="str">
        <f t="shared" si="44"/>
        <v>Error?</v>
      </c>
    </row>
    <row r="2916" spans="1:4" x14ac:dyDescent="0.2">
      <c r="A2916" s="5">
        <v>2857</v>
      </c>
      <c r="B2916" s="921"/>
      <c r="C2916" s="2" t="s">
        <v>511</v>
      </c>
      <c r="D2916" s="2" t="str">
        <f t="shared" si="44"/>
        <v>OK</v>
      </c>
    </row>
    <row r="2917" spans="1:4" x14ac:dyDescent="0.2">
      <c r="A2917" s="5">
        <v>2858</v>
      </c>
      <c r="B2917" s="921"/>
      <c r="C2917" s="2" t="s">
        <v>511</v>
      </c>
      <c r="D2917" s="2" t="str">
        <f t="shared" si="44"/>
        <v>OK</v>
      </c>
    </row>
    <row r="2918" spans="1:4" x14ac:dyDescent="0.2">
      <c r="A2918" s="5">
        <v>2859</v>
      </c>
      <c r="B2918" s="921"/>
      <c r="D2918" s="2" t="str">
        <f t="shared" si="44"/>
        <v>OK</v>
      </c>
    </row>
    <row r="2919" spans="1:4" x14ac:dyDescent="0.2">
      <c r="A2919" s="5">
        <v>2860</v>
      </c>
      <c r="B2919" s="921"/>
      <c r="D2919" s="2" t="str">
        <f t="shared" si="44"/>
        <v>OK</v>
      </c>
    </row>
    <row r="2920" spans="1:4" x14ac:dyDescent="0.2">
      <c r="A2920" s="5">
        <v>2861</v>
      </c>
      <c r="B2920" s="921"/>
      <c r="D2920" s="2" t="str">
        <f t="shared" si="44"/>
        <v>OK</v>
      </c>
    </row>
    <row r="2921" spans="1:4" x14ac:dyDescent="0.2">
      <c r="A2921" s="5">
        <v>2862</v>
      </c>
      <c r="B2921" s="921"/>
      <c r="D2921" s="2" t="str">
        <f t="shared" si="44"/>
        <v>OK</v>
      </c>
    </row>
    <row r="2922" spans="1:4" x14ac:dyDescent="0.2">
      <c r="A2922" s="5">
        <v>2863</v>
      </c>
      <c r="B2922" s="921"/>
      <c r="D2922" s="2" t="str">
        <f t="shared" si="44"/>
        <v>OK</v>
      </c>
    </row>
    <row r="2923" spans="1:4" x14ac:dyDescent="0.2">
      <c r="A2923" s="5">
        <v>2864</v>
      </c>
      <c r="B2923" s="921"/>
      <c r="D2923" s="2" t="str">
        <f t="shared" si="44"/>
        <v>OK</v>
      </c>
    </row>
    <row r="2924" spans="1:4" x14ac:dyDescent="0.2">
      <c r="A2924" s="5">
        <v>2865</v>
      </c>
      <c r="B2924" s="921"/>
      <c r="D2924" s="2" t="str">
        <f t="shared" si="44"/>
        <v>OK</v>
      </c>
    </row>
    <row r="2925" spans="1:4" x14ac:dyDescent="0.2">
      <c r="A2925" s="5">
        <v>2866</v>
      </c>
      <c r="B2925" s="921"/>
      <c r="D2925" s="2" t="str">
        <f t="shared" si="44"/>
        <v>OK</v>
      </c>
    </row>
    <row r="2926" spans="1:4" x14ac:dyDescent="0.2">
      <c r="A2926" s="5">
        <v>2867</v>
      </c>
      <c r="B2926" s="921"/>
      <c r="D2926" s="2" t="str">
        <f t="shared" si="44"/>
        <v>OK</v>
      </c>
    </row>
    <row r="2927" spans="1:4" x14ac:dyDescent="0.2">
      <c r="A2927" s="5">
        <v>2868</v>
      </c>
      <c r="B2927" s="921"/>
      <c r="D2927" s="2" t="str">
        <f t="shared" si="44"/>
        <v>OK</v>
      </c>
    </row>
    <row r="2928" spans="1:4" x14ac:dyDescent="0.2">
      <c r="A2928" s="5">
        <v>2869</v>
      </c>
      <c r="B2928" s="921"/>
      <c r="D2928" s="2" t="str">
        <f t="shared" si="44"/>
        <v>OK</v>
      </c>
    </row>
    <row r="2929" spans="1:4" x14ac:dyDescent="0.2">
      <c r="A2929" s="5">
        <v>2870</v>
      </c>
      <c r="B2929" s="921"/>
      <c r="D2929" s="2" t="str">
        <f t="shared" si="44"/>
        <v>OK</v>
      </c>
    </row>
    <row r="2930" spans="1:4" x14ac:dyDescent="0.2">
      <c r="A2930" s="5">
        <v>2871</v>
      </c>
      <c r="B2930" s="921"/>
      <c r="D2930" s="2" t="str">
        <f t="shared" si="44"/>
        <v>OK</v>
      </c>
    </row>
    <row r="2931" spans="1:4" x14ac:dyDescent="0.2">
      <c r="A2931" s="5">
        <v>2872</v>
      </c>
      <c r="B2931" s="921"/>
      <c r="D2931" s="2" t="str">
        <f t="shared" si="44"/>
        <v>OK</v>
      </c>
    </row>
    <row r="2932" spans="1:4" x14ac:dyDescent="0.2">
      <c r="A2932" s="5">
        <v>2873</v>
      </c>
      <c r="B2932" s="921"/>
      <c r="D2932" s="2" t="str">
        <f t="shared" si="44"/>
        <v>OK</v>
      </c>
    </row>
    <row r="2933" spans="1:4" x14ac:dyDescent="0.2">
      <c r="A2933" s="5">
        <v>2874</v>
      </c>
      <c r="B2933" s="921"/>
      <c r="D2933" s="2" t="str">
        <f t="shared" si="44"/>
        <v>OK</v>
      </c>
    </row>
    <row r="2934" spans="1:4" x14ac:dyDescent="0.2">
      <c r="A2934" s="5">
        <v>2875</v>
      </c>
      <c r="B2934" s="921"/>
      <c r="D2934" s="2" t="str">
        <f t="shared" si="44"/>
        <v>OK</v>
      </c>
    </row>
    <row r="2935" spans="1:4" x14ac:dyDescent="0.2">
      <c r="A2935" s="5">
        <v>2876</v>
      </c>
      <c r="B2935" s="921"/>
      <c r="D2935" s="2" t="str">
        <f t="shared" si="44"/>
        <v>OK</v>
      </c>
    </row>
    <row r="2936" spans="1:4" x14ac:dyDescent="0.2">
      <c r="A2936" s="5">
        <v>2877</v>
      </c>
      <c r="B2936" s="921"/>
      <c r="D2936" s="2" t="str">
        <f t="shared" si="44"/>
        <v>OK</v>
      </c>
    </row>
    <row r="2937" spans="1:4" x14ac:dyDescent="0.2">
      <c r="A2937" s="5">
        <v>2878</v>
      </c>
      <c r="B2937" s="921"/>
      <c r="D2937" s="2" t="str">
        <f t="shared" si="44"/>
        <v>OK</v>
      </c>
    </row>
    <row r="2938" spans="1:4" x14ac:dyDescent="0.2">
      <c r="A2938" s="5">
        <v>2879</v>
      </c>
      <c r="B2938" s="921"/>
      <c r="D2938" s="2" t="str">
        <f t="shared" si="44"/>
        <v>OK</v>
      </c>
    </row>
    <row r="2939" spans="1:4" x14ac:dyDescent="0.2">
      <c r="A2939" s="5">
        <v>2880</v>
      </c>
      <c r="B2939" s="921"/>
      <c r="D2939" s="2" t="str">
        <f t="shared" si="44"/>
        <v>OK</v>
      </c>
    </row>
    <row r="2940" spans="1:4" x14ac:dyDescent="0.2">
      <c r="A2940" s="5">
        <v>2881</v>
      </c>
      <c r="B2940" s="921"/>
      <c r="D2940" s="2" t="str">
        <f t="shared" si="44"/>
        <v>OK</v>
      </c>
    </row>
    <row r="2941" spans="1:4" x14ac:dyDescent="0.2">
      <c r="A2941" s="5">
        <v>2882</v>
      </c>
      <c r="B2941" s="921"/>
      <c r="D2941" s="2" t="str">
        <f t="shared" ref="D2941:D3004" si="45">IF(ISBLANK(B2941),"OK",IF(A2941-B2941=0,"OK","Error?"))</f>
        <v>OK</v>
      </c>
    </row>
    <row r="2942" spans="1:4" x14ac:dyDescent="0.2">
      <c r="A2942" s="5">
        <v>2883</v>
      </c>
      <c r="B2942" s="921"/>
      <c r="D2942" s="2" t="str">
        <f t="shared" si="45"/>
        <v>OK</v>
      </c>
    </row>
    <row r="2943" spans="1:4" x14ac:dyDescent="0.2">
      <c r="A2943" s="5">
        <v>2884</v>
      </c>
      <c r="B2943" s="921"/>
      <c r="D2943" s="2" t="str">
        <f t="shared" si="45"/>
        <v>OK</v>
      </c>
    </row>
    <row r="2944" spans="1:4" x14ac:dyDescent="0.2">
      <c r="A2944" s="5">
        <v>2885</v>
      </c>
      <c r="B2944" s="921"/>
      <c r="D2944" s="2" t="str">
        <f t="shared" si="45"/>
        <v>OK</v>
      </c>
    </row>
    <row r="2945" spans="1:4" x14ac:dyDescent="0.2">
      <c r="A2945">
        <v>2886</v>
      </c>
      <c r="B2945" s="921">
        <f>'Expenditures 16-24'!E103</f>
        <v>0</v>
      </c>
      <c r="D2945" s="2" t="str">
        <f t="shared" si="45"/>
        <v>Error?</v>
      </c>
    </row>
    <row r="2946" spans="1:4" x14ac:dyDescent="0.2">
      <c r="A2946" s="5">
        <v>2887</v>
      </c>
      <c r="B2946" s="921"/>
      <c r="D2946" s="2" t="str">
        <f t="shared" si="45"/>
        <v>OK</v>
      </c>
    </row>
    <row r="2947" spans="1:4" x14ac:dyDescent="0.2">
      <c r="A2947">
        <v>2888</v>
      </c>
      <c r="B2947" s="921">
        <f>'Expenditures 16-24'!E80</f>
        <v>0</v>
      </c>
      <c r="D2947" s="2" t="str">
        <f t="shared" si="45"/>
        <v>Error?</v>
      </c>
    </row>
    <row r="2948" spans="1:4" x14ac:dyDescent="0.2">
      <c r="A2948">
        <v>2889</v>
      </c>
      <c r="B2948" s="921">
        <f>'Expenditures 16-24'!E81</f>
        <v>46826</v>
      </c>
      <c r="D2948" s="2" t="str">
        <f t="shared" si="45"/>
        <v>Error?</v>
      </c>
    </row>
    <row r="2949" spans="1:4" x14ac:dyDescent="0.2">
      <c r="A2949">
        <v>2890</v>
      </c>
      <c r="B2949" s="921">
        <f>'Expenditures 16-24'!E82</f>
        <v>0</v>
      </c>
      <c r="D2949" s="2" t="str">
        <f t="shared" si="45"/>
        <v>Error?</v>
      </c>
    </row>
    <row r="2950" spans="1:4" x14ac:dyDescent="0.2">
      <c r="A2950">
        <v>2891</v>
      </c>
      <c r="B2950" s="921">
        <f>'Expenditures 16-24'!E83</f>
        <v>0</v>
      </c>
      <c r="D2950" s="2" t="str">
        <f t="shared" si="45"/>
        <v>Error?</v>
      </c>
    </row>
    <row r="2951" spans="1:4" x14ac:dyDescent="0.2">
      <c r="A2951">
        <v>2892</v>
      </c>
      <c r="B2951" s="921">
        <f>'Expenditures 16-24'!E84</f>
        <v>0</v>
      </c>
      <c r="D2951" s="2" t="str">
        <f t="shared" si="45"/>
        <v>Error?</v>
      </c>
    </row>
    <row r="2952" spans="1:4" x14ac:dyDescent="0.2">
      <c r="A2952">
        <v>2893</v>
      </c>
      <c r="B2952" s="921">
        <f>'Expenditures 16-24'!E85</f>
        <v>0</v>
      </c>
      <c r="D2952" s="2" t="str">
        <f t="shared" si="45"/>
        <v>Error?</v>
      </c>
    </row>
    <row r="2953" spans="1:4" x14ac:dyDescent="0.2">
      <c r="A2953">
        <v>2894</v>
      </c>
      <c r="B2953" s="921">
        <f>'Expenditures 16-24'!H80</f>
        <v>0</v>
      </c>
      <c r="D2953" s="2" t="str">
        <f t="shared" si="45"/>
        <v>Error?</v>
      </c>
    </row>
    <row r="2954" spans="1:4" x14ac:dyDescent="0.2">
      <c r="A2954">
        <v>2895</v>
      </c>
      <c r="B2954" s="921">
        <f>'Expenditures 16-24'!H81</f>
        <v>0</v>
      </c>
      <c r="D2954" s="2" t="str">
        <f t="shared" si="45"/>
        <v>Error?</v>
      </c>
    </row>
    <row r="2955" spans="1:4" x14ac:dyDescent="0.2">
      <c r="A2955">
        <v>2896</v>
      </c>
      <c r="B2955" s="921">
        <f>'Expenditures 16-24'!H82</f>
        <v>0</v>
      </c>
      <c r="D2955" s="2" t="str">
        <f t="shared" si="45"/>
        <v>Error?</v>
      </c>
    </row>
    <row r="2956" spans="1:4" x14ac:dyDescent="0.2">
      <c r="A2956">
        <v>2897</v>
      </c>
      <c r="B2956" s="921">
        <f>'Expenditures 16-24'!H83</f>
        <v>0</v>
      </c>
      <c r="D2956" s="2" t="str">
        <f t="shared" si="45"/>
        <v>Error?</v>
      </c>
    </row>
    <row r="2957" spans="1:4" x14ac:dyDescent="0.2">
      <c r="A2957">
        <v>2898</v>
      </c>
      <c r="B2957" s="921">
        <f>'Expenditures 16-24'!H84</f>
        <v>0</v>
      </c>
      <c r="D2957" s="2" t="str">
        <f t="shared" si="45"/>
        <v>Error?</v>
      </c>
    </row>
    <row r="2958" spans="1:4" x14ac:dyDescent="0.2">
      <c r="A2958">
        <v>2899</v>
      </c>
      <c r="B2958" s="921">
        <f>'Expenditures 16-24'!H85</f>
        <v>2978162</v>
      </c>
      <c r="D2958" s="2" t="str">
        <f t="shared" si="45"/>
        <v>Error?</v>
      </c>
    </row>
    <row r="2959" spans="1:4" x14ac:dyDescent="0.2">
      <c r="A2959" s="5">
        <v>2900</v>
      </c>
      <c r="B2959" s="921"/>
      <c r="D2959" s="2" t="str">
        <f t="shared" si="45"/>
        <v>OK</v>
      </c>
    </row>
    <row r="2960" spans="1:4" x14ac:dyDescent="0.2">
      <c r="A2960" s="5">
        <v>2901</v>
      </c>
      <c r="B2960" s="921"/>
      <c r="D2960" s="2" t="str">
        <f t="shared" si="45"/>
        <v>OK</v>
      </c>
    </row>
    <row r="2961" spans="1:4" x14ac:dyDescent="0.2">
      <c r="A2961" s="5">
        <v>2902</v>
      </c>
      <c r="B2961" s="921"/>
      <c r="D2961" s="2" t="str">
        <f t="shared" si="45"/>
        <v>OK</v>
      </c>
    </row>
    <row r="2962" spans="1:4" x14ac:dyDescent="0.2">
      <c r="A2962" s="5">
        <v>2903</v>
      </c>
      <c r="B2962" s="921"/>
      <c r="D2962" s="2" t="str">
        <f t="shared" si="45"/>
        <v>OK</v>
      </c>
    </row>
    <row r="2963" spans="1:4" x14ac:dyDescent="0.2">
      <c r="A2963" s="5">
        <v>2904</v>
      </c>
      <c r="B2963" s="921"/>
      <c r="D2963" s="2" t="str">
        <f t="shared" si="45"/>
        <v>OK</v>
      </c>
    </row>
    <row r="2964" spans="1:4" x14ac:dyDescent="0.2">
      <c r="A2964" s="5">
        <v>2905</v>
      </c>
      <c r="B2964" s="921"/>
      <c r="D2964" s="2" t="str">
        <f t="shared" si="45"/>
        <v>OK</v>
      </c>
    </row>
    <row r="2965" spans="1:4" x14ac:dyDescent="0.2">
      <c r="A2965" s="5">
        <v>2906</v>
      </c>
      <c r="B2965" s="921"/>
      <c r="D2965" s="2" t="str">
        <f t="shared" si="45"/>
        <v>OK</v>
      </c>
    </row>
    <row r="2966" spans="1:4" x14ac:dyDescent="0.2">
      <c r="A2966" s="5">
        <v>2907</v>
      </c>
      <c r="B2966" s="921"/>
      <c r="D2966" s="2" t="str">
        <f t="shared" si="45"/>
        <v>OK</v>
      </c>
    </row>
    <row r="2967" spans="1:4" x14ac:dyDescent="0.2">
      <c r="A2967" s="5">
        <v>2908</v>
      </c>
      <c r="B2967" s="921"/>
      <c r="D2967" s="2" t="str">
        <f t="shared" si="45"/>
        <v>OK</v>
      </c>
    </row>
    <row r="2968" spans="1:4" x14ac:dyDescent="0.2">
      <c r="A2968" s="5">
        <v>2909</v>
      </c>
      <c r="B2968" s="921"/>
      <c r="D2968" s="2" t="str">
        <f t="shared" si="45"/>
        <v>OK</v>
      </c>
    </row>
    <row r="2969" spans="1:4" x14ac:dyDescent="0.2">
      <c r="A2969" s="5">
        <v>2910</v>
      </c>
      <c r="B2969" s="921"/>
      <c r="D2969" s="2" t="str">
        <f t="shared" si="45"/>
        <v>OK</v>
      </c>
    </row>
    <row r="2970" spans="1:4" x14ac:dyDescent="0.2">
      <c r="A2970" s="5">
        <v>2911</v>
      </c>
      <c r="B2970" s="921"/>
      <c r="D2970" s="2" t="str">
        <f t="shared" si="45"/>
        <v>OK</v>
      </c>
    </row>
    <row r="2971" spans="1:4" x14ac:dyDescent="0.2">
      <c r="A2971">
        <v>2912</v>
      </c>
      <c r="B2971" s="921">
        <f>'Expenditures 16-24'!K80</f>
        <v>0</v>
      </c>
      <c r="D2971" s="2" t="str">
        <f t="shared" si="45"/>
        <v>Error?</v>
      </c>
    </row>
    <row r="2972" spans="1:4" x14ac:dyDescent="0.2">
      <c r="A2972">
        <v>2913</v>
      </c>
      <c r="B2972" s="921">
        <f>'Expenditures 16-24'!K81</f>
        <v>46826</v>
      </c>
      <c r="D2972" s="2" t="str">
        <f t="shared" si="45"/>
        <v>Error?</v>
      </c>
    </row>
    <row r="2973" spans="1:4" x14ac:dyDescent="0.2">
      <c r="A2973">
        <v>2914</v>
      </c>
      <c r="B2973" s="921">
        <f>'Expenditures 16-24'!K82</f>
        <v>0</v>
      </c>
      <c r="C2973" s="2" t="s">
        <v>511</v>
      </c>
      <c r="D2973" s="2" t="str">
        <f t="shared" si="45"/>
        <v>Error?</v>
      </c>
    </row>
    <row r="2974" spans="1:4" x14ac:dyDescent="0.2">
      <c r="A2974">
        <v>2915</v>
      </c>
      <c r="B2974" s="921">
        <f>'Expenditures 16-24'!K83</f>
        <v>0</v>
      </c>
      <c r="C2974" s="2" t="s">
        <v>511</v>
      </c>
      <c r="D2974" s="2" t="str">
        <f t="shared" si="45"/>
        <v>Error?</v>
      </c>
    </row>
    <row r="2975" spans="1:4" x14ac:dyDescent="0.2">
      <c r="A2975">
        <v>2916</v>
      </c>
      <c r="B2975" s="921">
        <f>'Expenditures 16-24'!K84</f>
        <v>0</v>
      </c>
      <c r="C2975" s="2" t="s">
        <v>511</v>
      </c>
      <c r="D2975" s="2" t="str">
        <f t="shared" si="45"/>
        <v>Error?</v>
      </c>
    </row>
    <row r="2976" spans="1:4" x14ac:dyDescent="0.2">
      <c r="A2976">
        <v>2917</v>
      </c>
      <c r="B2976" s="921">
        <f>'Expenditures 16-24'!K85</f>
        <v>2978162</v>
      </c>
      <c r="C2976" s="2" t="s">
        <v>511</v>
      </c>
      <c r="D2976" s="2" t="str">
        <f t="shared" si="45"/>
        <v>Error?</v>
      </c>
    </row>
    <row r="2977" spans="1:4" x14ac:dyDescent="0.2">
      <c r="A2977">
        <v>2918</v>
      </c>
      <c r="B2977" s="921">
        <f>'Expenditures 16-24'!H138</f>
        <v>0</v>
      </c>
      <c r="C2977" s="2" t="s">
        <v>511</v>
      </c>
      <c r="D2977" s="2" t="str">
        <f t="shared" si="45"/>
        <v>Error?</v>
      </c>
    </row>
    <row r="2978" spans="1:4" x14ac:dyDescent="0.2">
      <c r="A2978">
        <v>2919</v>
      </c>
      <c r="B2978" s="921">
        <f>'Expenditures 16-24'!H139</f>
        <v>0</v>
      </c>
      <c r="C2978" s="2" t="s">
        <v>511</v>
      </c>
      <c r="D2978" s="2" t="str">
        <f t="shared" si="45"/>
        <v>Error?</v>
      </c>
    </row>
    <row r="2979" spans="1:4" x14ac:dyDescent="0.2">
      <c r="A2979">
        <v>2920</v>
      </c>
      <c r="B2979" s="921">
        <f>'Expenditures 16-24'!H140</f>
        <v>0</v>
      </c>
      <c r="D2979" s="2" t="str">
        <f t="shared" si="45"/>
        <v>Error?</v>
      </c>
    </row>
    <row r="2980" spans="1:4" x14ac:dyDescent="0.2">
      <c r="A2980" s="5">
        <v>2921</v>
      </c>
      <c r="B2980" s="921"/>
      <c r="D2980" s="2" t="str">
        <f t="shared" si="45"/>
        <v>OK</v>
      </c>
    </row>
    <row r="2981" spans="1:4" x14ac:dyDescent="0.2">
      <c r="A2981" s="5">
        <v>2922</v>
      </c>
      <c r="B2981" s="921"/>
      <c r="D2981" s="2" t="str">
        <f t="shared" si="45"/>
        <v>OK</v>
      </c>
    </row>
    <row r="2982" spans="1:4" x14ac:dyDescent="0.2">
      <c r="A2982" s="5">
        <v>2923</v>
      </c>
      <c r="B2982" s="921"/>
      <c r="D2982" s="2" t="str">
        <f t="shared" si="45"/>
        <v>OK</v>
      </c>
    </row>
    <row r="2983" spans="1:4" x14ac:dyDescent="0.2">
      <c r="A2983" s="5">
        <v>2924</v>
      </c>
      <c r="B2983" s="921"/>
      <c r="D2983" s="2" t="str">
        <f t="shared" si="45"/>
        <v>OK</v>
      </c>
    </row>
    <row r="2984" spans="1:4" x14ac:dyDescent="0.2">
      <c r="A2984">
        <v>2925</v>
      </c>
      <c r="B2984" s="921">
        <f>'Expenditures 16-24'!K138</f>
        <v>0</v>
      </c>
      <c r="D2984" s="2" t="str">
        <f t="shared" si="45"/>
        <v>Error?</v>
      </c>
    </row>
    <row r="2985" spans="1:4" x14ac:dyDescent="0.2">
      <c r="A2985">
        <v>2926</v>
      </c>
      <c r="B2985" s="921">
        <f>'Expenditures 16-24'!K139</f>
        <v>0</v>
      </c>
      <c r="C2985" s="2" t="s">
        <v>511</v>
      </c>
      <c r="D2985" s="2" t="str">
        <f t="shared" si="45"/>
        <v>Error?</v>
      </c>
    </row>
    <row r="2986" spans="1:4" x14ac:dyDescent="0.2">
      <c r="A2986">
        <v>2927</v>
      </c>
      <c r="B2986" s="921">
        <f>'Expenditures 16-24'!K140</f>
        <v>0</v>
      </c>
      <c r="C2986" s="2" t="s">
        <v>511</v>
      </c>
      <c r="D2986" s="2" t="str">
        <f t="shared" si="45"/>
        <v>Error?</v>
      </c>
    </row>
    <row r="2987" spans="1:4" x14ac:dyDescent="0.2">
      <c r="A2987">
        <v>2928</v>
      </c>
      <c r="B2987" s="921">
        <f>'Expenditures 16-24'!E192</f>
        <v>0</v>
      </c>
      <c r="C2987" s="2" t="s">
        <v>511</v>
      </c>
      <c r="D2987" s="2" t="str">
        <f t="shared" si="45"/>
        <v>Error?</v>
      </c>
    </row>
    <row r="2988" spans="1:4" x14ac:dyDescent="0.2">
      <c r="A2988">
        <v>2929</v>
      </c>
      <c r="B2988" s="921">
        <f>'Expenditures 16-24'!E193</f>
        <v>0</v>
      </c>
      <c r="C2988" s="2" t="s">
        <v>511</v>
      </c>
      <c r="D2988" s="2" t="str">
        <f t="shared" si="45"/>
        <v>Error?</v>
      </c>
    </row>
    <row r="2989" spans="1:4" x14ac:dyDescent="0.2">
      <c r="A2989">
        <v>2930</v>
      </c>
      <c r="B2989" s="921">
        <f>'Expenditures 16-24'!E194</f>
        <v>0</v>
      </c>
      <c r="D2989" s="2" t="str">
        <f t="shared" si="45"/>
        <v>Error?</v>
      </c>
    </row>
    <row r="2990" spans="1:4" x14ac:dyDescent="0.2">
      <c r="A2990">
        <v>2931</v>
      </c>
      <c r="B2990" s="921">
        <f>'Expenditures 16-24'!E195</f>
        <v>0</v>
      </c>
      <c r="D2990" s="2" t="str">
        <f t="shared" si="45"/>
        <v>Error?</v>
      </c>
    </row>
    <row r="2991" spans="1:4" x14ac:dyDescent="0.2">
      <c r="A2991">
        <v>2932</v>
      </c>
      <c r="B2991" s="921">
        <f>'Expenditures 16-24'!E196</f>
        <v>0</v>
      </c>
      <c r="D2991" s="2" t="str">
        <f t="shared" si="45"/>
        <v>Error?</v>
      </c>
    </row>
    <row r="2992" spans="1:4" x14ac:dyDescent="0.2">
      <c r="A2992">
        <v>2933</v>
      </c>
      <c r="B2992" s="921">
        <f>'Expenditures 16-24'!E197</f>
        <v>0</v>
      </c>
      <c r="D2992" s="2" t="str">
        <f t="shared" si="45"/>
        <v>Error?</v>
      </c>
    </row>
    <row r="2993" spans="1:4" x14ac:dyDescent="0.2">
      <c r="A2993">
        <v>2934</v>
      </c>
      <c r="B2993" s="921">
        <f>'Expenditures 16-24'!H192</f>
        <v>0</v>
      </c>
      <c r="D2993" s="2" t="str">
        <f t="shared" si="45"/>
        <v>Error?</v>
      </c>
    </row>
    <row r="2994" spans="1:4" x14ac:dyDescent="0.2">
      <c r="A2994">
        <v>2935</v>
      </c>
      <c r="B2994" s="921">
        <f>'Expenditures 16-24'!H193</f>
        <v>0</v>
      </c>
      <c r="D2994" s="2" t="str">
        <f t="shared" si="45"/>
        <v>Error?</v>
      </c>
    </row>
    <row r="2995" spans="1:4" x14ac:dyDescent="0.2">
      <c r="A2995">
        <v>2936</v>
      </c>
      <c r="B2995" s="921">
        <f>'Expenditures 16-24'!H194</f>
        <v>0</v>
      </c>
      <c r="D2995" s="2" t="str">
        <f t="shared" si="45"/>
        <v>Error?</v>
      </c>
    </row>
    <row r="2996" spans="1:4" x14ac:dyDescent="0.2">
      <c r="A2996">
        <v>2937</v>
      </c>
      <c r="B2996" s="921">
        <f>'Expenditures 16-24'!H195</f>
        <v>0</v>
      </c>
      <c r="D2996" s="2" t="str">
        <f t="shared" si="45"/>
        <v>Error?</v>
      </c>
    </row>
    <row r="2997" spans="1:4" x14ac:dyDescent="0.2">
      <c r="A2997">
        <v>2938</v>
      </c>
      <c r="B2997" s="921">
        <f>'Expenditures 16-24'!H196</f>
        <v>0</v>
      </c>
      <c r="D2997" s="2" t="str">
        <f t="shared" si="45"/>
        <v>Error?</v>
      </c>
    </row>
    <row r="2998" spans="1:4" x14ac:dyDescent="0.2">
      <c r="A2998">
        <v>2939</v>
      </c>
      <c r="B2998" s="921">
        <f>'Expenditures 16-24'!H197</f>
        <v>0</v>
      </c>
      <c r="D2998" s="2" t="str">
        <f t="shared" si="45"/>
        <v>Error?</v>
      </c>
    </row>
    <row r="2999" spans="1:4" x14ac:dyDescent="0.2">
      <c r="A2999" s="5">
        <v>2940</v>
      </c>
      <c r="B2999" s="921"/>
      <c r="D2999" s="2" t="str">
        <f t="shared" si="45"/>
        <v>OK</v>
      </c>
    </row>
    <row r="3000" spans="1:4" x14ac:dyDescent="0.2">
      <c r="A3000" s="5">
        <v>2941</v>
      </c>
      <c r="B3000" s="921"/>
      <c r="D3000" s="2" t="str">
        <f t="shared" si="45"/>
        <v>OK</v>
      </c>
    </row>
    <row r="3001" spans="1:4" x14ac:dyDescent="0.2">
      <c r="A3001" s="5">
        <v>2942</v>
      </c>
      <c r="B3001" s="921"/>
      <c r="D3001" s="2" t="str">
        <f t="shared" si="45"/>
        <v>OK</v>
      </c>
    </row>
    <row r="3002" spans="1:4" x14ac:dyDescent="0.2">
      <c r="A3002" s="5">
        <v>2943</v>
      </c>
      <c r="B3002" s="921"/>
      <c r="D3002" s="2" t="str">
        <f t="shared" si="45"/>
        <v>OK</v>
      </c>
    </row>
    <row r="3003" spans="1:4" x14ac:dyDescent="0.2">
      <c r="A3003" s="5">
        <v>2944</v>
      </c>
      <c r="B3003" s="921"/>
      <c r="D3003" s="2" t="str">
        <f t="shared" si="45"/>
        <v>OK</v>
      </c>
    </row>
    <row r="3004" spans="1:4" x14ac:dyDescent="0.2">
      <c r="A3004" s="5">
        <v>2945</v>
      </c>
      <c r="B3004" s="921"/>
      <c r="D3004" s="2" t="str">
        <f t="shared" si="45"/>
        <v>OK</v>
      </c>
    </row>
    <row r="3005" spans="1:4" x14ac:dyDescent="0.2">
      <c r="A3005">
        <v>2946</v>
      </c>
      <c r="B3005" s="921">
        <f>'Expenditures 16-24'!K192</f>
        <v>0</v>
      </c>
      <c r="D3005" s="2" t="str">
        <f t="shared" ref="D3005:D3068" si="46">IF(ISBLANK(B3005),"OK",IF(A3005-B3005=0,"OK","Error?"))</f>
        <v>Error?</v>
      </c>
    </row>
    <row r="3006" spans="1:4" x14ac:dyDescent="0.2">
      <c r="A3006">
        <v>2947</v>
      </c>
      <c r="B3006" s="921">
        <f>'Expenditures 16-24'!K193</f>
        <v>0</v>
      </c>
      <c r="D3006" s="2" t="str">
        <f t="shared" si="46"/>
        <v>Error?</v>
      </c>
    </row>
    <row r="3007" spans="1:4" x14ac:dyDescent="0.2">
      <c r="A3007">
        <v>2948</v>
      </c>
      <c r="B3007" s="921">
        <f>'Expenditures 16-24'!K194</f>
        <v>0</v>
      </c>
      <c r="C3007" s="2" t="s">
        <v>511</v>
      </c>
      <c r="D3007" s="2" t="str">
        <f t="shared" si="46"/>
        <v>Error?</v>
      </c>
    </row>
    <row r="3008" spans="1:4" x14ac:dyDescent="0.2">
      <c r="A3008">
        <v>2949</v>
      </c>
      <c r="B3008" s="921">
        <f>'Expenditures 16-24'!K195</f>
        <v>0</v>
      </c>
      <c r="C3008" s="2" t="s">
        <v>511</v>
      </c>
      <c r="D3008" s="2" t="str">
        <f t="shared" si="46"/>
        <v>Error?</v>
      </c>
    </row>
    <row r="3009" spans="1:5" x14ac:dyDescent="0.2">
      <c r="A3009">
        <v>2950</v>
      </c>
      <c r="B3009" s="921">
        <f>'Expenditures 16-24'!K196</f>
        <v>0</v>
      </c>
      <c r="C3009" s="2" t="s">
        <v>511</v>
      </c>
      <c r="D3009" s="2" t="str">
        <f t="shared" si="46"/>
        <v>Error?</v>
      </c>
    </row>
    <row r="3010" spans="1:5" x14ac:dyDescent="0.2">
      <c r="A3010">
        <v>2951</v>
      </c>
      <c r="B3010" s="921">
        <f>'Expenditures 16-24'!K197</f>
        <v>0</v>
      </c>
      <c r="C3010" s="2" t="s">
        <v>511</v>
      </c>
      <c r="D3010" s="2" t="str">
        <f t="shared" si="46"/>
        <v>Error?</v>
      </c>
    </row>
    <row r="3011" spans="1:5" x14ac:dyDescent="0.2">
      <c r="A3011" s="5">
        <v>2952</v>
      </c>
      <c r="B3011" s="921"/>
      <c r="C3011" s="2" t="s">
        <v>511</v>
      </c>
      <c r="D3011" s="2" t="str">
        <f t="shared" si="46"/>
        <v>OK</v>
      </c>
      <c r="E3011" s="4" t="s">
        <v>118</v>
      </c>
    </row>
    <row r="3012" spans="1:5" x14ac:dyDescent="0.2">
      <c r="A3012" s="5">
        <v>2953</v>
      </c>
      <c r="B3012" s="921"/>
      <c r="C3012" s="2" t="s">
        <v>511</v>
      </c>
      <c r="D3012" s="2" t="str">
        <f t="shared" si="46"/>
        <v>OK</v>
      </c>
    </row>
    <row r="3013" spans="1:5" x14ac:dyDescent="0.2">
      <c r="A3013" s="5">
        <v>2954</v>
      </c>
      <c r="B3013" s="921"/>
      <c r="D3013" s="2" t="str">
        <f t="shared" si="46"/>
        <v>OK</v>
      </c>
    </row>
    <row r="3014" spans="1:5" x14ac:dyDescent="0.2">
      <c r="A3014" s="5">
        <v>2955</v>
      </c>
      <c r="B3014" s="921"/>
      <c r="D3014" s="2" t="str">
        <f t="shared" si="46"/>
        <v>OK</v>
      </c>
    </row>
    <row r="3015" spans="1:5" x14ac:dyDescent="0.2">
      <c r="A3015" s="5">
        <v>2956</v>
      </c>
      <c r="B3015" s="921"/>
      <c r="D3015" s="2" t="str">
        <f t="shared" si="46"/>
        <v>OK</v>
      </c>
    </row>
    <row r="3016" spans="1:5" x14ac:dyDescent="0.2">
      <c r="A3016" s="5">
        <v>2957</v>
      </c>
      <c r="B3016" s="921"/>
      <c r="D3016" s="2" t="str">
        <f t="shared" si="46"/>
        <v>OK</v>
      </c>
    </row>
    <row r="3017" spans="1:5" x14ac:dyDescent="0.2">
      <c r="A3017" s="5">
        <v>2958</v>
      </c>
      <c r="B3017" s="921"/>
      <c r="D3017" s="2" t="str">
        <f t="shared" si="46"/>
        <v>OK</v>
      </c>
    </row>
    <row r="3018" spans="1:5" x14ac:dyDescent="0.2">
      <c r="A3018" s="5">
        <v>2959</v>
      </c>
      <c r="B3018" s="921"/>
      <c r="D3018" s="2" t="str">
        <f t="shared" si="46"/>
        <v>OK</v>
      </c>
    </row>
    <row r="3019" spans="1:5" x14ac:dyDescent="0.2">
      <c r="A3019" s="5">
        <v>2960</v>
      </c>
      <c r="B3019" s="921"/>
      <c r="D3019" s="2" t="str">
        <f t="shared" si="46"/>
        <v>OK</v>
      </c>
    </row>
    <row r="3020" spans="1:5" x14ac:dyDescent="0.2">
      <c r="A3020" s="5">
        <v>2961</v>
      </c>
      <c r="B3020" s="921"/>
      <c r="D3020" s="2" t="str">
        <f t="shared" si="46"/>
        <v>OK</v>
      </c>
    </row>
    <row r="3021" spans="1:5" x14ac:dyDescent="0.2">
      <c r="A3021" s="5">
        <v>2962</v>
      </c>
      <c r="B3021" s="921"/>
      <c r="D3021" s="2" t="str">
        <f t="shared" si="46"/>
        <v>OK</v>
      </c>
    </row>
    <row r="3022" spans="1:5" x14ac:dyDescent="0.2">
      <c r="A3022" s="5">
        <v>2963</v>
      </c>
      <c r="B3022" s="921"/>
      <c r="D3022" s="2" t="str">
        <f t="shared" si="46"/>
        <v>OK</v>
      </c>
    </row>
    <row r="3023" spans="1:5" x14ac:dyDescent="0.2">
      <c r="A3023" s="5">
        <v>2964</v>
      </c>
      <c r="B3023" s="921"/>
      <c r="D3023" s="2" t="str">
        <f t="shared" si="46"/>
        <v>OK</v>
      </c>
    </row>
    <row r="3024" spans="1:5" x14ac:dyDescent="0.2">
      <c r="A3024" s="5">
        <v>2965</v>
      </c>
      <c r="B3024" s="921"/>
      <c r="D3024" s="2" t="str">
        <f t="shared" si="46"/>
        <v>OK</v>
      </c>
    </row>
    <row r="3025" spans="1:4" x14ac:dyDescent="0.2">
      <c r="A3025" s="5">
        <v>2966</v>
      </c>
      <c r="B3025" s="921"/>
      <c r="D3025" s="2" t="str">
        <f t="shared" si="46"/>
        <v>OK</v>
      </c>
    </row>
    <row r="3026" spans="1:4" x14ac:dyDescent="0.2">
      <c r="A3026" s="5">
        <v>2967</v>
      </c>
      <c r="B3026" s="921"/>
      <c r="D3026" s="2" t="str">
        <f t="shared" si="46"/>
        <v>OK</v>
      </c>
    </row>
    <row r="3027" spans="1:4" x14ac:dyDescent="0.2">
      <c r="A3027" s="5">
        <v>2968</v>
      </c>
      <c r="B3027" s="921"/>
      <c r="D3027" s="2" t="str">
        <f t="shared" si="46"/>
        <v>OK</v>
      </c>
    </row>
    <row r="3028" spans="1:4" x14ac:dyDescent="0.2">
      <c r="A3028" s="5">
        <v>2969</v>
      </c>
      <c r="B3028" s="921"/>
      <c r="D3028" s="2" t="str">
        <f t="shared" si="46"/>
        <v>OK</v>
      </c>
    </row>
    <row r="3029" spans="1:4" x14ac:dyDescent="0.2">
      <c r="A3029" s="5">
        <v>2970</v>
      </c>
      <c r="B3029" s="921"/>
      <c r="D3029" s="2" t="str">
        <f t="shared" si="46"/>
        <v>OK</v>
      </c>
    </row>
    <row r="3030" spans="1:4" x14ac:dyDescent="0.2">
      <c r="A3030" s="5">
        <v>2971</v>
      </c>
      <c r="B3030" s="921"/>
      <c r="D3030" s="2" t="str">
        <f t="shared" si="46"/>
        <v>OK</v>
      </c>
    </row>
    <row r="3031" spans="1:4" x14ac:dyDescent="0.2">
      <c r="A3031" s="5">
        <v>2972</v>
      </c>
      <c r="B3031" s="921"/>
      <c r="D3031" s="2" t="str">
        <f t="shared" si="46"/>
        <v>OK</v>
      </c>
    </row>
    <row r="3032" spans="1:4" x14ac:dyDescent="0.2">
      <c r="A3032" s="5">
        <v>2973</v>
      </c>
      <c r="B3032" s="921"/>
      <c r="D3032" s="2" t="str">
        <f t="shared" si="46"/>
        <v>OK</v>
      </c>
    </row>
    <row r="3033" spans="1:4" x14ac:dyDescent="0.2">
      <c r="A3033" s="5">
        <v>2974</v>
      </c>
      <c r="B3033" s="921"/>
      <c r="D3033" s="2" t="str">
        <f t="shared" si="46"/>
        <v>OK</v>
      </c>
    </row>
    <row r="3034" spans="1:4" x14ac:dyDescent="0.2">
      <c r="A3034" s="5">
        <v>2975</v>
      </c>
      <c r="B3034" s="921"/>
      <c r="D3034" s="2" t="str">
        <f t="shared" si="46"/>
        <v>OK</v>
      </c>
    </row>
    <row r="3035" spans="1:4" x14ac:dyDescent="0.2">
      <c r="A3035" s="5">
        <v>2976</v>
      </c>
      <c r="B3035" s="921"/>
      <c r="D3035" s="2" t="str">
        <f t="shared" si="46"/>
        <v>OK</v>
      </c>
    </row>
    <row r="3036" spans="1:4" x14ac:dyDescent="0.2">
      <c r="A3036" s="5">
        <v>2977</v>
      </c>
      <c r="B3036" s="921"/>
      <c r="D3036" s="2" t="str">
        <f t="shared" si="46"/>
        <v>OK</v>
      </c>
    </row>
    <row r="3037" spans="1:4" x14ac:dyDescent="0.2">
      <c r="A3037" s="5">
        <v>2978</v>
      </c>
      <c r="B3037" s="921"/>
      <c r="D3037" s="2" t="str">
        <f t="shared" si="46"/>
        <v>OK</v>
      </c>
    </row>
    <row r="3038" spans="1:4" x14ac:dyDescent="0.2">
      <c r="A3038" s="5">
        <v>2979</v>
      </c>
      <c r="B3038" s="921"/>
      <c r="D3038" s="2" t="str">
        <f t="shared" si="46"/>
        <v>OK</v>
      </c>
    </row>
    <row r="3039" spans="1:4" x14ac:dyDescent="0.2">
      <c r="A3039" s="5">
        <v>2980</v>
      </c>
      <c r="B3039" s="921"/>
      <c r="D3039" s="2" t="str">
        <f t="shared" si="46"/>
        <v>OK</v>
      </c>
    </row>
    <row r="3040" spans="1:4" x14ac:dyDescent="0.2">
      <c r="A3040" s="5">
        <v>2981</v>
      </c>
      <c r="B3040" s="921"/>
      <c r="D3040" s="2" t="str">
        <f t="shared" si="46"/>
        <v>OK</v>
      </c>
    </row>
    <row r="3041" spans="1:4" x14ac:dyDescent="0.2">
      <c r="A3041" s="5">
        <v>2982</v>
      </c>
      <c r="B3041" s="921"/>
      <c r="D3041" s="2" t="str">
        <f t="shared" si="46"/>
        <v>OK</v>
      </c>
    </row>
    <row r="3042" spans="1:4" x14ac:dyDescent="0.2">
      <c r="A3042" s="5">
        <v>2983</v>
      </c>
      <c r="B3042" s="921"/>
      <c r="D3042" s="2" t="str">
        <f t="shared" si="46"/>
        <v>OK</v>
      </c>
    </row>
    <row r="3043" spans="1:4" x14ac:dyDescent="0.2">
      <c r="A3043" s="5">
        <v>2984</v>
      </c>
      <c r="B3043" s="921"/>
      <c r="D3043" s="2" t="str">
        <f t="shared" si="46"/>
        <v>OK</v>
      </c>
    </row>
    <row r="3044" spans="1:4" x14ac:dyDescent="0.2">
      <c r="A3044" s="5">
        <v>2985</v>
      </c>
      <c r="B3044" s="921"/>
      <c r="D3044" s="2" t="str">
        <f t="shared" si="46"/>
        <v>OK</v>
      </c>
    </row>
    <row r="3045" spans="1:4" x14ac:dyDescent="0.2">
      <c r="A3045" s="5">
        <v>2986</v>
      </c>
      <c r="B3045" s="921"/>
      <c r="D3045" s="2" t="str">
        <f t="shared" si="46"/>
        <v>OK</v>
      </c>
    </row>
    <row r="3046" spans="1:4" x14ac:dyDescent="0.2">
      <c r="A3046" s="5">
        <v>2987</v>
      </c>
      <c r="B3046" s="921"/>
      <c r="D3046" s="2" t="str">
        <f t="shared" si="46"/>
        <v>OK</v>
      </c>
    </row>
    <row r="3047" spans="1:4" x14ac:dyDescent="0.2">
      <c r="A3047" s="5">
        <v>2988</v>
      </c>
      <c r="B3047" s="921"/>
      <c r="D3047" s="2" t="str">
        <f t="shared" si="46"/>
        <v>OK</v>
      </c>
    </row>
    <row r="3048" spans="1:4" x14ac:dyDescent="0.2">
      <c r="A3048" s="5">
        <v>2989</v>
      </c>
      <c r="B3048" s="921"/>
      <c r="D3048" s="2" t="str">
        <f t="shared" si="46"/>
        <v>OK</v>
      </c>
    </row>
    <row r="3049" spans="1:4" x14ac:dyDescent="0.2">
      <c r="A3049" s="5">
        <v>2990</v>
      </c>
      <c r="B3049" s="921"/>
      <c r="D3049" s="2" t="str">
        <f t="shared" si="46"/>
        <v>OK</v>
      </c>
    </row>
    <row r="3050" spans="1:4" x14ac:dyDescent="0.2">
      <c r="A3050" s="5">
        <v>2991</v>
      </c>
      <c r="B3050" s="921"/>
      <c r="D3050" s="2" t="str">
        <f t="shared" si="46"/>
        <v>OK</v>
      </c>
    </row>
    <row r="3051" spans="1:4" x14ac:dyDescent="0.2">
      <c r="A3051" s="5">
        <v>2992</v>
      </c>
      <c r="B3051" s="921"/>
      <c r="D3051" s="2" t="str">
        <f t="shared" si="46"/>
        <v>OK</v>
      </c>
    </row>
    <row r="3052" spans="1:4" x14ac:dyDescent="0.2">
      <c r="A3052" s="5">
        <v>2993</v>
      </c>
      <c r="B3052" s="921"/>
      <c r="D3052" s="2" t="str">
        <f t="shared" si="46"/>
        <v>OK</v>
      </c>
    </row>
    <row r="3053" spans="1:4" x14ac:dyDescent="0.2">
      <c r="A3053">
        <v>2994</v>
      </c>
      <c r="B3053" s="921">
        <f>'Expenditures 16-24'!C10</f>
        <v>0</v>
      </c>
      <c r="D3053" s="2" t="str">
        <f t="shared" si="46"/>
        <v>Error?</v>
      </c>
    </row>
    <row r="3054" spans="1:4" x14ac:dyDescent="0.2">
      <c r="A3054">
        <v>2995</v>
      </c>
      <c r="B3054" s="921">
        <f>'Expenditures 16-24'!D10</f>
        <v>0</v>
      </c>
      <c r="D3054" s="2" t="str">
        <f t="shared" si="46"/>
        <v>Error?</v>
      </c>
    </row>
    <row r="3055" spans="1:4" x14ac:dyDescent="0.2">
      <c r="A3055">
        <v>2996</v>
      </c>
      <c r="B3055" s="921">
        <f>'Expenditures 16-24'!E10</f>
        <v>0</v>
      </c>
      <c r="D3055" s="2" t="str">
        <f t="shared" si="46"/>
        <v>Error?</v>
      </c>
    </row>
    <row r="3056" spans="1:4" x14ac:dyDescent="0.2">
      <c r="A3056">
        <v>2997</v>
      </c>
      <c r="B3056" s="921">
        <f>'Expenditures 16-24'!F10</f>
        <v>0</v>
      </c>
      <c r="D3056" s="2" t="str">
        <f t="shared" si="46"/>
        <v>Error?</v>
      </c>
    </row>
    <row r="3057" spans="1:4" x14ac:dyDescent="0.2">
      <c r="A3057">
        <v>2998</v>
      </c>
      <c r="B3057" s="921">
        <f>'Expenditures 16-24'!G10</f>
        <v>0</v>
      </c>
      <c r="D3057" s="2" t="str">
        <f t="shared" si="46"/>
        <v>Error?</v>
      </c>
    </row>
    <row r="3058" spans="1:4" x14ac:dyDescent="0.2">
      <c r="A3058">
        <v>2999</v>
      </c>
      <c r="B3058" s="921">
        <f>'Expenditures 16-24'!H10</f>
        <v>0</v>
      </c>
      <c r="D3058" s="2" t="str">
        <f t="shared" si="46"/>
        <v>Error?</v>
      </c>
    </row>
    <row r="3059" spans="1:4" x14ac:dyDescent="0.2">
      <c r="A3059" s="5">
        <v>3000</v>
      </c>
      <c r="B3059" s="921"/>
      <c r="D3059" s="2" t="str">
        <f t="shared" si="46"/>
        <v>OK</v>
      </c>
    </row>
    <row r="3060" spans="1:4" x14ac:dyDescent="0.2">
      <c r="A3060">
        <v>3001</v>
      </c>
      <c r="B3060" s="921">
        <f>'Expenditures 16-24'!K10</f>
        <v>0</v>
      </c>
      <c r="D3060" s="2" t="str">
        <f t="shared" si="46"/>
        <v>Error?</v>
      </c>
    </row>
    <row r="3061" spans="1:4" x14ac:dyDescent="0.2">
      <c r="A3061" s="5">
        <v>3002</v>
      </c>
      <c r="B3061" s="921"/>
      <c r="D3061" s="2" t="str">
        <f t="shared" si="46"/>
        <v>OK</v>
      </c>
    </row>
    <row r="3062" spans="1:4" x14ac:dyDescent="0.2">
      <c r="A3062">
        <v>3003</v>
      </c>
      <c r="B3062" s="921">
        <f>'Expenditures 16-24'!D223</f>
        <v>0</v>
      </c>
      <c r="C3062" s="2" t="s">
        <v>511</v>
      </c>
      <c r="D3062" s="2" t="str">
        <f t="shared" si="46"/>
        <v>Error?</v>
      </c>
    </row>
    <row r="3063" spans="1:4" x14ac:dyDescent="0.2">
      <c r="A3063">
        <v>3004</v>
      </c>
      <c r="B3063" s="921">
        <f>'Expenditures 16-24'!K223</f>
        <v>0</v>
      </c>
      <c r="D3063" s="2" t="str">
        <f t="shared" si="46"/>
        <v>Error?</v>
      </c>
    </row>
    <row r="3064" spans="1:4" x14ac:dyDescent="0.2">
      <c r="A3064" s="5">
        <v>3005</v>
      </c>
      <c r="B3064" s="921"/>
      <c r="D3064" s="2" t="str">
        <f t="shared" si="46"/>
        <v>OK</v>
      </c>
    </row>
    <row r="3065" spans="1:4" x14ac:dyDescent="0.2">
      <c r="A3065" s="5">
        <v>3006</v>
      </c>
      <c r="B3065" s="921"/>
      <c r="C3065" s="2" t="s">
        <v>511</v>
      </c>
      <c r="D3065" s="2" t="str">
        <f t="shared" si="46"/>
        <v>OK</v>
      </c>
    </row>
    <row r="3066" spans="1:4" x14ac:dyDescent="0.2">
      <c r="A3066" s="5">
        <v>3007</v>
      </c>
      <c r="B3066" s="921"/>
      <c r="D3066" s="2" t="str">
        <f t="shared" si="46"/>
        <v>OK</v>
      </c>
    </row>
    <row r="3067" spans="1:4" x14ac:dyDescent="0.2">
      <c r="A3067" s="5">
        <v>3008</v>
      </c>
      <c r="B3067" s="921"/>
      <c r="D3067" s="2" t="str">
        <f t="shared" si="46"/>
        <v>OK</v>
      </c>
    </row>
    <row r="3068" spans="1:4" x14ac:dyDescent="0.2">
      <c r="A3068" s="5">
        <v>3009</v>
      </c>
      <c r="B3068" s="921"/>
      <c r="D3068" s="2" t="str">
        <f t="shared" si="46"/>
        <v>OK</v>
      </c>
    </row>
    <row r="3069" spans="1:4" x14ac:dyDescent="0.2">
      <c r="A3069">
        <v>3010</v>
      </c>
      <c r="B3069" s="921">
        <f>'Assets-Liab 5-6'!L38</f>
        <v>0</v>
      </c>
      <c r="D3069" s="2" t="str">
        <f t="shared" ref="D3069:D3132" si="47">IF(ISBLANK(B3069),"OK",IF(A3069-B3069=0,"OK","Error?"))</f>
        <v>Error?</v>
      </c>
    </row>
    <row r="3070" spans="1:4" x14ac:dyDescent="0.2">
      <c r="A3070">
        <v>3011</v>
      </c>
      <c r="B3070" s="921">
        <f>'Assets-Liab 5-6'!L39</f>
        <v>0</v>
      </c>
      <c r="D3070" s="2" t="str">
        <f t="shared" si="47"/>
        <v>Error?</v>
      </c>
    </row>
    <row r="3071" spans="1:4" x14ac:dyDescent="0.2">
      <c r="A3071" s="5">
        <v>3012</v>
      </c>
      <c r="B3071" s="921"/>
      <c r="D3071" s="2" t="str">
        <f t="shared" si="47"/>
        <v>OK</v>
      </c>
    </row>
    <row r="3072" spans="1:4" x14ac:dyDescent="0.2">
      <c r="A3072" s="5">
        <v>3013</v>
      </c>
      <c r="B3072" s="921"/>
      <c r="D3072" s="2" t="str">
        <f t="shared" si="47"/>
        <v>OK</v>
      </c>
    </row>
    <row r="3073" spans="1:4" x14ac:dyDescent="0.2">
      <c r="A3073" s="5">
        <v>3014</v>
      </c>
      <c r="B3073" s="921"/>
      <c r="D3073" s="2" t="str">
        <f t="shared" si="47"/>
        <v>OK</v>
      </c>
    </row>
    <row r="3074" spans="1:4" x14ac:dyDescent="0.2">
      <c r="A3074" s="5">
        <v>3015</v>
      </c>
      <c r="B3074" s="921"/>
      <c r="D3074" s="2" t="str">
        <f t="shared" si="47"/>
        <v>OK</v>
      </c>
    </row>
    <row r="3075" spans="1:4" x14ac:dyDescent="0.2">
      <c r="A3075" s="5">
        <v>3016</v>
      </c>
      <c r="B3075" s="921"/>
      <c r="D3075" s="2" t="str">
        <f t="shared" si="47"/>
        <v>OK</v>
      </c>
    </row>
    <row r="3076" spans="1:4" x14ac:dyDescent="0.2">
      <c r="A3076">
        <v>3017</v>
      </c>
      <c r="B3076" s="921">
        <f>'Acct Summary 7-9'!D33</f>
        <v>0</v>
      </c>
      <c r="D3076" s="2" t="str">
        <f t="shared" si="47"/>
        <v>Error?</v>
      </c>
    </row>
    <row r="3077" spans="1:4" x14ac:dyDescent="0.2">
      <c r="A3077">
        <v>3018</v>
      </c>
      <c r="B3077" s="921">
        <f>'Acct Summary 7-9'!D34</f>
        <v>0</v>
      </c>
      <c r="D3077" s="2" t="str">
        <f t="shared" si="47"/>
        <v>Error?</v>
      </c>
    </row>
    <row r="3078" spans="1:4" x14ac:dyDescent="0.2">
      <c r="A3078">
        <v>3019</v>
      </c>
      <c r="B3078" s="921">
        <f>'Acct Summary 7-9'!D35</f>
        <v>0</v>
      </c>
      <c r="D3078" s="2" t="str">
        <f t="shared" si="47"/>
        <v>Error?</v>
      </c>
    </row>
    <row r="3079" spans="1:4" x14ac:dyDescent="0.2">
      <c r="A3079" s="5">
        <v>3020</v>
      </c>
      <c r="B3079" s="921"/>
      <c r="D3079" s="2" t="str">
        <f t="shared" si="47"/>
        <v>OK</v>
      </c>
    </row>
    <row r="3080" spans="1:4" x14ac:dyDescent="0.2">
      <c r="A3080">
        <v>3021</v>
      </c>
      <c r="B3080" s="921">
        <f>'Acct Summary 7-9'!E33</f>
        <v>0</v>
      </c>
      <c r="D3080" s="2" t="str">
        <f t="shared" si="47"/>
        <v>Error?</v>
      </c>
    </row>
    <row r="3081" spans="1:4" x14ac:dyDescent="0.2">
      <c r="A3081">
        <v>3022</v>
      </c>
      <c r="B3081" s="921">
        <f>'Acct Summary 7-9'!F33</f>
        <v>0</v>
      </c>
      <c r="D3081" s="2" t="str">
        <f t="shared" si="47"/>
        <v>Error?</v>
      </c>
    </row>
    <row r="3082" spans="1:4" x14ac:dyDescent="0.2">
      <c r="A3082">
        <v>3023</v>
      </c>
      <c r="B3082" s="921">
        <f>'Acct Summary 7-9'!F34</f>
        <v>0</v>
      </c>
      <c r="D3082" s="2" t="str">
        <f t="shared" si="47"/>
        <v>Error?</v>
      </c>
    </row>
    <row r="3083" spans="1:4" x14ac:dyDescent="0.2">
      <c r="A3083">
        <v>3024</v>
      </c>
      <c r="B3083" s="921">
        <f>'Acct Summary 7-9'!F35</f>
        <v>0</v>
      </c>
      <c r="D3083" s="2" t="str">
        <f t="shared" si="47"/>
        <v>Error?</v>
      </c>
    </row>
    <row r="3084" spans="1:4" x14ac:dyDescent="0.2">
      <c r="A3084" s="5">
        <v>3025</v>
      </c>
      <c r="B3084" s="921"/>
      <c r="D3084" s="2" t="str">
        <f t="shared" si="47"/>
        <v>OK</v>
      </c>
    </row>
    <row r="3085" spans="1:4" x14ac:dyDescent="0.2">
      <c r="A3085" s="5">
        <v>3026</v>
      </c>
      <c r="B3085" s="921"/>
      <c r="D3085" s="2" t="str">
        <f t="shared" si="47"/>
        <v>OK</v>
      </c>
    </row>
    <row r="3086" spans="1:4" x14ac:dyDescent="0.2">
      <c r="A3086" s="5">
        <v>3027</v>
      </c>
      <c r="B3086" s="921"/>
      <c r="D3086" s="2" t="str">
        <f t="shared" si="47"/>
        <v>OK</v>
      </c>
    </row>
    <row r="3087" spans="1:4" x14ac:dyDescent="0.2">
      <c r="A3087" s="5">
        <v>3028</v>
      </c>
      <c r="B3087" s="921"/>
      <c r="D3087" s="2" t="str">
        <f t="shared" si="47"/>
        <v>OK</v>
      </c>
    </row>
    <row r="3088" spans="1:4" x14ac:dyDescent="0.2">
      <c r="A3088" s="5">
        <v>3029</v>
      </c>
      <c r="B3088" s="921"/>
      <c r="D3088" s="2" t="str">
        <f t="shared" si="47"/>
        <v>OK</v>
      </c>
    </row>
    <row r="3089" spans="1:4" x14ac:dyDescent="0.2">
      <c r="A3089" s="5">
        <v>3030</v>
      </c>
      <c r="B3089" s="921"/>
      <c r="D3089" s="2" t="str">
        <f t="shared" si="47"/>
        <v>OK</v>
      </c>
    </row>
    <row r="3090" spans="1:4" x14ac:dyDescent="0.2">
      <c r="A3090" s="5">
        <v>3031</v>
      </c>
      <c r="B3090" s="921"/>
      <c r="D3090" s="2" t="str">
        <f t="shared" si="47"/>
        <v>OK</v>
      </c>
    </row>
    <row r="3091" spans="1:4" x14ac:dyDescent="0.2">
      <c r="A3091" s="5">
        <v>3032</v>
      </c>
      <c r="B3091" s="921"/>
      <c r="D3091" s="2" t="str">
        <f t="shared" si="47"/>
        <v>OK</v>
      </c>
    </row>
    <row r="3092" spans="1:4" x14ac:dyDescent="0.2">
      <c r="A3092" s="5">
        <v>3033</v>
      </c>
      <c r="B3092" s="921"/>
      <c r="D3092" s="2" t="str">
        <f t="shared" si="47"/>
        <v>OK</v>
      </c>
    </row>
    <row r="3093" spans="1:4" x14ac:dyDescent="0.2">
      <c r="A3093" s="5">
        <v>3034</v>
      </c>
      <c r="B3093" s="921"/>
      <c r="D3093" s="2" t="str">
        <f t="shared" si="47"/>
        <v>OK</v>
      </c>
    </row>
    <row r="3094" spans="1:4" x14ac:dyDescent="0.2">
      <c r="A3094" s="5">
        <v>3035</v>
      </c>
      <c r="B3094" s="921"/>
      <c r="D3094" s="2" t="str">
        <f t="shared" si="47"/>
        <v>OK</v>
      </c>
    </row>
    <row r="3095" spans="1:4" x14ac:dyDescent="0.2">
      <c r="A3095" s="5">
        <v>3036</v>
      </c>
      <c r="B3095" s="921"/>
      <c r="D3095" s="2" t="str">
        <f t="shared" si="47"/>
        <v>OK</v>
      </c>
    </row>
    <row r="3096" spans="1:4" x14ac:dyDescent="0.2">
      <c r="A3096" s="5">
        <v>3037</v>
      </c>
      <c r="B3096" s="921"/>
      <c r="D3096" s="2" t="str">
        <f t="shared" si="47"/>
        <v>OK</v>
      </c>
    </row>
    <row r="3097" spans="1:4" x14ac:dyDescent="0.2">
      <c r="A3097" s="5">
        <v>3038</v>
      </c>
      <c r="B3097" s="921"/>
      <c r="D3097" s="2" t="str">
        <f t="shared" si="47"/>
        <v>OK</v>
      </c>
    </row>
    <row r="3098" spans="1:4" x14ac:dyDescent="0.2">
      <c r="A3098" s="5">
        <v>3039</v>
      </c>
      <c r="B3098" s="921"/>
      <c r="D3098" s="2" t="str">
        <f t="shared" si="47"/>
        <v>OK</v>
      </c>
    </row>
    <row r="3099" spans="1:4" x14ac:dyDescent="0.2">
      <c r="A3099" s="5">
        <v>3040</v>
      </c>
      <c r="B3099" s="921"/>
      <c r="D3099" s="2" t="str">
        <f t="shared" si="47"/>
        <v>OK</v>
      </c>
    </row>
    <row r="3100" spans="1:4" x14ac:dyDescent="0.2">
      <c r="A3100" s="5">
        <v>3041</v>
      </c>
      <c r="B3100" s="921"/>
      <c r="D3100" s="2" t="str">
        <f t="shared" si="47"/>
        <v>OK</v>
      </c>
    </row>
    <row r="3101" spans="1:4" x14ac:dyDescent="0.2">
      <c r="A3101" s="5">
        <v>3042</v>
      </c>
      <c r="B3101" s="921"/>
      <c r="D3101" s="2" t="str">
        <f t="shared" si="47"/>
        <v>OK</v>
      </c>
    </row>
    <row r="3102" spans="1:4" x14ac:dyDescent="0.2">
      <c r="A3102" s="5">
        <v>3043</v>
      </c>
      <c r="B3102" s="921"/>
      <c r="D3102" s="2" t="str">
        <f t="shared" si="47"/>
        <v>OK</v>
      </c>
    </row>
    <row r="3103" spans="1:4" x14ac:dyDescent="0.2">
      <c r="A3103" s="5">
        <v>3044</v>
      </c>
      <c r="B3103" s="921"/>
      <c r="D3103" s="2" t="str">
        <f t="shared" si="47"/>
        <v>OK</v>
      </c>
    </row>
    <row r="3104" spans="1:4" x14ac:dyDescent="0.2">
      <c r="A3104" s="5">
        <v>3045</v>
      </c>
      <c r="B3104" s="921"/>
      <c r="D3104" s="2" t="str">
        <f t="shared" si="47"/>
        <v>OK</v>
      </c>
    </row>
    <row r="3105" spans="1:4" x14ac:dyDescent="0.2">
      <c r="A3105" s="5">
        <v>3046</v>
      </c>
      <c r="B3105" s="921"/>
      <c r="D3105" s="2" t="str">
        <f t="shared" si="47"/>
        <v>OK</v>
      </c>
    </row>
    <row r="3106" spans="1:4" x14ac:dyDescent="0.2">
      <c r="A3106" s="5">
        <v>3047</v>
      </c>
      <c r="B3106" s="921"/>
      <c r="D3106" s="2" t="str">
        <f t="shared" si="47"/>
        <v>OK</v>
      </c>
    </row>
    <row r="3107" spans="1:4" x14ac:dyDescent="0.2">
      <c r="A3107" s="5">
        <v>3048</v>
      </c>
      <c r="B3107" s="921"/>
      <c r="D3107" s="2" t="str">
        <f t="shared" si="47"/>
        <v>OK</v>
      </c>
    </row>
    <row r="3108" spans="1:4" x14ac:dyDescent="0.2">
      <c r="A3108" s="5">
        <v>3049</v>
      </c>
      <c r="B3108" s="921"/>
      <c r="D3108" s="2" t="str">
        <f t="shared" si="47"/>
        <v>OK</v>
      </c>
    </row>
    <row r="3109" spans="1:4" x14ac:dyDescent="0.2">
      <c r="A3109" s="5">
        <v>3050</v>
      </c>
      <c r="B3109" s="921"/>
      <c r="D3109" s="2" t="str">
        <f t="shared" si="47"/>
        <v>OK</v>
      </c>
    </row>
    <row r="3110" spans="1:4" x14ac:dyDescent="0.2">
      <c r="A3110" s="5">
        <v>3051</v>
      </c>
      <c r="B3110" s="921"/>
      <c r="D3110" s="2" t="str">
        <f t="shared" si="47"/>
        <v>OK</v>
      </c>
    </row>
    <row r="3111" spans="1:4" x14ac:dyDescent="0.2">
      <c r="A3111" s="5">
        <v>3052</v>
      </c>
      <c r="B3111" s="921"/>
      <c r="D3111" s="2" t="str">
        <f t="shared" si="47"/>
        <v>OK</v>
      </c>
    </row>
    <row r="3112" spans="1:4" x14ac:dyDescent="0.2">
      <c r="A3112" s="5">
        <v>3053</v>
      </c>
      <c r="B3112" s="921"/>
      <c r="D3112" s="2" t="str">
        <f t="shared" si="47"/>
        <v>OK</v>
      </c>
    </row>
    <row r="3113" spans="1:4" x14ac:dyDescent="0.2">
      <c r="A3113" s="5">
        <v>3054</v>
      </c>
      <c r="B3113" s="921"/>
      <c r="D3113" s="2" t="str">
        <f t="shared" si="47"/>
        <v>OK</v>
      </c>
    </row>
    <row r="3114" spans="1:4" x14ac:dyDescent="0.2">
      <c r="A3114" s="5">
        <v>3055</v>
      </c>
      <c r="B3114" s="921"/>
      <c r="D3114" s="2" t="str">
        <f t="shared" si="47"/>
        <v>OK</v>
      </c>
    </row>
    <row r="3115" spans="1:4" x14ac:dyDescent="0.2">
      <c r="A3115" s="5">
        <v>3056</v>
      </c>
      <c r="B3115" s="921"/>
      <c r="D3115" s="2" t="str">
        <f t="shared" si="47"/>
        <v>OK</v>
      </c>
    </row>
    <row r="3116" spans="1:4" x14ac:dyDescent="0.2">
      <c r="A3116" s="5">
        <v>3057</v>
      </c>
      <c r="B3116" s="921"/>
      <c r="D3116" s="2" t="str">
        <f t="shared" si="47"/>
        <v>OK</v>
      </c>
    </row>
    <row r="3117" spans="1:4" x14ac:dyDescent="0.2">
      <c r="A3117" s="5">
        <v>3058</v>
      </c>
      <c r="B3117" s="921"/>
      <c r="D3117" s="2" t="str">
        <f t="shared" si="47"/>
        <v>OK</v>
      </c>
    </row>
    <row r="3118" spans="1:4" x14ac:dyDescent="0.2">
      <c r="A3118" s="5">
        <v>3059</v>
      </c>
      <c r="B3118" s="921"/>
      <c r="D3118" s="2" t="str">
        <f t="shared" si="47"/>
        <v>OK</v>
      </c>
    </row>
    <row r="3119" spans="1:4" x14ac:dyDescent="0.2">
      <c r="A3119" s="5">
        <v>3060</v>
      </c>
      <c r="B3119" s="921"/>
      <c r="D3119" s="2" t="str">
        <f t="shared" si="47"/>
        <v>OK</v>
      </c>
    </row>
    <row r="3120" spans="1:4" x14ac:dyDescent="0.2">
      <c r="A3120" s="5">
        <v>3061</v>
      </c>
      <c r="B3120" s="921"/>
      <c r="D3120" s="2" t="str">
        <f t="shared" si="47"/>
        <v>OK</v>
      </c>
    </row>
    <row r="3121" spans="1:4" x14ac:dyDescent="0.2">
      <c r="A3121" s="5">
        <v>3062</v>
      </c>
      <c r="B3121" s="921"/>
      <c r="D3121" s="2" t="str">
        <f t="shared" si="47"/>
        <v>OK</v>
      </c>
    </row>
    <row r="3122" spans="1:4" x14ac:dyDescent="0.2">
      <c r="A3122" s="5">
        <v>3063</v>
      </c>
      <c r="B3122" s="921"/>
      <c r="D3122" s="2" t="str">
        <f t="shared" si="47"/>
        <v>OK</v>
      </c>
    </row>
    <row r="3123" spans="1:4" x14ac:dyDescent="0.2">
      <c r="A3123" s="5">
        <v>3064</v>
      </c>
      <c r="B3123" s="921"/>
      <c r="D3123" s="2" t="str">
        <f t="shared" si="47"/>
        <v>OK</v>
      </c>
    </row>
    <row r="3124" spans="1:4" x14ac:dyDescent="0.2">
      <c r="A3124" s="5">
        <v>3065</v>
      </c>
      <c r="B3124" s="921"/>
      <c r="D3124" s="2" t="str">
        <f t="shared" si="47"/>
        <v>OK</v>
      </c>
    </row>
    <row r="3125" spans="1:4" x14ac:dyDescent="0.2">
      <c r="A3125" s="5">
        <v>3066</v>
      </c>
      <c r="B3125" s="921"/>
      <c r="D3125" s="2" t="str">
        <f t="shared" si="47"/>
        <v>OK</v>
      </c>
    </row>
    <row r="3126" spans="1:4" x14ac:dyDescent="0.2">
      <c r="A3126" s="5">
        <v>3067</v>
      </c>
      <c r="B3126" s="921"/>
      <c r="D3126" s="2" t="str">
        <f t="shared" si="47"/>
        <v>OK</v>
      </c>
    </row>
    <row r="3127" spans="1:4" x14ac:dyDescent="0.2">
      <c r="A3127" s="5">
        <v>3068</v>
      </c>
      <c r="B3127" s="921"/>
      <c r="D3127" s="2" t="str">
        <f t="shared" si="47"/>
        <v>OK</v>
      </c>
    </row>
    <row r="3128" spans="1:4" x14ac:dyDescent="0.2">
      <c r="A3128" s="5">
        <v>3069</v>
      </c>
      <c r="B3128" s="921"/>
      <c r="D3128" s="2" t="str">
        <f t="shared" si="47"/>
        <v>OK</v>
      </c>
    </row>
    <row r="3129" spans="1:4" x14ac:dyDescent="0.2">
      <c r="A3129" s="5">
        <v>3070</v>
      </c>
      <c r="B3129" s="921"/>
      <c r="D3129" s="2" t="str">
        <f t="shared" si="47"/>
        <v>OK</v>
      </c>
    </row>
    <row r="3130" spans="1:4" x14ac:dyDescent="0.2">
      <c r="A3130" s="5">
        <v>3071</v>
      </c>
      <c r="B3130" s="921"/>
      <c r="D3130" s="2" t="str">
        <f t="shared" si="47"/>
        <v>OK</v>
      </c>
    </row>
    <row r="3131" spans="1:4" x14ac:dyDescent="0.2">
      <c r="A3131" s="5">
        <v>3072</v>
      </c>
      <c r="B3131" s="921"/>
      <c r="D3131" s="2" t="str">
        <f t="shared" si="47"/>
        <v>OK</v>
      </c>
    </row>
    <row r="3132" spans="1:4" x14ac:dyDescent="0.2">
      <c r="A3132" s="5">
        <v>3073</v>
      </c>
      <c r="B3132" s="921"/>
      <c r="D3132" s="2" t="str">
        <f t="shared" si="47"/>
        <v>OK</v>
      </c>
    </row>
    <row r="3133" spans="1:4" x14ac:dyDescent="0.2">
      <c r="A3133" s="5">
        <v>3074</v>
      </c>
      <c r="B3133" s="921"/>
      <c r="D3133" s="2" t="str">
        <f t="shared" ref="D3133:D3196" si="48">IF(ISBLANK(B3133),"OK",IF(A3133-B3133=0,"OK","Error?"))</f>
        <v>OK</v>
      </c>
    </row>
    <row r="3134" spans="1:4" x14ac:dyDescent="0.2">
      <c r="A3134" s="5">
        <v>3075</v>
      </c>
      <c r="B3134" s="921"/>
      <c r="D3134" s="2" t="str">
        <f t="shared" si="48"/>
        <v>OK</v>
      </c>
    </row>
    <row r="3135" spans="1:4" x14ac:dyDescent="0.2">
      <c r="A3135" s="5">
        <v>3076</v>
      </c>
      <c r="B3135" s="921"/>
      <c r="D3135" s="2" t="str">
        <f t="shared" si="48"/>
        <v>OK</v>
      </c>
    </row>
    <row r="3136" spans="1:4" x14ac:dyDescent="0.2">
      <c r="A3136" s="5">
        <v>3077</v>
      </c>
      <c r="B3136" s="921"/>
      <c r="D3136" s="2" t="str">
        <f t="shared" si="48"/>
        <v>OK</v>
      </c>
    </row>
    <row r="3137" spans="1:4" x14ac:dyDescent="0.2">
      <c r="A3137" s="5">
        <v>3078</v>
      </c>
      <c r="B3137" s="921"/>
      <c r="D3137" s="2" t="str">
        <f t="shared" si="48"/>
        <v>OK</v>
      </c>
    </row>
    <row r="3138" spans="1:4" x14ac:dyDescent="0.2">
      <c r="A3138" s="5">
        <v>3079</v>
      </c>
      <c r="B3138" s="921"/>
      <c r="D3138" s="2" t="str">
        <f t="shared" si="48"/>
        <v>OK</v>
      </c>
    </row>
    <row r="3139" spans="1:4" x14ac:dyDescent="0.2">
      <c r="A3139" s="5">
        <v>3080</v>
      </c>
      <c r="B3139" s="921"/>
      <c r="D3139" s="2" t="str">
        <f t="shared" si="48"/>
        <v>OK</v>
      </c>
    </row>
    <row r="3140" spans="1:4" x14ac:dyDescent="0.2">
      <c r="A3140" s="5">
        <v>3081</v>
      </c>
      <c r="B3140" s="921"/>
      <c r="D3140" s="2" t="str">
        <f t="shared" si="48"/>
        <v>OK</v>
      </c>
    </row>
    <row r="3141" spans="1:4" x14ac:dyDescent="0.2">
      <c r="A3141" s="5">
        <v>3082</v>
      </c>
      <c r="B3141" s="921"/>
      <c r="D3141" s="2" t="str">
        <f t="shared" si="48"/>
        <v>OK</v>
      </c>
    </row>
    <row r="3142" spans="1:4" x14ac:dyDescent="0.2">
      <c r="A3142" s="5">
        <v>3083</v>
      </c>
      <c r="B3142" s="921"/>
      <c r="D3142" s="2" t="str">
        <f t="shared" si="48"/>
        <v>OK</v>
      </c>
    </row>
    <row r="3143" spans="1:4" x14ac:dyDescent="0.2">
      <c r="A3143" s="5">
        <v>3084</v>
      </c>
      <c r="B3143" s="921"/>
      <c r="D3143" s="2" t="str">
        <f t="shared" si="48"/>
        <v>OK</v>
      </c>
    </row>
    <row r="3144" spans="1:4" x14ac:dyDescent="0.2">
      <c r="A3144" s="5">
        <v>3085</v>
      </c>
      <c r="B3144" s="921"/>
      <c r="D3144" s="2" t="str">
        <f t="shared" si="48"/>
        <v>OK</v>
      </c>
    </row>
    <row r="3145" spans="1:4" x14ac:dyDescent="0.2">
      <c r="A3145" s="5">
        <v>3086</v>
      </c>
      <c r="B3145" s="921"/>
      <c r="D3145" s="2" t="str">
        <f t="shared" si="48"/>
        <v>OK</v>
      </c>
    </row>
    <row r="3146" spans="1:4" x14ac:dyDescent="0.2">
      <c r="A3146" s="5">
        <v>3087</v>
      </c>
      <c r="B3146" s="921"/>
      <c r="D3146" s="2" t="str">
        <f t="shared" si="48"/>
        <v>OK</v>
      </c>
    </row>
    <row r="3147" spans="1:4" x14ac:dyDescent="0.2">
      <c r="A3147" s="5">
        <v>3088</v>
      </c>
      <c r="B3147" s="921"/>
      <c r="D3147" s="2" t="str">
        <f t="shared" si="48"/>
        <v>OK</v>
      </c>
    </row>
    <row r="3148" spans="1:4" x14ac:dyDescent="0.2">
      <c r="A3148" s="5">
        <v>3089</v>
      </c>
      <c r="B3148" s="921"/>
      <c r="D3148" s="2" t="str">
        <f t="shared" si="48"/>
        <v>OK</v>
      </c>
    </row>
    <row r="3149" spans="1:4" x14ac:dyDescent="0.2">
      <c r="A3149" s="5">
        <v>3090</v>
      </c>
      <c r="B3149" s="921"/>
      <c r="D3149" s="2" t="str">
        <f t="shared" si="48"/>
        <v>OK</v>
      </c>
    </row>
    <row r="3150" spans="1:4" x14ac:dyDescent="0.2">
      <c r="A3150" s="5">
        <v>3091</v>
      </c>
      <c r="B3150" s="921"/>
      <c r="D3150" s="2" t="str">
        <f t="shared" si="48"/>
        <v>OK</v>
      </c>
    </row>
    <row r="3151" spans="1:4" x14ac:dyDescent="0.2">
      <c r="A3151" s="5">
        <v>3092</v>
      </c>
      <c r="B3151" s="921"/>
      <c r="D3151" s="2" t="str">
        <f t="shared" si="48"/>
        <v>OK</v>
      </c>
    </row>
    <row r="3152" spans="1:4" x14ac:dyDescent="0.2">
      <c r="A3152" s="5">
        <v>3093</v>
      </c>
      <c r="B3152" s="921"/>
      <c r="D3152" s="2" t="str">
        <f t="shared" si="48"/>
        <v>OK</v>
      </c>
    </row>
    <row r="3153" spans="1:4" x14ac:dyDescent="0.2">
      <c r="A3153" s="5">
        <v>3094</v>
      </c>
      <c r="B3153" s="921"/>
      <c r="D3153" s="2" t="str">
        <f t="shared" si="48"/>
        <v>OK</v>
      </c>
    </row>
    <row r="3154" spans="1:4" x14ac:dyDescent="0.2">
      <c r="A3154" s="5">
        <v>3095</v>
      </c>
      <c r="B3154" s="921"/>
      <c r="D3154" s="2" t="str">
        <f t="shared" si="48"/>
        <v>OK</v>
      </c>
    </row>
    <row r="3155" spans="1:4" x14ac:dyDescent="0.2">
      <c r="A3155" s="5">
        <v>3096</v>
      </c>
      <c r="B3155" s="921"/>
      <c r="D3155" s="2" t="str">
        <f t="shared" si="48"/>
        <v>OK</v>
      </c>
    </row>
    <row r="3156" spans="1:4" x14ac:dyDescent="0.2">
      <c r="A3156" s="5">
        <v>3097</v>
      </c>
      <c r="B3156" s="921"/>
      <c r="D3156" s="2" t="str">
        <f t="shared" si="48"/>
        <v>OK</v>
      </c>
    </row>
    <row r="3157" spans="1:4" x14ac:dyDescent="0.2">
      <c r="A3157" s="5">
        <v>3098</v>
      </c>
      <c r="B3157" s="921"/>
      <c r="D3157" s="2" t="str">
        <f t="shared" si="48"/>
        <v>OK</v>
      </c>
    </row>
    <row r="3158" spans="1:4" x14ac:dyDescent="0.2">
      <c r="A3158" s="5">
        <v>3099</v>
      </c>
      <c r="B3158" s="921"/>
      <c r="D3158" s="2" t="str">
        <f t="shared" si="48"/>
        <v>OK</v>
      </c>
    </row>
    <row r="3159" spans="1:4" x14ac:dyDescent="0.2">
      <c r="A3159">
        <v>3100</v>
      </c>
      <c r="B3159" s="921">
        <f>'Acct Summary 7-9'!D29</f>
        <v>0</v>
      </c>
      <c r="D3159" s="2" t="str">
        <f t="shared" si="48"/>
        <v>Error?</v>
      </c>
    </row>
    <row r="3160" spans="1:4" x14ac:dyDescent="0.2">
      <c r="A3160" s="5">
        <v>3101</v>
      </c>
      <c r="B3160" s="921"/>
      <c r="D3160" s="2" t="str">
        <f t="shared" si="48"/>
        <v>OK</v>
      </c>
    </row>
    <row r="3161" spans="1:4" x14ac:dyDescent="0.2">
      <c r="A3161" s="5">
        <v>3102</v>
      </c>
      <c r="B3161" s="921"/>
      <c r="D3161" s="2" t="str">
        <f t="shared" si="48"/>
        <v>OK</v>
      </c>
    </row>
    <row r="3162" spans="1:4" x14ac:dyDescent="0.2">
      <c r="A3162" s="5">
        <v>3103</v>
      </c>
      <c r="B3162" s="921"/>
      <c r="D3162" s="2" t="str">
        <f t="shared" si="48"/>
        <v>OK</v>
      </c>
    </row>
    <row r="3163" spans="1:4" x14ac:dyDescent="0.2">
      <c r="A3163" s="5">
        <v>3104</v>
      </c>
      <c r="B3163" s="921"/>
      <c r="D3163" s="2" t="str">
        <f t="shared" si="48"/>
        <v>OK</v>
      </c>
    </row>
    <row r="3164" spans="1:4" x14ac:dyDescent="0.2">
      <c r="A3164" s="5">
        <v>3105</v>
      </c>
      <c r="B3164" s="921"/>
      <c r="D3164" s="2" t="str">
        <f t="shared" si="48"/>
        <v>OK</v>
      </c>
    </row>
    <row r="3165" spans="1:4" x14ac:dyDescent="0.2">
      <c r="A3165" s="5">
        <v>3106</v>
      </c>
      <c r="B3165" s="921"/>
      <c r="D3165" s="2" t="str">
        <f t="shared" si="48"/>
        <v>OK</v>
      </c>
    </row>
    <row r="3166" spans="1:4" x14ac:dyDescent="0.2">
      <c r="A3166" s="5">
        <v>3107</v>
      </c>
      <c r="B3166" s="921"/>
      <c r="D3166" s="2" t="str">
        <f t="shared" si="48"/>
        <v>OK</v>
      </c>
    </row>
    <row r="3167" spans="1:4" x14ac:dyDescent="0.2">
      <c r="A3167" s="5">
        <v>3108</v>
      </c>
      <c r="B3167" s="921"/>
      <c r="D3167" s="2" t="str">
        <f t="shared" si="48"/>
        <v>OK</v>
      </c>
    </row>
    <row r="3168" spans="1:4" x14ac:dyDescent="0.2">
      <c r="A3168">
        <v>3109</v>
      </c>
      <c r="B3168" s="921">
        <f>'Acct Summary 7-9'!H51</f>
        <v>0</v>
      </c>
      <c r="D3168" s="2" t="str">
        <f t="shared" si="48"/>
        <v>Error?</v>
      </c>
    </row>
    <row r="3169" spans="1:4" x14ac:dyDescent="0.2">
      <c r="A3169" s="5">
        <v>3110</v>
      </c>
      <c r="B3169" s="921"/>
      <c r="D3169" s="2" t="str">
        <f t="shared" si="48"/>
        <v>OK</v>
      </c>
    </row>
    <row r="3170" spans="1:4" x14ac:dyDescent="0.2">
      <c r="A3170" s="5">
        <v>3111</v>
      </c>
      <c r="B3170" s="921"/>
      <c r="C3170" s="2" t="s">
        <v>511</v>
      </c>
      <c r="D3170" s="2" t="str">
        <f t="shared" si="48"/>
        <v>OK</v>
      </c>
    </row>
    <row r="3171" spans="1:4" x14ac:dyDescent="0.2">
      <c r="A3171" s="5">
        <v>3112</v>
      </c>
      <c r="B3171" s="921"/>
      <c r="D3171" s="2" t="str">
        <f t="shared" si="48"/>
        <v>OK</v>
      </c>
    </row>
    <row r="3172" spans="1:4" x14ac:dyDescent="0.2">
      <c r="A3172" s="5">
        <v>3113</v>
      </c>
      <c r="B3172" s="921"/>
      <c r="D3172" s="2" t="str">
        <f t="shared" si="48"/>
        <v>OK</v>
      </c>
    </row>
    <row r="3173" spans="1:4" x14ac:dyDescent="0.2">
      <c r="A3173" s="5">
        <v>3114</v>
      </c>
      <c r="B3173" s="921"/>
      <c r="D3173" s="2" t="str">
        <f t="shared" si="48"/>
        <v>OK</v>
      </c>
    </row>
    <row r="3174" spans="1:4" x14ac:dyDescent="0.2">
      <c r="A3174" s="5">
        <v>3115</v>
      </c>
      <c r="B3174" s="921"/>
      <c r="D3174" s="2" t="str">
        <f t="shared" si="48"/>
        <v>OK</v>
      </c>
    </row>
    <row r="3175" spans="1:4" x14ac:dyDescent="0.2">
      <c r="A3175" s="5">
        <v>3116</v>
      </c>
      <c r="B3175" s="921"/>
      <c r="D3175" s="2" t="str">
        <f t="shared" si="48"/>
        <v>OK</v>
      </c>
    </row>
    <row r="3176" spans="1:4" x14ac:dyDescent="0.2">
      <c r="A3176" s="5">
        <v>3117</v>
      </c>
      <c r="B3176" s="921"/>
      <c r="D3176" s="2" t="str">
        <f t="shared" si="48"/>
        <v>OK</v>
      </c>
    </row>
    <row r="3177" spans="1:4" x14ac:dyDescent="0.2">
      <c r="A3177" s="5">
        <v>3118</v>
      </c>
      <c r="B3177" s="921"/>
      <c r="D3177" s="2" t="str">
        <f t="shared" si="48"/>
        <v>OK</v>
      </c>
    </row>
    <row r="3178" spans="1:4" x14ac:dyDescent="0.2">
      <c r="A3178" s="5">
        <v>3119</v>
      </c>
      <c r="B3178" s="921"/>
      <c r="D3178" s="2" t="str">
        <f t="shared" si="48"/>
        <v>OK</v>
      </c>
    </row>
    <row r="3179" spans="1:4" x14ac:dyDescent="0.2">
      <c r="A3179" s="5">
        <v>3120</v>
      </c>
      <c r="B3179" s="921"/>
      <c r="D3179" s="2" t="str">
        <f t="shared" si="48"/>
        <v>OK</v>
      </c>
    </row>
    <row r="3180" spans="1:4" x14ac:dyDescent="0.2">
      <c r="A3180" s="5">
        <v>3121</v>
      </c>
      <c r="B3180" s="921"/>
      <c r="D3180" s="2" t="str">
        <f t="shared" si="48"/>
        <v>OK</v>
      </c>
    </row>
    <row r="3181" spans="1:4" x14ac:dyDescent="0.2">
      <c r="A3181" s="5">
        <v>3122</v>
      </c>
      <c r="B3181" s="921"/>
      <c r="D3181" s="2" t="str">
        <f t="shared" si="48"/>
        <v>OK</v>
      </c>
    </row>
    <row r="3182" spans="1:4" x14ac:dyDescent="0.2">
      <c r="A3182" s="5">
        <v>3123</v>
      </c>
      <c r="B3182" s="921"/>
      <c r="D3182" s="2" t="str">
        <f t="shared" si="48"/>
        <v>OK</v>
      </c>
    </row>
    <row r="3183" spans="1:4" x14ac:dyDescent="0.2">
      <c r="A3183" s="5">
        <v>3124</v>
      </c>
      <c r="B3183" s="921"/>
      <c r="D3183" s="2" t="str">
        <f t="shared" si="48"/>
        <v>OK</v>
      </c>
    </row>
    <row r="3184" spans="1:4" x14ac:dyDescent="0.2">
      <c r="A3184" s="5">
        <v>3125</v>
      </c>
      <c r="B3184" s="921"/>
      <c r="D3184" s="2" t="str">
        <f t="shared" si="48"/>
        <v>OK</v>
      </c>
    </row>
    <row r="3185" spans="1:4" x14ac:dyDescent="0.2">
      <c r="A3185" s="5">
        <v>3126</v>
      </c>
      <c r="B3185" s="921"/>
      <c r="D3185" s="2" t="str">
        <f t="shared" si="48"/>
        <v>OK</v>
      </c>
    </row>
    <row r="3186" spans="1:4" x14ac:dyDescent="0.2">
      <c r="A3186" s="5">
        <v>3127</v>
      </c>
      <c r="B3186" s="921"/>
      <c r="D3186" s="2" t="str">
        <f t="shared" si="48"/>
        <v>OK</v>
      </c>
    </row>
    <row r="3187" spans="1:4" x14ac:dyDescent="0.2">
      <c r="A3187" s="5">
        <v>3128</v>
      </c>
      <c r="B3187" s="921"/>
      <c r="D3187" s="2" t="str">
        <f t="shared" si="48"/>
        <v>OK</v>
      </c>
    </row>
    <row r="3188" spans="1:4" x14ac:dyDescent="0.2">
      <c r="A3188" s="5">
        <v>3129</v>
      </c>
      <c r="B3188" s="921"/>
      <c r="D3188" s="2" t="str">
        <f t="shared" si="48"/>
        <v>OK</v>
      </c>
    </row>
    <row r="3189" spans="1:4" x14ac:dyDescent="0.2">
      <c r="A3189" s="5">
        <v>3130</v>
      </c>
      <c r="B3189" s="921"/>
      <c r="D3189" s="2" t="str">
        <f t="shared" si="48"/>
        <v>OK</v>
      </c>
    </row>
    <row r="3190" spans="1:4" x14ac:dyDescent="0.2">
      <c r="A3190" s="5">
        <v>3131</v>
      </c>
      <c r="B3190" s="921"/>
      <c r="D3190" s="2" t="str">
        <f t="shared" si="48"/>
        <v>OK</v>
      </c>
    </row>
    <row r="3191" spans="1:4" x14ac:dyDescent="0.2">
      <c r="A3191" s="5">
        <v>3132</v>
      </c>
      <c r="B3191" s="921"/>
      <c r="D3191" s="2" t="str">
        <f t="shared" si="48"/>
        <v>OK</v>
      </c>
    </row>
    <row r="3192" spans="1:4" x14ac:dyDescent="0.2">
      <c r="A3192" s="5">
        <v>3133</v>
      </c>
      <c r="B3192" s="921"/>
      <c r="D3192" s="2" t="str">
        <f t="shared" si="48"/>
        <v>OK</v>
      </c>
    </row>
    <row r="3193" spans="1:4" x14ac:dyDescent="0.2">
      <c r="A3193" s="5">
        <v>3134</v>
      </c>
      <c r="B3193" s="921"/>
      <c r="D3193" s="2" t="str">
        <f t="shared" si="48"/>
        <v>OK</v>
      </c>
    </row>
    <row r="3194" spans="1:4" x14ac:dyDescent="0.2">
      <c r="A3194" s="5">
        <v>3135</v>
      </c>
      <c r="B3194" s="921"/>
      <c r="D3194" s="2" t="str">
        <f t="shared" si="48"/>
        <v>OK</v>
      </c>
    </row>
    <row r="3195" spans="1:4" x14ac:dyDescent="0.2">
      <c r="A3195" s="5">
        <v>3136</v>
      </c>
      <c r="B3195" s="921"/>
      <c r="D3195" s="2" t="str">
        <f t="shared" si="48"/>
        <v>OK</v>
      </c>
    </row>
    <row r="3196" spans="1:4" x14ac:dyDescent="0.2">
      <c r="A3196" s="5">
        <v>3137</v>
      </c>
      <c r="B3196" s="921"/>
      <c r="D3196" s="2" t="str">
        <f t="shared" si="48"/>
        <v>OK</v>
      </c>
    </row>
    <row r="3197" spans="1:4" x14ac:dyDescent="0.2">
      <c r="A3197" s="5">
        <v>3138</v>
      </c>
      <c r="B3197" s="921"/>
      <c r="D3197" s="2" t="str">
        <f t="shared" ref="D3197:D3260" si="49">IF(ISBLANK(B3197),"OK",IF(A3197-B3197=0,"OK","Error?"))</f>
        <v>OK</v>
      </c>
    </row>
    <row r="3198" spans="1:4" x14ac:dyDescent="0.2">
      <c r="A3198" s="5">
        <v>3139</v>
      </c>
      <c r="B3198" s="921"/>
      <c r="D3198" s="2" t="str">
        <f t="shared" si="49"/>
        <v>OK</v>
      </c>
    </row>
    <row r="3199" spans="1:4" x14ac:dyDescent="0.2">
      <c r="A3199" s="5">
        <v>3140</v>
      </c>
      <c r="B3199" s="921"/>
      <c r="D3199" s="2" t="str">
        <f t="shared" si="49"/>
        <v>OK</v>
      </c>
    </row>
    <row r="3200" spans="1:4" x14ac:dyDescent="0.2">
      <c r="A3200" s="5">
        <v>3141</v>
      </c>
      <c r="B3200" s="921"/>
      <c r="D3200" s="2" t="str">
        <f t="shared" si="49"/>
        <v>OK</v>
      </c>
    </row>
    <row r="3201" spans="1:4" x14ac:dyDescent="0.2">
      <c r="A3201" s="5">
        <v>3142</v>
      </c>
      <c r="B3201" s="921"/>
      <c r="D3201" s="2" t="str">
        <f t="shared" si="49"/>
        <v>OK</v>
      </c>
    </row>
    <row r="3202" spans="1:4" x14ac:dyDescent="0.2">
      <c r="A3202" s="5">
        <v>3143</v>
      </c>
      <c r="B3202" s="921"/>
      <c r="D3202" s="2" t="str">
        <f t="shared" si="49"/>
        <v>OK</v>
      </c>
    </row>
    <row r="3203" spans="1:4" x14ac:dyDescent="0.2">
      <c r="A3203" s="5">
        <v>3144</v>
      </c>
      <c r="B3203" s="921"/>
      <c r="D3203" s="2" t="str">
        <f t="shared" si="49"/>
        <v>OK</v>
      </c>
    </row>
    <row r="3204" spans="1:4" x14ac:dyDescent="0.2">
      <c r="A3204" s="5">
        <v>3145</v>
      </c>
      <c r="B3204" s="921"/>
      <c r="D3204" s="2" t="str">
        <f t="shared" si="49"/>
        <v>OK</v>
      </c>
    </row>
    <row r="3205" spans="1:4" x14ac:dyDescent="0.2">
      <c r="A3205" s="5">
        <v>3146</v>
      </c>
      <c r="B3205" s="921"/>
      <c r="D3205" s="2" t="str">
        <f t="shared" si="49"/>
        <v>OK</v>
      </c>
    </row>
    <row r="3206" spans="1:4" x14ac:dyDescent="0.2">
      <c r="A3206" s="5">
        <v>3147</v>
      </c>
      <c r="B3206" s="921"/>
      <c r="D3206" s="2" t="str">
        <f t="shared" si="49"/>
        <v>OK</v>
      </c>
    </row>
    <row r="3207" spans="1:4" x14ac:dyDescent="0.2">
      <c r="A3207" s="5">
        <v>3148</v>
      </c>
      <c r="B3207" s="921"/>
      <c r="D3207" s="2" t="str">
        <f t="shared" si="49"/>
        <v>OK</v>
      </c>
    </row>
    <row r="3208" spans="1:4" x14ac:dyDescent="0.2">
      <c r="A3208" s="5">
        <v>3149</v>
      </c>
      <c r="B3208" s="921"/>
      <c r="D3208" s="2" t="str">
        <f t="shared" si="49"/>
        <v>OK</v>
      </c>
    </row>
    <row r="3209" spans="1:4" x14ac:dyDescent="0.2">
      <c r="A3209" s="5">
        <v>3150</v>
      </c>
      <c r="B3209" s="921"/>
      <c r="D3209" s="2" t="str">
        <f t="shared" si="49"/>
        <v>OK</v>
      </c>
    </row>
    <row r="3210" spans="1:4" x14ac:dyDescent="0.2">
      <c r="A3210" s="5">
        <v>3151</v>
      </c>
      <c r="B3210" s="921"/>
      <c r="D3210" s="2" t="str">
        <f t="shared" si="49"/>
        <v>OK</v>
      </c>
    </row>
    <row r="3211" spans="1:4" x14ac:dyDescent="0.2">
      <c r="A3211" s="5">
        <v>3152</v>
      </c>
      <c r="B3211" s="921"/>
      <c r="D3211" s="2" t="str">
        <f t="shared" si="49"/>
        <v>OK</v>
      </c>
    </row>
    <row r="3212" spans="1:4" x14ac:dyDescent="0.2">
      <c r="A3212" s="5">
        <v>3153</v>
      </c>
      <c r="B3212" s="921"/>
      <c r="D3212" s="2" t="str">
        <f t="shared" si="49"/>
        <v>OK</v>
      </c>
    </row>
    <row r="3213" spans="1:4" x14ac:dyDescent="0.2">
      <c r="A3213" s="5">
        <v>3154</v>
      </c>
      <c r="B3213" s="921"/>
      <c r="D3213" s="2" t="str">
        <f t="shared" si="49"/>
        <v>OK</v>
      </c>
    </row>
    <row r="3214" spans="1:4" x14ac:dyDescent="0.2">
      <c r="A3214" s="5">
        <v>3155</v>
      </c>
      <c r="B3214" s="921"/>
      <c r="D3214" s="2" t="str">
        <f t="shared" si="49"/>
        <v>OK</v>
      </c>
    </row>
    <row r="3215" spans="1:4" x14ac:dyDescent="0.2">
      <c r="A3215" s="5">
        <v>3156</v>
      </c>
      <c r="B3215" s="921"/>
      <c r="D3215" s="2" t="str">
        <f t="shared" si="49"/>
        <v>OK</v>
      </c>
    </row>
    <row r="3216" spans="1:4" x14ac:dyDescent="0.2">
      <c r="A3216" s="5">
        <v>3157</v>
      </c>
      <c r="B3216" s="921"/>
      <c r="D3216" s="2" t="str">
        <f t="shared" si="49"/>
        <v>OK</v>
      </c>
    </row>
    <row r="3217" spans="1:4" x14ac:dyDescent="0.2">
      <c r="A3217" s="5">
        <v>3158</v>
      </c>
      <c r="B3217" s="921"/>
      <c r="D3217" s="2" t="str">
        <f t="shared" si="49"/>
        <v>OK</v>
      </c>
    </row>
    <row r="3218" spans="1:4" x14ac:dyDescent="0.2">
      <c r="A3218" s="5">
        <v>3159</v>
      </c>
      <c r="B3218" s="921"/>
      <c r="D3218" s="2" t="str">
        <f t="shared" si="49"/>
        <v>OK</v>
      </c>
    </row>
    <row r="3219" spans="1:4" x14ac:dyDescent="0.2">
      <c r="A3219" s="5">
        <v>3160</v>
      </c>
      <c r="B3219" s="921"/>
      <c r="D3219" s="2" t="str">
        <f t="shared" si="49"/>
        <v>OK</v>
      </c>
    </row>
    <row r="3220" spans="1:4" x14ac:dyDescent="0.2">
      <c r="A3220" s="5">
        <v>3161</v>
      </c>
      <c r="B3220" s="921"/>
      <c r="D3220" s="2" t="str">
        <f t="shared" si="49"/>
        <v>OK</v>
      </c>
    </row>
    <row r="3221" spans="1:4" x14ac:dyDescent="0.2">
      <c r="A3221" s="5">
        <v>3162</v>
      </c>
      <c r="B3221" s="921"/>
      <c r="D3221" s="2" t="str">
        <f t="shared" si="49"/>
        <v>OK</v>
      </c>
    </row>
    <row r="3222" spans="1:4" x14ac:dyDescent="0.2">
      <c r="A3222" s="5">
        <v>3163</v>
      </c>
      <c r="B3222" s="921"/>
      <c r="D3222" s="2" t="str">
        <f t="shared" si="49"/>
        <v>OK</v>
      </c>
    </row>
    <row r="3223" spans="1:4" x14ac:dyDescent="0.2">
      <c r="A3223">
        <v>3164</v>
      </c>
      <c r="B3223" s="921">
        <f>'Acct Summary 7-9'!I4</f>
        <v>0</v>
      </c>
      <c r="D3223" s="2" t="str">
        <f t="shared" si="49"/>
        <v>Error?</v>
      </c>
    </row>
    <row r="3224" spans="1:4" x14ac:dyDescent="0.2">
      <c r="A3224">
        <v>3165</v>
      </c>
      <c r="B3224" s="921">
        <f>'Acct Summary 7-9'!I8</f>
        <v>0</v>
      </c>
      <c r="D3224" s="2" t="str">
        <f t="shared" si="49"/>
        <v>Error?</v>
      </c>
    </row>
    <row r="3225" spans="1:4" x14ac:dyDescent="0.2">
      <c r="A3225">
        <v>3166</v>
      </c>
      <c r="B3225" s="921">
        <f>'Acct Summary 7-9'!I20</f>
        <v>0</v>
      </c>
      <c r="C3225" s="2" t="s">
        <v>511</v>
      </c>
      <c r="D3225" s="2" t="str">
        <f t="shared" si="49"/>
        <v>Error?</v>
      </c>
    </row>
    <row r="3226" spans="1:4" x14ac:dyDescent="0.2">
      <c r="A3226">
        <v>3167</v>
      </c>
      <c r="B3226" s="921">
        <f>'Acct Summary 7-9'!C43</f>
        <v>90465</v>
      </c>
      <c r="C3226" s="2" t="s">
        <v>511</v>
      </c>
      <c r="D3226" s="2" t="str">
        <f t="shared" si="49"/>
        <v>Error?</v>
      </c>
    </row>
    <row r="3227" spans="1:4" x14ac:dyDescent="0.2">
      <c r="A3227">
        <v>3168</v>
      </c>
      <c r="B3227" s="921">
        <f>'Acct Summary 7-9'!C44</f>
        <v>90465</v>
      </c>
      <c r="C3227" s="2" t="s">
        <v>511</v>
      </c>
      <c r="D3227" s="2" t="str">
        <f t="shared" si="49"/>
        <v>Error?</v>
      </c>
    </row>
    <row r="3228" spans="1:4" x14ac:dyDescent="0.2">
      <c r="A3228">
        <v>3169</v>
      </c>
      <c r="B3228" s="921">
        <f>'Acct Summary 7-9'!C75</f>
        <v>0</v>
      </c>
      <c r="D3228" s="2" t="str">
        <f t="shared" si="49"/>
        <v>Error?</v>
      </c>
    </row>
    <row r="3229" spans="1:4" x14ac:dyDescent="0.2">
      <c r="A3229">
        <v>3170</v>
      </c>
      <c r="B3229" s="921">
        <f>'Acct Summary 7-9'!C76</f>
        <v>0</v>
      </c>
      <c r="C3229" s="2" t="s">
        <v>511</v>
      </c>
      <c r="D3229" s="2" t="str">
        <f t="shared" si="49"/>
        <v>Error?</v>
      </c>
    </row>
    <row r="3230" spans="1:4" x14ac:dyDescent="0.2">
      <c r="A3230">
        <v>3171</v>
      </c>
      <c r="B3230" s="921">
        <f>'Acct Summary 7-9'!C77</f>
        <v>90465</v>
      </c>
      <c r="D3230" s="2" t="str">
        <f t="shared" si="49"/>
        <v>Error?</v>
      </c>
    </row>
    <row r="3231" spans="1:4" x14ac:dyDescent="0.2">
      <c r="A3231">
        <v>3172</v>
      </c>
      <c r="B3231" s="921">
        <f>'Acct Summary 7-9'!C78</f>
        <v>-352172</v>
      </c>
      <c r="C3231" s="2" t="s">
        <v>511</v>
      </c>
      <c r="D3231" s="2" t="str">
        <f t="shared" si="49"/>
        <v>Error?</v>
      </c>
    </row>
    <row r="3232" spans="1:4" x14ac:dyDescent="0.2">
      <c r="A3232">
        <v>3173</v>
      </c>
      <c r="B3232" s="921">
        <f>'Acct Summary 7-9'!D43</f>
        <v>0</v>
      </c>
      <c r="C3232" s="2" t="s">
        <v>511</v>
      </c>
      <c r="D3232" s="2" t="str">
        <f t="shared" si="49"/>
        <v>Error?</v>
      </c>
    </row>
    <row r="3233" spans="1:4" x14ac:dyDescent="0.2">
      <c r="A3233">
        <v>3174</v>
      </c>
      <c r="B3233" s="921">
        <f>'Acct Summary 7-9'!D44</f>
        <v>0</v>
      </c>
      <c r="C3233" s="2" t="s">
        <v>511</v>
      </c>
      <c r="D3233" s="2" t="str">
        <f t="shared" si="49"/>
        <v>Error?</v>
      </c>
    </row>
    <row r="3234" spans="1:4" x14ac:dyDescent="0.2">
      <c r="A3234">
        <v>3175</v>
      </c>
      <c r="B3234" s="921">
        <f>'Acct Summary 7-9'!D75</f>
        <v>0</v>
      </c>
      <c r="D3234" s="2" t="str">
        <f t="shared" si="49"/>
        <v>Error?</v>
      </c>
    </row>
    <row r="3235" spans="1:4" x14ac:dyDescent="0.2">
      <c r="A3235">
        <v>3176</v>
      </c>
      <c r="B3235" s="921">
        <f>'Acct Summary 7-9'!D76</f>
        <v>0</v>
      </c>
      <c r="C3235" s="2" t="s">
        <v>511</v>
      </c>
      <c r="D3235" s="2" t="str">
        <f t="shared" si="49"/>
        <v>Error?</v>
      </c>
    </row>
    <row r="3236" spans="1:4" x14ac:dyDescent="0.2">
      <c r="A3236">
        <v>3177</v>
      </c>
      <c r="B3236" s="921">
        <f>'Acct Summary 7-9'!D77</f>
        <v>0</v>
      </c>
      <c r="D3236" s="2" t="str">
        <f t="shared" si="49"/>
        <v>Error?</v>
      </c>
    </row>
    <row r="3237" spans="1:4" x14ac:dyDescent="0.2">
      <c r="A3237">
        <v>3178</v>
      </c>
      <c r="B3237" s="921">
        <f>'Acct Summary 7-9'!D78</f>
        <v>0</v>
      </c>
      <c r="C3237" s="2" t="s">
        <v>511</v>
      </c>
      <c r="D3237" s="2" t="str">
        <f t="shared" si="49"/>
        <v>Error?</v>
      </c>
    </row>
    <row r="3238" spans="1:4" x14ac:dyDescent="0.2">
      <c r="A3238" s="5">
        <v>3179</v>
      </c>
      <c r="B3238" s="921"/>
      <c r="C3238" s="2" t="s">
        <v>511</v>
      </c>
      <c r="D3238" s="2" t="str">
        <f t="shared" si="49"/>
        <v>OK</v>
      </c>
    </row>
    <row r="3239" spans="1:4" x14ac:dyDescent="0.2">
      <c r="A3239" s="5">
        <v>3180</v>
      </c>
      <c r="B3239" s="921"/>
      <c r="C3239" s="2" t="s">
        <v>511</v>
      </c>
      <c r="D3239" s="2" t="str">
        <f t="shared" si="49"/>
        <v>OK</v>
      </c>
    </row>
    <row r="3240" spans="1:4" x14ac:dyDescent="0.2">
      <c r="A3240" s="5">
        <v>3181</v>
      </c>
      <c r="B3240" s="921"/>
      <c r="D3240" s="2" t="str">
        <f t="shared" si="49"/>
        <v>OK</v>
      </c>
    </row>
    <row r="3241" spans="1:4" x14ac:dyDescent="0.2">
      <c r="A3241" s="5">
        <v>3182</v>
      </c>
      <c r="B3241" s="921"/>
      <c r="D3241" s="2" t="str">
        <f t="shared" si="49"/>
        <v>OK</v>
      </c>
    </row>
    <row r="3242" spans="1:4" x14ac:dyDescent="0.2">
      <c r="A3242" s="5">
        <v>3183</v>
      </c>
      <c r="B3242" s="921"/>
      <c r="D3242" s="2" t="str">
        <f t="shared" si="49"/>
        <v>OK</v>
      </c>
    </row>
    <row r="3243" spans="1:4" x14ac:dyDescent="0.2">
      <c r="A3243" s="5">
        <v>3184</v>
      </c>
      <c r="B3243" s="921"/>
      <c r="D3243" s="2" t="str">
        <f t="shared" si="49"/>
        <v>OK</v>
      </c>
    </row>
    <row r="3244" spans="1:4" x14ac:dyDescent="0.2">
      <c r="A3244" s="5">
        <v>3185</v>
      </c>
      <c r="B3244" s="921"/>
      <c r="D3244" s="2" t="str">
        <f t="shared" si="49"/>
        <v>OK</v>
      </c>
    </row>
    <row r="3245" spans="1:4" x14ac:dyDescent="0.2">
      <c r="A3245" s="5">
        <v>3186</v>
      </c>
      <c r="B3245" s="921"/>
      <c r="D3245" s="2" t="str">
        <f t="shared" si="49"/>
        <v>OK</v>
      </c>
    </row>
    <row r="3246" spans="1:4" x14ac:dyDescent="0.2">
      <c r="A3246" s="5">
        <v>3187</v>
      </c>
      <c r="B3246" s="921"/>
      <c r="D3246" s="2" t="str">
        <f t="shared" si="49"/>
        <v>OK</v>
      </c>
    </row>
    <row r="3247" spans="1:4" x14ac:dyDescent="0.2">
      <c r="A3247" s="5">
        <v>3188</v>
      </c>
      <c r="B3247" s="921"/>
      <c r="D3247" s="2" t="str">
        <f t="shared" si="49"/>
        <v>OK</v>
      </c>
    </row>
    <row r="3248" spans="1:4" x14ac:dyDescent="0.2">
      <c r="A3248" s="5">
        <v>3189</v>
      </c>
      <c r="B3248" s="921"/>
      <c r="D3248" s="2" t="str">
        <f t="shared" si="49"/>
        <v>OK</v>
      </c>
    </row>
    <row r="3249" spans="1:4" x14ac:dyDescent="0.2">
      <c r="A3249">
        <v>3190</v>
      </c>
      <c r="B3249" s="921">
        <f>'Acct Summary 7-9'!F43</f>
        <v>0</v>
      </c>
      <c r="D3249" s="2" t="str">
        <f t="shared" si="49"/>
        <v>Error?</v>
      </c>
    </row>
    <row r="3250" spans="1:4" x14ac:dyDescent="0.2">
      <c r="A3250">
        <v>3191</v>
      </c>
      <c r="B3250" s="921">
        <f>'Acct Summary 7-9'!F44</f>
        <v>0</v>
      </c>
      <c r="D3250" s="2" t="str">
        <f t="shared" si="49"/>
        <v>Error?</v>
      </c>
    </row>
    <row r="3251" spans="1:4" x14ac:dyDescent="0.2">
      <c r="A3251">
        <v>3192</v>
      </c>
      <c r="B3251" s="921">
        <f>'Acct Summary 7-9'!F75</f>
        <v>0</v>
      </c>
      <c r="D3251" s="2" t="str">
        <f t="shared" si="49"/>
        <v>Error?</v>
      </c>
    </row>
    <row r="3252" spans="1:4" x14ac:dyDescent="0.2">
      <c r="A3252">
        <v>3193</v>
      </c>
      <c r="B3252" s="921">
        <f>'Acct Summary 7-9'!F76</f>
        <v>0</v>
      </c>
      <c r="C3252" s="2" t="s">
        <v>511</v>
      </c>
      <c r="D3252" s="2" t="str">
        <f t="shared" si="49"/>
        <v>Error?</v>
      </c>
    </row>
    <row r="3253" spans="1:4" x14ac:dyDescent="0.2">
      <c r="A3253">
        <v>3194</v>
      </c>
      <c r="B3253" s="921">
        <f>'Acct Summary 7-9'!F77</f>
        <v>0</v>
      </c>
      <c r="D3253" s="2" t="str">
        <f t="shared" si="49"/>
        <v>Error?</v>
      </c>
    </row>
    <row r="3254" spans="1:4" x14ac:dyDescent="0.2">
      <c r="A3254">
        <v>3195</v>
      </c>
      <c r="B3254" s="921">
        <f>'Acct Summary 7-9'!F78</f>
        <v>0</v>
      </c>
      <c r="C3254" s="2" t="s">
        <v>511</v>
      </c>
      <c r="D3254" s="2" t="str">
        <f t="shared" si="49"/>
        <v>Error?</v>
      </c>
    </row>
    <row r="3255" spans="1:4" x14ac:dyDescent="0.2">
      <c r="A3255">
        <v>3196</v>
      </c>
      <c r="B3255" s="921">
        <f>'Acct Summary 7-9'!G43</f>
        <v>0</v>
      </c>
      <c r="C3255" s="2" t="s">
        <v>511</v>
      </c>
      <c r="D3255" s="2" t="str">
        <f t="shared" si="49"/>
        <v>Error?</v>
      </c>
    </row>
    <row r="3256" spans="1:4" x14ac:dyDescent="0.2">
      <c r="A3256">
        <v>3197</v>
      </c>
      <c r="B3256" s="921">
        <f>'Acct Summary 7-9'!G44</f>
        <v>0</v>
      </c>
      <c r="C3256" s="2" t="s">
        <v>511</v>
      </c>
      <c r="D3256" s="2" t="str">
        <f t="shared" si="49"/>
        <v>Error?</v>
      </c>
    </row>
    <row r="3257" spans="1:4" x14ac:dyDescent="0.2">
      <c r="A3257">
        <v>3198</v>
      </c>
      <c r="B3257" s="921">
        <f>'Acct Summary 7-9'!G50</f>
        <v>0</v>
      </c>
      <c r="D3257" s="2" t="str">
        <f t="shared" si="49"/>
        <v>Error?</v>
      </c>
    </row>
    <row r="3258" spans="1:4" x14ac:dyDescent="0.2">
      <c r="A3258">
        <v>3199</v>
      </c>
      <c r="B3258" s="921">
        <f>'Acct Summary 7-9'!G76</f>
        <v>0</v>
      </c>
      <c r="C3258" s="2" t="s">
        <v>511</v>
      </c>
      <c r="D3258" s="2" t="str">
        <f t="shared" si="49"/>
        <v>Error?</v>
      </c>
    </row>
    <row r="3259" spans="1:4" x14ac:dyDescent="0.2">
      <c r="A3259">
        <v>3200</v>
      </c>
      <c r="B3259" s="921">
        <f>'Acct Summary 7-9'!G77</f>
        <v>0</v>
      </c>
      <c r="D3259" s="2" t="str">
        <f t="shared" si="49"/>
        <v>Error?</v>
      </c>
    </row>
    <row r="3260" spans="1:4" x14ac:dyDescent="0.2">
      <c r="A3260">
        <v>3201</v>
      </c>
      <c r="B3260" s="921">
        <f>'Acct Summary 7-9'!G78</f>
        <v>0</v>
      </c>
      <c r="C3260" s="2" t="s">
        <v>511</v>
      </c>
      <c r="D3260" s="2" t="str">
        <f t="shared" si="49"/>
        <v>Error?</v>
      </c>
    </row>
    <row r="3261" spans="1:4" x14ac:dyDescent="0.2">
      <c r="A3261" s="5">
        <v>3202</v>
      </c>
      <c r="B3261" s="921"/>
      <c r="C3261" s="2" t="s">
        <v>511</v>
      </c>
      <c r="D3261" s="2" t="str">
        <f t="shared" ref="D3261:D3324" si="50">IF(ISBLANK(B3261),"OK",IF(A3261-B3261=0,"OK","Error?"))</f>
        <v>OK</v>
      </c>
    </row>
    <row r="3262" spans="1:4" x14ac:dyDescent="0.2">
      <c r="A3262" s="5">
        <v>3203</v>
      </c>
      <c r="B3262" s="921"/>
      <c r="C3262" s="2" t="s">
        <v>511</v>
      </c>
      <c r="D3262" s="2" t="str">
        <f t="shared" si="50"/>
        <v>OK</v>
      </c>
    </row>
    <row r="3263" spans="1:4" x14ac:dyDescent="0.2">
      <c r="A3263" s="5">
        <v>3204</v>
      </c>
      <c r="B3263" s="921"/>
      <c r="D3263" s="2" t="str">
        <f t="shared" si="50"/>
        <v>OK</v>
      </c>
    </row>
    <row r="3264" spans="1:4" x14ac:dyDescent="0.2">
      <c r="A3264" s="5">
        <v>3205</v>
      </c>
      <c r="B3264" s="921"/>
      <c r="D3264" s="2" t="str">
        <f t="shared" si="50"/>
        <v>OK</v>
      </c>
    </row>
    <row r="3265" spans="1:4" x14ac:dyDescent="0.2">
      <c r="A3265" s="5">
        <v>3206</v>
      </c>
      <c r="B3265" s="921"/>
      <c r="D3265" s="2" t="str">
        <f t="shared" si="50"/>
        <v>OK</v>
      </c>
    </row>
    <row r="3266" spans="1:4" x14ac:dyDescent="0.2">
      <c r="A3266" s="5">
        <v>3207</v>
      </c>
      <c r="B3266" s="921"/>
      <c r="D3266" s="2" t="str">
        <f t="shared" si="50"/>
        <v>OK</v>
      </c>
    </row>
    <row r="3267" spans="1:4" x14ac:dyDescent="0.2">
      <c r="A3267" s="5">
        <v>3208</v>
      </c>
      <c r="B3267" s="921"/>
      <c r="D3267" s="2" t="str">
        <f t="shared" si="50"/>
        <v>OK</v>
      </c>
    </row>
    <row r="3268" spans="1:4" x14ac:dyDescent="0.2">
      <c r="A3268" s="5">
        <v>3209</v>
      </c>
      <c r="B3268" s="921"/>
      <c r="D3268" s="2" t="str">
        <f t="shared" si="50"/>
        <v>OK</v>
      </c>
    </row>
    <row r="3269" spans="1:4" x14ac:dyDescent="0.2">
      <c r="A3269" s="5">
        <v>3210</v>
      </c>
      <c r="B3269" s="921"/>
      <c r="D3269" s="2" t="str">
        <f t="shared" si="50"/>
        <v>OK</v>
      </c>
    </row>
    <row r="3270" spans="1:4" x14ac:dyDescent="0.2">
      <c r="A3270" s="5">
        <v>3211</v>
      </c>
      <c r="B3270" s="921"/>
      <c r="D3270" s="2" t="str">
        <f t="shared" si="50"/>
        <v>OK</v>
      </c>
    </row>
    <row r="3271" spans="1:4" x14ac:dyDescent="0.2">
      <c r="A3271">
        <v>3212</v>
      </c>
      <c r="B3271" s="921">
        <f>'Acct Summary 7-9'!E43</f>
        <v>0</v>
      </c>
      <c r="D3271" s="2" t="str">
        <f t="shared" si="50"/>
        <v>Error?</v>
      </c>
    </row>
    <row r="3272" spans="1:4" x14ac:dyDescent="0.2">
      <c r="A3272">
        <v>3213</v>
      </c>
      <c r="B3272" s="921">
        <f>'Acct Summary 7-9'!E44</f>
        <v>0</v>
      </c>
      <c r="D3272" s="2" t="str">
        <f t="shared" si="50"/>
        <v>Error?</v>
      </c>
    </row>
    <row r="3273" spans="1:4" x14ac:dyDescent="0.2">
      <c r="A3273">
        <v>3214</v>
      </c>
      <c r="B3273" s="921">
        <f>'Acct Summary 7-9'!E75</f>
        <v>0</v>
      </c>
      <c r="D3273" s="2" t="str">
        <f t="shared" si="50"/>
        <v>Error?</v>
      </c>
    </row>
    <row r="3274" spans="1:4" x14ac:dyDescent="0.2">
      <c r="A3274">
        <v>3215</v>
      </c>
      <c r="B3274" s="921">
        <f>'Acct Summary 7-9'!E76</f>
        <v>0</v>
      </c>
      <c r="C3274" s="2" t="s">
        <v>511</v>
      </c>
      <c r="D3274" s="2" t="str">
        <f t="shared" si="50"/>
        <v>Error?</v>
      </c>
    </row>
    <row r="3275" spans="1:4" x14ac:dyDescent="0.2">
      <c r="A3275">
        <v>3216</v>
      </c>
      <c r="B3275" s="921">
        <f>'Acct Summary 7-9'!E77</f>
        <v>0</v>
      </c>
      <c r="D3275" s="2" t="str">
        <f t="shared" si="50"/>
        <v>Error?</v>
      </c>
    </row>
    <row r="3276" spans="1:4" x14ac:dyDescent="0.2">
      <c r="A3276">
        <v>3217</v>
      </c>
      <c r="B3276" s="921">
        <f>'Acct Summary 7-9'!E78</f>
        <v>0</v>
      </c>
      <c r="C3276" s="2" t="s">
        <v>511</v>
      </c>
      <c r="D3276" s="2" t="str">
        <f t="shared" si="50"/>
        <v>Error?</v>
      </c>
    </row>
    <row r="3277" spans="1:4" x14ac:dyDescent="0.2">
      <c r="A3277" s="5">
        <v>3218</v>
      </c>
      <c r="B3277" s="921"/>
      <c r="C3277" s="2" t="s">
        <v>511</v>
      </c>
      <c r="D3277" s="2" t="str">
        <f t="shared" si="50"/>
        <v>OK</v>
      </c>
    </row>
    <row r="3278" spans="1:4" x14ac:dyDescent="0.2">
      <c r="A3278" s="5">
        <v>3219</v>
      </c>
      <c r="B3278" s="921"/>
      <c r="C3278" s="2" t="s">
        <v>511</v>
      </c>
      <c r="D3278" s="2" t="str">
        <f t="shared" si="50"/>
        <v>OK</v>
      </c>
    </row>
    <row r="3279" spans="1:4" x14ac:dyDescent="0.2">
      <c r="A3279" s="5">
        <v>3220</v>
      </c>
      <c r="B3279" s="921"/>
      <c r="D3279" s="2" t="str">
        <f t="shared" si="50"/>
        <v>OK</v>
      </c>
    </row>
    <row r="3280" spans="1:4" x14ac:dyDescent="0.2">
      <c r="A3280" s="5">
        <v>3221</v>
      </c>
      <c r="B3280" s="921"/>
      <c r="C3280" s="2" t="s">
        <v>511</v>
      </c>
      <c r="D3280" s="2" t="str">
        <f t="shared" si="50"/>
        <v>OK</v>
      </c>
    </row>
    <row r="3281" spans="1:4" x14ac:dyDescent="0.2">
      <c r="A3281" s="5">
        <v>3222</v>
      </c>
      <c r="B3281" s="921"/>
      <c r="D3281" s="2" t="str">
        <f t="shared" si="50"/>
        <v>OK</v>
      </c>
    </row>
    <row r="3282" spans="1:4" x14ac:dyDescent="0.2">
      <c r="A3282" s="5">
        <v>3223</v>
      </c>
      <c r="B3282" s="921"/>
      <c r="C3282" s="2" t="s">
        <v>511</v>
      </c>
      <c r="D3282" s="2" t="str">
        <f t="shared" si="50"/>
        <v>OK</v>
      </c>
    </row>
    <row r="3283" spans="1:4" x14ac:dyDescent="0.2">
      <c r="A3283" s="5">
        <v>3224</v>
      </c>
      <c r="B3283" s="921"/>
      <c r="C3283" s="2" t="s">
        <v>511</v>
      </c>
      <c r="D3283" s="2" t="str">
        <f t="shared" si="50"/>
        <v>OK</v>
      </c>
    </row>
    <row r="3284" spans="1:4" x14ac:dyDescent="0.2">
      <c r="A3284" s="5">
        <v>3225</v>
      </c>
      <c r="B3284" s="921"/>
      <c r="C3284" s="2" t="s">
        <v>511</v>
      </c>
      <c r="D3284" s="2" t="str">
        <f t="shared" si="50"/>
        <v>OK</v>
      </c>
    </row>
    <row r="3285" spans="1:4" x14ac:dyDescent="0.2">
      <c r="A3285" s="5">
        <v>3226</v>
      </c>
      <c r="B3285" s="921"/>
      <c r="D3285" s="2" t="str">
        <f t="shared" si="50"/>
        <v>OK</v>
      </c>
    </row>
    <row r="3286" spans="1:4" x14ac:dyDescent="0.2">
      <c r="A3286" s="5">
        <v>3227</v>
      </c>
      <c r="B3286" s="921"/>
      <c r="D3286" s="2" t="str">
        <f t="shared" si="50"/>
        <v>OK</v>
      </c>
    </row>
    <row r="3287" spans="1:4" x14ac:dyDescent="0.2">
      <c r="A3287" s="5">
        <v>3228</v>
      </c>
      <c r="B3287" s="921"/>
      <c r="D3287" s="2" t="str">
        <f t="shared" si="50"/>
        <v>OK</v>
      </c>
    </row>
    <row r="3288" spans="1:4" x14ac:dyDescent="0.2">
      <c r="A3288" s="5">
        <v>3229</v>
      </c>
      <c r="B3288" s="921"/>
      <c r="D3288" s="2" t="str">
        <f t="shared" si="50"/>
        <v>OK</v>
      </c>
    </row>
    <row r="3289" spans="1:4" x14ac:dyDescent="0.2">
      <c r="A3289" s="5">
        <v>3230</v>
      </c>
      <c r="B3289" s="921"/>
      <c r="D3289" s="2" t="str">
        <f t="shared" si="50"/>
        <v>OK</v>
      </c>
    </row>
    <row r="3290" spans="1:4" x14ac:dyDescent="0.2">
      <c r="A3290" s="5">
        <v>3231</v>
      </c>
      <c r="B3290" s="921"/>
      <c r="D3290" s="2" t="str">
        <f t="shared" si="50"/>
        <v>OK</v>
      </c>
    </row>
    <row r="3291" spans="1:4" x14ac:dyDescent="0.2">
      <c r="A3291" s="5">
        <v>3232</v>
      </c>
      <c r="B3291" s="921"/>
      <c r="D3291" s="2" t="str">
        <f t="shared" si="50"/>
        <v>OK</v>
      </c>
    </row>
    <row r="3292" spans="1:4" x14ac:dyDescent="0.2">
      <c r="A3292" s="5">
        <v>3233</v>
      </c>
      <c r="B3292" s="921"/>
      <c r="D3292" s="2" t="str">
        <f t="shared" si="50"/>
        <v>OK</v>
      </c>
    </row>
    <row r="3293" spans="1:4" x14ac:dyDescent="0.2">
      <c r="A3293">
        <v>3234</v>
      </c>
      <c r="B3293" s="921">
        <f>'Acct Summary 7-9'!H43</f>
        <v>0</v>
      </c>
      <c r="D3293" s="2" t="str">
        <f t="shared" si="50"/>
        <v>Error?</v>
      </c>
    </row>
    <row r="3294" spans="1:4" x14ac:dyDescent="0.2">
      <c r="A3294">
        <v>3235</v>
      </c>
      <c r="B3294" s="921">
        <f>'Acct Summary 7-9'!H44</f>
        <v>0</v>
      </c>
      <c r="D3294" s="2" t="str">
        <f t="shared" si="50"/>
        <v>Error?</v>
      </c>
    </row>
    <row r="3295" spans="1:4" x14ac:dyDescent="0.2">
      <c r="A3295">
        <v>3236</v>
      </c>
      <c r="B3295" s="921">
        <f>'Acct Summary 7-9'!H75</f>
        <v>0</v>
      </c>
      <c r="D3295" s="2" t="str">
        <f t="shared" si="50"/>
        <v>Error?</v>
      </c>
    </row>
    <row r="3296" spans="1:4" x14ac:dyDescent="0.2">
      <c r="A3296">
        <v>3237</v>
      </c>
      <c r="B3296" s="921">
        <f>'Acct Summary 7-9'!H76</f>
        <v>0</v>
      </c>
      <c r="C3296" s="2" t="s">
        <v>511</v>
      </c>
      <c r="D3296" s="2" t="str">
        <f t="shared" si="50"/>
        <v>Error?</v>
      </c>
    </row>
    <row r="3297" spans="1:4" x14ac:dyDescent="0.2">
      <c r="A3297">
        <v>3238</v>
      </c>
      <c r="B3297" s="921">
        <f>'Acct Summary 7-9'!H77</f>
        <v>0</v>
      </c>
      <c r="D3297" s="2" t="str">
        <f t="shared" si="50"/>
        <v>Error?</v>
      </c>
    </row>
    <row r="3298" spans="1:4" x14ac:dyDescent="0.2">
      <c r="A3298">
        <v>3239</v>
      </c>
      <c r="B3298" s="921">
        <f>'Acct Summary 7-9'!H78</f>
        <v>0</v>
      </c>
      <c r="C3298" s="2" t="s">
        <v>511</v>
      </c>
      <c r="D3298" s="2" t="str">
        <f t="shared" si="50"/>
        <v>Error?</v>
      </c>
    </row>
    <row r="3299" spans="1:4" x14ac:dyDescent="0.2">
      <c r="A3299" s="5">
        <v>3240</v>
      </c>
      <c r="B3299" s="921"/>
      <c r="C3299" s="2" t="s">
        <v>511</v>
      </c>
      <c r="D3299" s="2" t="str">
        <f t="shared" si="50"/>
        <v>OK</v>
      </c>
    </row>
    <row r="3300" spans="1:4" x14ac:dyDescent="0.2">
      <c r="A3300" s="5">
        <v>3241</v>
      </c>
      <c r="B3300" s="921"/>
      <c r="C3300" s="2" t="s">
        <v>511</v>
      </c>
      <c r="D3300" s="2" t="str">
        <f t="shared" si="50"/>
        <v>OK</v>
      </c>
    </row>
    <row r="3301" spans="1:4" x14ac:dyDescent="0.2">
      <c r="A3301" s="5">
        <v>3242</v>
      </c>
      <c r="B3301" s="921"/>
      <c r="D3301" s="2" t="str">
        <f t="shared" si="50"/>
        <v>OK</v>
      </c>
    </row>
    <row r="3302" spans="1:4" x14ac:dyDescent="0.2">
      <c r="A3302" s="5">
        <v>3243</v>
      </c>
      <c r="B3302" s="921"/>
      <c r="D3302" s="2" t="str">
        <f t="shared" si="50"/>
        <v>OK</v>
      </c>
    </row>
    <row r="3303" spans="1:4" x14ac:dyDescent="0.2">
      <c r="A3303" s="5">
        <v>3244</v>
      </c>
      <c r="B3303" s="921"/>
      <c r="D3303" s="2" t="str">
        <f t="shared" si="50"/>
        <v>OK</v>
      </c>
    </row>
    <row r="3304" spans="1:4" x14ac:dyDescent="0.2">
      <c r="A3304" s="5">
        <v>3245</v>
      </c>
      <c r="B3304" s="921"/>
      <c r="D3304" s="2" t="str">
        <f t="shared" si="50"/>
        <v>OK</v>
      </c>
    </row>
    <row r="3305" spans="1:4" x14ac:dyDescent="0.2">
      <c r="A3305" s="5">
        <v>3246</v>
      </c>
      <c r="B3305" s="921"/>
      <c r="D3305" s="2" t="str">
        <f t="shared" si="50"/>
        <v>OK</v>
      </c>
    </row>
    <row r="3306" spans="1:4" x14ac:dyDescent="0.2">
      <c r="A3306" s="5">
        <v>3247</v>
      </c>
      <c r="B3306" s="921"/>
      <c r="D3306" s="2" t="str">
        <f t="shared" si="50"/>
        <v>OK</v>
      </c>
    </row>
    <row r="3307" spans="1:4" x14ac:dyDescent="0.2">
      <c r="A3307" s="5">
        <v>3248</v>
      </c>
      <c r="B3307" s="921"/>
      <c r="D3307" s="2" t="str">
        <f t="shared" si="50"/>
        <v>OK</v>
      </c>
    </row>
    <row r="3308" spans="1:4" x14ac:dyDescent="0.2">
      <c r="A3308" s="5">
        <v>3249</v>
      </c>
      <c r="B3308" s="921"/>
      <c r="D3308" s="2" t="str">
        <f t="shared" si="50"/>
        <v>OK</v>
      </c>
    </row>
    <row r="3309" spans="1:4" x14ac:dyDescent="0.2">
      <c r="A3309" s="5">
        <v>3250</v>
      </c>
      <c r="B3309" s="921"/>
      <c r="D3309" s="2" t="str">
        <f t="shared" si="50"/>
        <v>OK</v>
      </c>
    </row>
    <row r="3310" spans="1:4" x14ac:dyDescent="0.2">
      <c r="A3310" s="5">
        <v>3251</v>
      </c>
      <c r="B3310" s="921"/>
      <c r="D3310" s="2" t="str">
        <f t="shared" si="50"/>
        <v>OK</v>
      </c>
    </row>
    <row r="3311" spans="1:4" x14ac:dyDescent="0.2">
      <c r="A3311" s="5">
        <v>3252</v>
      </c>
      <c r="B3311" s="921"/>
      <c r="D3311" s="2" t="str">
        <f t="shared" si="50"/>
        <v>OK</v>
      </c>
    </row>
    <row r="3312" spans="1:4" x14ac:dyDescent="0.2">
      <c r="A3312" s="5">
        <v>3253</v>
      </c>
      <c r="B3312" s="921"/>
      <c r="D3312" s="2" t="str">
        <f t="shared" si="50"/>
        <v>OK</v>
      </c>
    </row>
    <row r="3313" spans="1:4" x14ac:dyDescent="0.2">
      <c r="A3313" s="5">
        <v>3254</v>
      </c>
      <c r="B3313" s="921"/>
      <c r="D3313" s="2" t="str">
        <f t="shared" si="50"/>
        <v>OK</v>
      </c>
    </row>
    <row r="3314" spans="1:4" x14ac:dyDescent="0.2">
      <c r="A3314">
        <v>3255</v>
      </c>
      <c r="B3314" s="921">
        <f>'Acct Summary 7-9'!I43</f>
        <v>0</v>
      </c>
      <c r="D3314" s="2" t="str">
        <f t="shared" si="50"/>
        <v>Error?</v>
      </c>
    </row>
    <row r="3315" spans="1:4" x14ac:dyDescent="0.2">
      <c r="A3315">
        <v>3256</v>
      </c>
      <c r="B3315" s="921">
        <f>'Acct Summary 7-9'!I44</f>
        <v>0</v>
      </c>
      <c r="D3315" s="2" t="str">
        <f t="shared" si="50"/>
        <v>Error?</v>
      </c>
    </row>
    <row r="3316" spans="1:4" x14ac:dyDescent="0.2">
      <c r="A3316">
        <v>3257</v>
      </c>
      <c r="B3316" s="921">
        <f>'Acct Summary 7-9'!I76</f>
        <v>0</v>
      </c>
      <c r="D3316" s="2" t="str">
        <f t="shared" si="50"/>
        <v>Error?</v>
      </c>
    </row>
    <row r="3317" spans="1:4" x14ac:dyDescent="0.2">
      <c r="A3317">
        <v>3258</v>
      </c>
      <c r="B3317" s="921">
        <f>'Acct Summary 7-9'!I77</f>
        <v>0</v>
      </c>
      <c r="C3317" s="2" t="s">
        <v>511</v>
      </c>
      <c r="D3317" s="2" t="str">
        <f t="shared" si="50"/>
        <v>Error?</v>
      </c>
    </row>
    <row r="3318" spans="1:4" x14ac:dyDescent="0.2">
      <c r="A3318">
        <v>3259</v>
      </c>
      <c r="B3318" s="921">
        <f>'Acct Summary 7-9'!I78</f>
        <v>0</v>
      </c>
      <c r="C3318" s="2" t="s">
        <v>511</v>
      </c>
      <c r="D3318" s="2" t="str">
        <f t="shared" si="50"/>
        <v>Error?</v>
      </c>
    </row>
    <row r="3319" spans="1:4" x14ac:dyDescent="0.2">
      <c r="A3319">
        <v>3260</v>
      </c>
      <c r="B3319" s="921">
        <f>'Acct Summary 7-9'!I79</f>
        <v>0</v>
      </c>
      <c r="C3319" s="2" t="s">
        <v>511</v>
      </c>
      <c r="D3319" s="2" t="str">
        <f t="shared" si="50"/>
        <v>Error?</v>
      </c>
    </row>
    <row r="3320" spans="1:4" x14ac:dyDescent="0.2">
      <c r="A3320">
        <v>3261</v>
      </c>
      <c r="B3320" s="921">
        <f>'Acct Summary 7-9'!I80</f>
        <v>0</v>
      </c>
      <c r="C3320" s="2" t="s">
        <v>511</v>
      </c>
      <c r="D3320" s="2" t="str">
        <f t="shared" si="50"/>
        <v>Error?</v>
      </c>
    </row>
    <row r="3321" spans="1:4" x14ac:dyDescent="0.2">
      <c r="A3321">
        <v>3262</v>
      </c>
      <c r="B3321" s="921">
        <f>'Acct Summary 7-9'!I81</f>
        <v>0</v>
      </c>
      <c r="D3321" s="2" t="str">
        <f t="shared" si="50"/>
        <v>Error?</v>
      </c>
    </row>
    <row r="3322" spans="1:4" x14ac:dyDescent="0.2">
      <c r="A3322" s="5">
        <v>3263</v>
      </c>
      <c r="B3322" s="921"/>
      <c r="D3322" s="2" t="str">
        <f t="shared" si="50"/>
        <v>OK</v>
      </c>
    </row>
    <row r="3323" spans="1:4" x14ac:dyDescent="0.2">
      <c r="A3323" s="5">
        <v>3264</v>
      </c>
      <c r="B3323" s="921"/>
      <c r="C3323" s="2" t="s">
        <v>511</v>
      </c>
      <c r="D3323" s="2" t="str">
        <f t="shared" si="50"/>
        <v>OK</v>
      </c>
    </row>
    <row r="3324" spans="1:4" x14ac:dyDescent="0.2">
      <c r="A3324" s="5">
        <v>3265</v>
      </c>
      <c r="B3324" s="921"/>
      <c r="D3324" s="2" t="str">
        <f t="shared" si="50"/>
        <v>OK</v>
      </c>
    </row>
    <row r="3325" spans="1:4" x14ac:dyDescent="0.2">
      <c r="A3325" s="5">
        <v>3266</v>
      </c>
      <c r="B3325" s="921"/>
      <c r="D3325" s="2" t="str">
        <f t="shared" ref="D3325:D3388" si="51">IF(ISBLANK(B3325),"OK",IF(A3325-B3325=0,"OK","Error?"))</f>
        <v>OK</v>
      </c>
    </row>
    <row r="3326" spans="1:4" x14ac:dyDescent="0.2">
      <c r="A3326" s="5">
        <v>3267</v>
      </c>
      <c r="B3326" s="921"/>
      <c r="D3326" s="2" t="str">
        <f t="shared" si="51"/>
        <v>OK</v>
      </c>
    </row>
    <row r="3327" spans="1:4" x14ac:dyDescent="0.2">
      <c r="A3327" s="5">
        <v>3268</v>
      </c>
      <c r="B3327" s="921"/>
      <c r="D3327" s="2" t="str">
        <f t="shared" si="51"/>
        <v>OK</v>
      </c>
    </row>
    <row r="3328" spans="1:4" x14ac:dyDescent="0.2">
      <c r="A3328" s="5">
        <v>3269</v>
      </c>
      <c r="B3328" s="921"/>
      <c r="D3328" s="2" t="str">
        <f t="shared" si="51"/>
        <v>OK</v>
      </c>
    </row>
    <row r="3329" spans="1:4" x14ac:dyDescent="0.2">
      <c r="A3329" s="5">
        <v>3270</v>
      </c>
      <c r="B3329" s="921"/>
      <c r="D3329" s="2" t="str">
        <f t="shared" si="51"/>
        <v>OK</v>
      </c>
    </row>
    <row r="3330" spans="1:4" x14ac:dyDescent="0.2">
      <c r="A3330" s="5">
        <v>3271</v>
      </c>
      <c r="B3330" s="921"/>
      <c r="D3330" s="2" t="str">
        <f t="shared" si="51"/>
        <v>OK</v>
      </c>
    </row>
    <row r="3331" spans="1:4" x14ac:dyDescent="0.2">
      <c r="A3331" s="5">
        <v>3272</v>
      </c>
      <c r="B3331" s="921"/>
      <c r="D3331" s="2" t="str">
        <f t="shared" si="51"/>
        <v>OK</v>
      </c>
    </row>
    <row r="3332" spans="1:4" x14ac:dyDescent="0.2">
      <c r="A3332" s="5">
        <v>3273</v>
      </c>
      <c r="B3332" s="921"/>
      <c r="D3332" s="2" t="str">
        <f t="shared" si="51"/>
        <v>OK</v>
      </c>
    </row>
    <row r="3333" spans="1:4" x14ac:dyDescent="0.2">
      <c r="A3333" s="5">
        <v>3274</v>
      </c>
      <c r="B3333" s="921"/>
      <c r="D3333" s="2" t="str">
        <f t="shared" si="51"/>
        <v>OK</v>
      </c>
    </row>
    <row r="3334" spans="1:4" x14ac:dyDescent="0.2">
      <c r="A3334" s="5">
        <v>3275</v>
      </c>
      <c r="B3334" s="921"/>
      <c r="D3334" s="2" t="str">
        <f t="shared" si="51"/>
        <v>OK</v>
      </c>
    </row>
    <row r="3335" spans="1:4" x14ac:dyDescent="0.2">
      <c r="A3335" s="5">
        <v>3276</v>
      </c>
      <c r="B3335" s="921"/>
      <c r="D3335" s="2" t="str">
        <f t="shared" si="51"/>
        <v>OK</v>
      </c>
    </row>
    <row r="3336" spans="1:4" x14ac:dyDescent="0.2">
      <c r="A3336" s="5">
        <v>3277</v>
      </c>
      <c r="B3336" s="921"/>
      <c r="D3336" s="2" t="str">
        <f t="shared" si="51"/>
        <v>OK</v>
      </c>
    </row>
    <row r="3337" spans="1:4" x14ac:dyDescent="0.2">
      <c r="A3337" s="5">
        <v>3278</v>
      </c>
      <c r="B3337" s="921"/>
      <c r="D3337" s="2" t="str">
        <f t="shared" si="51"/>
        <v>OK</v>
      </c>
    </row>
    <row r="3338" spans="1:4" x14ac:dyDescent="0.2">
      <c r="A3338" s="5">
        <v>3279</v>
      </c>
      <c r="B3338" s="921"/>
      <c r="D3338" s="2" t="str">
        <f t="shared" si="51"/>
        <v>OK</v>
      </c>
    </row>
    <row r="3339" spans="1:4" x14ac:dyDescent="0.2">
      <c r="A3339" s="5">
        <v>3280</v>
      </c>
      <c r="B3339" s="921"/>
      <c r="D3339" s="2" t="str">
        <f t="shared" si="51"/>
        <v>OK</v>
      </c>
    </row>
    <row r="3340" spans="1:4" x14ac:dyDescent="0.2">
      <c r="A3340" s="5">
        <v>3281</v>
      </c>
      <c r="B3340" s="921"/>
      <c r="D3340" s="2" t="str">
        <f t="shared" si="51"/>
        <v>OK</v>
      </c>
    </row>
    <row r="3341" spans="1:4" x14ac:dyDescent="0.2">
      <c r="A3341" s="5">
        <v>3282</v>
      </c>
      <c r="B3341" s="921"/>
      <c r="D3341" s="2" t="str">
        <f t="shared" si="51"/>
        <v>OK</v>
      </c>
    </row>
    <row r="3342" spans="1:4" x14ac:dyDescent="0.2">
      <c r="A3342" s="5">
        <v>3283</v>
      </c>
      <c r="B3342" s="921"/>
      <c r="D3342" s="2" t="str">
        <f t="shared" si="51"/>
        <v>OK</v>
      </c>
    </row>
    <row r="3343" spans="1:4" x14ac:dyDescent="0.2">
      <c r="A3343" s="5">
        <v>3284</v>
      </c>
      <c r="B3343" s="921"/>
      <c r="D3343" s="2" t="str">
        <f t="shared" si="51"/>
        <v>OK</v>
      </c>
    </row>
    <row r="3344" spans="1:4" x14ac:dyDescent="0.2">
      <c r="A3344" s="5">
        <v>3285</v>
      </c>
      <c r="B3344" s="921"/>
      <c r="D3344" s="2" t="str">
        <f t="shared" si="51"/>
        <v>OK</v>
      </c>
    </row>
    <row r="3345" spans="1:4" x14ac:dyDescent="0.2">
      <c r="A3345" s="5">
        <v>3286</v>
      </c>
      <c r="B3345" s="921"/>
      <c r="D3345" s="2" t="str">
        <f t="shared" si="51"/>
        <v>OK</v>
      </c>
    </row>
    <row r="3346" spans="1:4" x14ac:dyDescent="0.2">
      <c r="A3346" s="5">
        <v>3287</v>
      </c>
      <c r="B3346" s="921"/>
      <c r="D3346" s="2" t="str">
        <f t="shared" si="51"/>
        <v>OK</v>
      </c>
    </row>
    <row r="3347" spans="1:4" x14ac:dyDescent="0.2">
      <c r="A3347" s="5">
        <v>3288</v>
      </c>
      <c r="B3347" s="921"/>
      <c r="D3347" s="2" t="str">
        <f t="shared" si="51"/>
        <v>OK</v>
      </c>
    </row>
    <row r="3348" spans="1:4" x14ac:dyDescent="0.2">
      <c r="A3348" s="5">
        <v>3289</v>
      </c>
      <c r="B3348" s="921"/>
      <c r="D3348" s="2" t="str">
        <f t="shared" si="51"/>
        <v>OK</v>
      </c>
    </row>
    <row r="3349" spans="1:4" x14ac:dyDescent="0.2">
      <c r="A3349" s="5">
        <v>3290</v>
      </c>
      <c r="B3349" s="921"/>
      <c r="D3349" s="2" t="str">
        <f t="shared" si="51"/>
        <v>OK</v>
      </c>
    </row>
    <row r="3350" spans="1:4" x14ac:dyDescent="0.2">
      <c r="A3350" s="5">
        <v>3291</v>
      </c>
      <c r="B3350" s="921"/>
      <c r="D3350" s="2" t="str">
        <f t="shared" si="51"/>
        <v>OK</v>
      </c>
    </row>
    <row r="3351" spans="1:4" x14ac:dyDescent="0.2">
      <c r="A3351" s="5">
        <v>3292</v>
      </c>
      <c r="B3351" s="921"/>
      <c r="D3351" s="2" t="str">
        <f t="shared" si="51"/>
        <v>OK</v>
      </c>
    </row>
    <row r="3352" spans="1:4" x14ac:dyDescent="0.2">
      <c r="A3352" s="5">
        <v>3293</v>
      </c>
      <c r="B3352" s="921"/>
      <c r="D3352" s="2" t="str">
        <f t="shared" si="51"/>
        <v>OK</v>
      </c>
    </row>
    <row r="3353" spans="1:4" x14ac:dyDescent="0.2">
      <c r="A3353" s="5">
        <v>3294</v>
      </c>
      <c r="B3353" s="921"/>
      <c r="D3353" s="2" t="str">
        <f t="shared" si="51"/>
        <v>OK</v>
      </c>
    </row>
    <row r="3354" spans="1:4" x14ac:dyDescent="0.2">
      <c r="A3354" s="5">
        <v>3295</v>
      </c>
      <c r="B3354" s="921"/>
      <c r="D3354" s="2" t="str">
        <f t="shared" si="51"/>
        <v>OK</v>
      </c>
    </row>
    <row r="3355" spans="1:4" x14ac:dyDescent="0.2">
      <c r="A3355" s="5">
        <v>3296</v>
      </c>
      <c r="B3355" s="921"/>
      <c r="D3355" s="2" t="str">
        <f t="shared" si="51"/>
        <v>OK</v>
      </c>
    </row>
    <row r="3356" spans="1:4" x14ac:dyDescent="0.2">
      <c r="A3356" s="5">
        <v>3297</v>
      </c>
      <c r="B3356" s="921"/>
      <c r="D3356" s="2" t="str">
        <f t="shared" si="51"/>
        <v>OK</v>
      </c>
    </row>
    <row r="3357" spans="1:4" x14ac:dyDescent="0.2">
      <c r="A3357" s="5">
        <v>3298</v>
      </c>
      <c r="B3357" s="921"/>
      <c r="D3357" s="2" t="str">
        <f t="shared" si="51"/>
        <v>OK</v>
      </c>
    </row>
    <row r="3358" spans="1:4" x14ac:dyDescent="0.2">
      <c r="A3358" s="5">
        <v>3299</v>
      </c>
      <c r="B3358" s="921"/>
      <c r="D3358" s="2" t="str">
        <f t="shared" si="51"/>
        <v>OK</v>
      </c>
    </row>
    <row r="3359" spans="1:4" x14ac:dyDescent="0.2">
      <c r="A3359" s="5">
        <v>3300</v>
      </c>
      <c r="B3359" s="921"/>
      <c r="D3359" s="2" t="str">
        <f t="shared" si="51"/>
        <v>OK</v>
      </c>
    </row>
    <row r="3360" spans="1:4" x14ac:dyDescent="0.2">
      <c r="A3360" s="5">
        <v>3301</v>
      </c>
      <c r="B3360" s="921"/>
      <c r="D3360" s="2" t="str">
        <f t="shared" si="51"/>
        <v>OK</v>
      </c>
    </row>
    <row r="3361" spans="1:4" x14ac:dyDescent="0.2">
      <c r="A3361" s="5">
        <v>3302</v>
      </c>
      <c r="B3361" s="921"/>
      <c r="D3361" s="2" t="str">
        <f t="shared" si="51"/>
        <v>OK</v>
      </c>
    </row>
    <row r="3362" spans="1:4" x14ac:dyDescent="0.2">
      <c r="A3362" s="5">
        <v>3303</v>
      </c>
      <c r="B3362" s="921"/>
      <c r="D3362" s="2" t="str">
        <f t="shared" si="51"/>
        <v>OK</v>
      </c>
    </row>
    <row r="3363" spans="1:4" x14ac:dyDescent="0.2">
      <c r="A3363" s="5">
        <v>3304</v>
      </c>
      <c r="B3363" s="921"/>
      <c r="D3363" s="2" t="str">
        <f t="shared" si="51"/>
        <v>OK</v>
      </c>
    </row>
    <row r="3364" spans="1:4" x14ac:dyDescent="0.2">
      <c r="A3364">
        <v>3305</v>
      </c>
      <c r="B3364" s="921">
        <f>'Expenditures 16-24'!C8</f>
        <v>4703578</v>
      </c>
      <c r="D3364" s="2" t="str">
        <f t="shared" si="51"/>
        <v>Error?</v>
      </c>
    </row>
    <row r="3365" spans="1:4" x14ac:dyDescent="0.2">
      <c r="A3365">
        <v>3306</v>
      </c>
      <c r="B3365" s="921">
        <f>'Expenditures 16-24'!C19</f>
        <v>1176</v>
      </c>
      <c r="D3365" s="2" t="str">
        <f t="shared" si="51"/>
        <v>Error?</v>
      </c>
    </row>
    <row r="3366" spans="1:4" x14ac:dyDescent="0.2">
      <c r="A3366">
        <v>3307</v>
      </c>
      <c r="B3366" s="921">
        <f>'Expenditures 16-24'!D8</f>
        <v>980806</v>
      </c>
      <c r="D3366" s="2" t="str">
        <f t="shared" si="51"/>
        <v>Error?</v>
      </c>
    </row>
    <row r="3367" spans="1:4" x14ac:dyDescent="0.2">
      <c r="A3367">
        <v>3308</v>
      </c>
      <c r="B3367" s="921">
        <f>'Expenditures 16-24'!D19</f>
        <v>32</v>
      </c>
      <c r="D3367" s="2" t="str">
        <f t="shared" si="51"/>
        <v>Error?</v>
      </c>
    </row>
    <row r="3368" spans="1:4" x14ac:dyDescent="0.2">
      <c r="A3368">
        <v>3309</v>
      </c>
      <c r="B3368" s="921">
        <f>'Expenditures 16-24'!E8</f>
        <v>325440</v>
      </c>
      <c r="D3368" s="2" t="str">
        <f t="shared" si="51"/>
        <v>Error?</v>
      </c>
    </row>
    <row r="3369" spans="1:4" x14ac:dyDescent="0.2">
      <c r="A3369">
        <v>3310</v>
      </c>
      <c r="B3369" s="921">
        <f>'Expenditures 16-24'!E19</f>
        <v>0</v>
      </c>
      <c r="D3369" s="2" t="str">
        <f t="shared" si="51"/>
        <v>Error?</v>
      </c>
    </row>
    <row r="3370" spans="1:4" x14ac:dyDescent="0.2">
      <c r="A3370">
        <v>3311</v>
      </c>
      <c r="B3370" s="921">
        <f>'Expenditures 16-24'!F8</f>
        <v>21805</v>
      </c>
      <c r="D3370" s="2" t="str">
        <f t="shared" si="51"/>
        <v>Error?</v>
      </c>
    </row>
    <row r="3371" spans="1:4" x14ac:dyDescent="0.2">
      <c r="A3371">
        <v>3312</v>
      </c>
      <c r="B3371" s="921">
        <f>'Expenditures 16-24'!F19</f>
        <v>0</v>
      </c>
      <c r="D3371" s="2" t="str">
        <f t="shared" si="51"/>
        <v>Error?</v>
      </c>
    </row>
    <row r="3372" spans="1:4" x14ac:dyDescent="0.2">
      <c r="A3372">
        <v>3313</v>
      </c>
      <c r="B3372" s="921">
        <f>'Expenditures 16-24'!G8</f>
        <v>62826</v>
      </c>
      <c r="D3372" s="2" t="str">
        <f t="shared" si="51"/>
        <v>Error?</v>
      </c>
    </row>
    <row r="3373" spans="1:4" x14ac:dyDescent="0.2">
      <c r="A3373">
        <v>3314</v>
      </c>
      <c r="B3373" s="921">
        <f>'Expenditures 16-24'!G19</f>
        <v>0</v>
      </c>
      <c r="D3373" s="2" t="str">
        <f t="shared" si="51"/>
        <v>Error?</v>
      </c>
    </row>
    <row r="3374" spans="1:4" x14ac:dyDescent="0.2">
      <c r="A3374">
        <v>3315</v>
      </c>
      <c r="B3374" s="921">
        <f>'Expenditures 16-24'!H8</f>
        <v>0</v>
      </c>
      <c r="D3374" s="2" t="str">
        <f t="shared" si="51"/>
        <v>Error?</v>
      </c>
    </row>
    <row r="3375" spans="1:4" x14ac:dyDescent="0.2">
      <c r="A3375">
        <v>3316</v>
      </c>
      <c r="B3375" s="921">
        <f>'Expenditures 16-24'!H19</f>
        <v>0</v>
      </c>
      <c r="D3375" s="2" t="str">
        <f t="shared" si="51"/>
        <v>Error?</v>
      </c>
    </row>
    <row r="3376" spans="1:4" x14ac:dyDescent="0.2">
      <c r="A3376" s="5">
        <v>3317</v>
      </c>
      <c r="B3376" s="921"/>
      <c r="D3376" s="2" t="str">
        <f t="shared" si="51"/>
        <v>OK</v>
      </c>
    </row>
    <row r="3377" spans="1:4" x14ac:dyDescent="0.2">
      <c r="A3377" s="5">
        <v>3318</v>
      </c>
      <c r="B3377" s="921"/>
      <c r="D3377" s="2" t="str">
        <f t="shared" si="51"/>
        <v>OK</v>
      </c>
    </row>
    <row r="3378" spans="1:4" x14ac:dyDescent="0.2">
      <c r="A3378">
        <v>3319</v>
      </c>
      <c r="B3378" s="921">
        <f>'Expenditures 16-24'!K8</f>
        <v>6094455</v>
      </c>
      <c r="D3378" s="2" t="str">
        <f t="shared" si="51"/>
        <v>Error?</v>
      </c>
    </row>
    <row r="3379" spans="1:4" x14ac:dyDescent="0.2">
      <c r="A3379">
        <v>3320</v>
      </c>
      <c r="B3379" s="921">
        <f>'Expenditures 16-24'!K19</f>
        <v>1208</v>
      </c>
      <c r="D3379" s="2" t="str">
        <f t="shared" si="51"/>
        <v>Error?</v>
      </c>
    </row>
    <row r="3380" spans="1:4" x14ac:dyDescent="0.2">
      <c r="A3380" s="5">
        <v>3321</v>
      </c>
      <c r="B3380" s="921"/>
      <c r="C3380" s="2" t="s">
        <v>511</v>
      </c>
      <c r="D3380" s="2" t="str">
        <f t="shared" si="51"/>
        <v>OK</v>
      </c>
    </row>
    <row r="3381" spans="1:4" x14ac:dyDescent="0.2">
      <c r="A3381" s="5">
        <v>3322</v>
      </c>
      <c r="B3381" s="921"/>
      <c r="C3381" s="2" t="s">
        <v>511</v>
      </c>
      <c r="D3381" s="2" t="str">
        <f t="shared" si="51"/>
        <v>OK</v>
      </c>
    </row>
    <row r="3382" spans="1:4" x14ac:dyDescent="0.2">
      <c r="A3382" s="5">
        <v>3323</v>
      </c>
      <c r="B3382" s="921"/>
      <c r="D3382" s="2" t="str">
        <f t="shared" si="51"/>
        <v>OK</v>
      </c>
    </row>
    <row r="3383" spans="1:4" x14ac:dyDescent="0.2">
      <c r="A3383" s="5">
        <v>3324</v>
      </c>
      <c r="B3383" s="921"/>
      <c r="D3383" s="2" t="str">
        <f t="shared" si="51"/>
        <v>OK</v>
      </c>
    </row>
    <row r="3384" spans="1:4" x14ac:dyDescent="0.2">
      <c r="A3384" s="5">
        <v>3325</v>
      </c>
      <c r="B3384" s="921"/>
      <c r="D3384" s="2" t="str">
        <f t="shared" si="51"/>
        <v>OK</v>
      </c>
    </row>
    <row r="3385" spans="1:4" x14ac:dyDescent="0.2">
      <c r="A3385">
        <v>3326</v>
      </c>
      <c r="B3385" s="921">
        <f>'Expenditures 16-24'!D219</f>
        <v>0</v>
      </c>
      <c r="D3385" s="2" t="str">
        <f t="shared" si="51"/>
        <v>Error?</v>
      </c>
    </row>
    <row r="3386" spans="1:4" x14ac:dyDescent="0.2">
      <c r="A3386">
        <v>3327</v>
      </c>
      <c r="B3386" s="921">
        <f>'Expenditures 16-24'!D221</f>
        <v>0</v>
      </c>
      <c r="D3386" s="2" t="str">
        <f t="shared" si="51"/>
        <v>Error?</v>
      </c>
    </row>
    <row r="3387" spans="1:4" x14ac:dyDescent="0.2">
      <c r="A3387">
        <v>3328</v>
      </c>
      <c r="B3387" s="921">
        <f>'Expenditures 16-24'!D232</f>
        <v>0</v>
      </c>
      <c r="D3387" s="2" t="str">
        <f t="shared" si="51"/>
        <v>Error?</v>
      </c>
    </row>
    <row r="3388" spans="1:4" x14ac:dyDescent="0.2">
      <c r="A3388">
        <v>3329</v>
      </c>
      <c r="B3388" s="921">
        <f>'Expenditures 16-24'!K219</f>
        <v>0</v>
      </c>
      <c r="D3388" s="2" t="str">
        <f t="shared" si="51"/>
        <v>Error?</v>
      </c>
    </row>
    <row r="3389" spans="1:4" x14ac:dyDescent="0.2">
      <c r="A3389">
        <v>3330</v>
      </c>
      <c r="B3389" s="921">
        <f>'Expenditures 16-24'!K221</f>
        <v>0</v>
      </c>
      <c r="D3389" s="2" t="str">
        <f t="shared" ref="D3389:D3452" si="52">IF(ISBLANK(B3389),"OK",IF(A3389-B3389=0,"OK","Error?"))</f>
        <v>Error?</v>
      </c>
    </row>
    <row r="3390" spans="1:4" x14ac:dyDescent="0.2">
      <c r="A3390">
        <v>3331</v>
      </c>
      <c r="B3390" s="921">
        <f>'Expenditures 16-24'!K232</f>
        <v>0</v>
      </c>
      <c r="C3390" s="2" t="s">
        <v>511</v>
      </c>
      <c r="D3390" s="2" t="str">
        <f t="shared" si="52"/>
        <v>Error?</v>
      </c>
    </row>
    <row r="3391" spans="1:4" x14ac:dyDescent="0.2">
      <c r="A3391" s="5">
        <v>3332</v>
      </c>
      <c r="B3391" s="921"/>
      <c r="C3391" s="2" t="s">
        <v>511</v>
      </c>
      <c r="D3391" s="2" t="str">
        <f t="shared" si="52"/>
        <v>OK</v>
      </c>
    </row>
    <row r="3392" spans="1:4" x14ac:dyDescent="0.2">
      <c r="A3392" s="5">
        <v>3333</v>
      </c>
      <c r="B3392" s="921"/>
      <c r="C3392" s="2" t="s">
        <v>511</v>
      </c>
      <c r="D3392" s="2" t="str">
        <f t="shared" si="52"/>
        <v>OK</v>
      </c>
    </row>
    <row r="3393" spans="1:4" x14ac:dyDescent="0.2">
      <c r="A3393" s="5">
        <v>3334</v>
      </c>
      <c r="B3393" s="921"/>
      <c r="D3393" s="2" t="str">
        <f t="shared" si="52"/>
        <v>OK</v>
      </c>
    </row>
    <row r="3394" spans="1:4" x14ac:dyDescent="0.2">
      <c r="A3394" s="5">
        <v>3335</v>
      </c>
      <c r="B3394" s="921"/>
      <c r="D3394" s="2" t="str">
        <f t="shared" si="52"/>
        <v>OK</v>
      </c>
    </row>
    <row r="3395" spans="1:4" x14ac:dyDescent="0.2">
      <c r="A3395" s="5">
        <v>3336</v>
      </c>
      <c r="B3395" s="921"/>
      <c r="D3395" s="2" t="str">
        <f t="shared" si="52"/>
        <v>OK</v>
      </c>
    </row>
    <row r="3396" spans="1:4" x14ac:dyDescent="0.2">
      <c r="A3396" s="5">
        <v>3337</v>
      </c>
      <c r="B3396" s="921"/>
      <c r="D3396" s="2" t="str">
        <f t="shared" si="52"/>
        <v>OK</v>
      </c>
    </row>
    <row r="3397" spans="1:4" x14ac:dyDescent="0.2">
      <c r="A3397" s="5">
        <v>3338</v>
      </c>
      <c r="B3397" s="921"/>
      <c r="D3397" s="2" t="str">
        <f t="shared" si="52"/>
        <v>OK</v>
      </c>
    </row>
    <row r="3398" spans="1:4" x14ac:dyDescent="0.2">
      <c r="A3398" s="5">
        <v>3339</v>
      </c>
      <c r="B3398" s="921"/>
      <c r="D3398" s="2" t="str">
        <f t="shared" si="52"/>
        <v>OK</v>
      </c>
    </row>
    <row r="3399" spans="1:4" x14ac:dyDescent="0.2">
      <c r="A3399" s="5">
        <v>3340</v>
      </c>
      <c r="B3399" s="921"/>
      <c r="D3399" s="2" t="str">
        <f t="shared" si="52"/>
        <v>OK</v>
      </c>
    </row>
    <row r="3400" spans="1:4" x14ac:dyDescent="0.2">
      <c r="A3400" s="5">
        <v>3341</v>
      </c>
      <c r="B3400" s="921"/>
      <c r="D3400" s="2" t="str">
        <f t="shared" si="52"/>
        <v>OK</v>
      </c>
    </row>
    <row r="3401" spans="1:4" x14ac:dyDescent="0.2">
      <c r="A3401" s="5">
        <v>3342</v>
      </c>
      <c r="B3401" s="921"/>
      <c r="D3401" s="2" t="str">
        <f t="shared" si="52"/>
        <v>OK</v>
      </c>
    </row>
    <row r="3402" spans="1:4" x14ac:dyDescent="0.2">
      <c r="A3402" s="5">
        <v>3343</v>
      </c>
      <c r="B3402" s="921"/>
      <c r="D3402" s="2" t="str">
        <f t="shared" si="52"/>
        <v>OK</v>
      </c>
    </row>
    <row r="3403" spans="1:4" x14ac:dyDescent="0.2">
      <c r="A3403">
        <v>3344</v>
      </c>
      <c r="B3403" s="921">
        <f>'Acct Summary 7-9'!C5</f>
        <v>0</v>
      </c>
      <c r="D3403" s="2" t="str">
        <f t="shared" si="52"/>
        <v>Error?</v>
      </c>
    </row>
    <row r="3404" spans="1:4" x14ac:dyDescent="0.2">
      <c r="A3404">
        <v>3345</v>
      </c>
      <c r="B3404" s="921">
        <f>'Acct Summary 7-9'!D5</f>
        <v>0</v>
      </c>
      <c r="D3404" s="2" t="str">
        <f t="shared" si="52"/>
        <v>Error?</v>
      </c>
    </row>
    <row r="3405" spans="1:4" x14ac:dyDescent="0.2">
      <c r="A3405" s="5">
        <v>3346</v>
      </c>
      <c r="B3405" s="921"/>
      <c r="C3405" s="2" t="s">
        <v>511</v>
      </c>
      <c r="D3405" s="2" t="str">
        <f t="shared" si="52"/>
        <v>OK</v>
      </c>
    </row>
    <row r="3406" spans="1:4" x14ac:dyDescent="0.2">
      <c r="A3406">
        <v>3347</v>
      </c>
      <c r="B3406" s="921">
        <f>'Acct Summary 7-9'!F5</f>
        <v>0</v>
      </c>
      <c r="C3406" s="2" t="s">
        <v>511</v>
      </c>
      <c r="D3406" s="2" t="str">
        <f t="shared" si="52"/>
        <v>Error?</v>
      </c>
    </row>
    <row r="3407" spans="1:4" x14ac:dyDescent="0.2">
      <c r="A3407">
        <v>3348</v>
      </c>
      <c r="B3407" s="921">
        <f>'Acct Summary 7-9'!G5</f>
        <v>0</v>
      </c>
      <c r="D3407" s="2" t="str">
        <f t="shared" si="52"/>
        <v>Error?</v>
      </c>
    </row>
    <row r="3408" spans="1:4" x14ac:dyDescent="0.2">
      <c r="A3408" s="5">
        <v>3349</v>
      </c>
      <c r="B3408" s="921"/>
      <c r="C3408" s="2" t="s">
        <v>511</v>
      </c>
      <c r="D3408" s="2" t="str">
        <f t="shared" si="52"/>
        <v>OK</v>
      </c>
    </row>
    <row r="3409" spans="1:4" x14ac:dyDescent="0.2">
      <c r="A3409">
        <v>3350</v>
      </c>
      <c r="B3409" s="921">
        <f>'Assets-Liab 5-6'!C4</f>
        <v>5775039</v>
      </c>
      <c r="C3409" s="2" t="s">
        <v>511</v>
      </c>
      <c r="D3409" s="2" t="str">
        <f t="shared" si="52"/>
        <v>Error?</v>
      </c>
    </row>
    <row r="3410" spans="1:4" x14ac:dyDescent="0.2">
      <c r="A3410" s="5">
        <v>3351</v>
      </c>
      <c r="B3410" s="921"/>
      <c r="D3410" s="2" t="str">
        <f t="shared" si="52"/>
        <v>OK</v>
      </c>
    </row>
    <row r="3411" spans="1:4" x14ac:dyDescent="0.2">
      <c r="A3411" s="5">
        <v>3352</v>
      </c>
      <c r="B3411" s="921"/>
      <c r="D3411" s="2" t="str">
        <f t="shared" si="52"/>
        <v>OK</v>
      </c>
    </row>
    <row r="3412" spans="1:4" x14ac:dyDescent="0.2">
      <c r="A3412">
        <v>3353</v>
      </c>
      <c r="B3412" s="921">
        <f>'Assets-Liab 5-6'!D4</f>
        <v>0</v>
      </c>
      <c r="D3412" s="2" t="str">
        <f t="shared" si="52"/>
        <v>Error?</v>
      </c>
    </row>
    <row r="3413" spans="1:4" x14ac:dyDescent="0.2">
      <c r="A3413" s="5">
        <v>3354</v>
      </c>
      <c r="B3413" s="921"/>
      <c r="D3413" s="2" t="str">
        <f t="shared" si="52"/>
        <v>OK</v>
      </c>
    </row>
    <row r="3414" spans="1:4" x14ac:dyDescent="0.2">
      <c r="A3414" s="5">
        <v>3355</v>
      </c>
      <c r="B3414" s="921"/>
      <c r="D3414" s="2" t="str">
        <f t="shared" si="52"/>
        <v>OK</v>
      </c>
    </row>
    <row r="3415" spans="1:4" x14ac:dyDescent="0.2">
      <c r="A3415">
        <v>3356</v>
      </c>
      <c r="B3415" s="921">
        <f>'Assets-Liab 5-6'!E4</f>
        <v>0</v>
      </c>
      <c r="D3415" s="2" t="str">
        <f t="shared" si="52"/>
        <v>Error?</v>
      </c>
    </row>
    <row r="3416" spans="1:4" x14ac:dyDescent="0.2">
      <c r="A3416" s="5">
        <v>3357</v>
      </c>
      <c r="B3416" s="921"/>
      <c r="D3416" s="2" t="str">
        <f t="shared" si="52"/>
        <v>OK</v>
      </c>
    </row>
    <row r="3417" spans="1:4" x14ac:dyDescent="0.2">
      <c r="A3417">
        <v>3358</v>
      </c>
      <c r="B3417" s="921">
        <f>'Assets-Liab 5-6'!F4</f>
        <v>0</v>
      </c>
      <c r="D3417" s="2" t="str">
        <f t="shared" si="52"/>
        <v>Error?</v>
      </c>
    </row>
    <row r="3418" spans="1:4" x14ac:dyDescent="0.2">
      <c r="A3418" s="5">
        <v>3359</v>
      </c>
      <c r="B3418" s="921"/>
      <c r="D3418" s="2" t="str">
        <f t="shared" si="52"/>
        <v>OK</v>
      </c>
    </row>
    <row r="3419" spans="1:4" x14ac:dyDescent="0.2">
      <c r="A3419" s="5">
        <v>3360</v>
      </c>
      <c r="B3419" s="921"/>
      <c r="D3419" s="2" t="str">
        <f t="shared" si="52"/>
        <v>OK</v>
      </c>
    </row>
    <row r="3420" spans="1:4" x14ac:dyDescent="0.2">
      <c r="A3420">
        <v>3361</v>
      </c>
      <c r="B3420" s="921">
        <f>'Assets-Liab 5-6'!G4</f>
        <v>0</v>
      </c>
      <c r="D3420" s="2" t="str">
        <f t="shared" si="52"/>
        <v>Error?</v>
      </c>
    </row>
    <row r="3421" spans="1:4" x14ac:dyDescent="0.2">
      <c r="A3421" s="5">
        <v>3362</v>
      </c>
      <c r="B3421" s="921"/>
      <c r="D3421" s="2" t="str">
        <f t="shared" si="52"/>
        <v>OK</v>
      </c>
    </row>
    <row r="3422" spans="1:4" x14ac:dyDescent="0.2">
      <c r="A3422" s="5">
        <v>3363</v>
      </c>
      <c r="B3422" s="921"/>
      <c r="D3422" s="2" t="str">
        <f t="shared" si="52"/>
        <v>OK</v>
      </c>
    </row>
    <row r="3423" spans="1:4" x14ac:dyDescent="0.2">
      <c r="A3423">
        <v>3364</v>
      </c>
      <c r="B3423" s="921">
        <f>'Assets-Liab 5-6'!H4</f>
        <v>0</v>
      </c>
      <c r="D3423" s="2" t="str">
        <f t="shared" si="52"/>
        <v>Error?</v>
      </c>
    </row>
    <row r="3424" spans="1:4" x14ac:dyDescent="0.2">
      <c r="A3424" s="5">
        <v>3365</v>
      </c>
      <c r="B3424" s="921"/>
      <c r="D3424" s="2" t="str">
        <f t="shared" si="52"/>
        <v>OK</v>
      </c>
    </row>
    <row r="3425" spans="1:4" x14ac:dyDescent="0.2">
      <c r="A3425">
        <v>3366</v>
      </c>
      <c r="B3425" s="921">
        <f>'Assets-Liab 5-6'!I4</f>
        <v>0</v>
      </c>
      <c r="D3425" s="2" t="str">
        <f t="shared" si="52"/>
        <v>Error?</v>
      </c>
    </row>
    <row r="3426" spans="1:4" x14ac:dyDescent="0.2">
      <c r="A3426" s="5">
        <v>3367</v>
      </c>
      <c r="B3426" s="921"/>
      <c r="D3426" s="2" t="str">
        <f t="shared" si="52"/>
        <v>OK</v>
      </c>
    </row>
    <row r="3427" spans="1:4" x14ac:dyDescent="0.2">
      <c r="A3427" s="5">
        <v>3368</v>
      </c>
      <c r="B3427" s="921"/>
      <c r="D3427" s="2" t="str">
        <f t="shared" si="52"/>
        <v>OK</v>
      </c>
    </row>
    <row r="3428" spans="1:4" x14ac:dyDescent="0.2">
      <c r="A3428" s="5">
        <v>3369</v>
      </c>
      <c r="B3428" s="921"/>
      <c r="D3428" s="2" t="str">
        <f t="shared" si="52"/>
        <v>OK</v>
      </c>
    </row>
    <row r="3429" spans="1:4" x14ac:dyDescent="0.2">
      <c r="A3429" s="5">
        <v>3370</v>
      </c>
      <c r="B3429" s="921"/>
      <c r="D3429" s="2" t="str">
        <f t="shared" si="52"/>
        <v>OK</v>
      </c>
    </row>
    <row r="3430" spans="1:4" x14ac:dyDescent="0.2">
      <c r="A3430" s="5">
        <v>3371</v>
      </c>
      <c r="B3430" s="921"/>
      <c r="D3430" s="2" t="str">
        <f t="shared" si="52"/>
        <v>OK</v>
      </c>
    </row>
    <row r="3431" spans="1:4" x14ac:dyDescent="0.2">
      <c r="A3431" s="5">
        <v>3372</v>
      </c>
      <c r="B3431" s="921"/>
      <c r="D3431" s="2" t="str">
        <f t="shared" si="52"/>
        <v>OK</v>
      </c>
    </row>
    <row r="3432" spans="1:4" x14ac:dyDescent="0.2">
      <c r="A3432" s="5">
        <v>3373</v>
      </c>
      <c r="B3432" s="921"/>
      <c r="D3432" s="2" t="str">
        <f t="shared" si="52"/>
        <v>OK</v>
      </c>
    </row>
    <row r="3433" spans="1:4" x14ac:dyDescent="0.2">
      <c r="A3433">
        <v>3374</v>
      </c>
      <c r="B3433" s="921">
        <f>'Assets-Liab 5-6'!L4</f>
        <v>0</v>
      </c>
      <c r="D3433" s="2" t="str">
        <f t="shared" si="52"/>
        <v>Error?</v>
      </c>
    </row>
    <row r="3434" spans="1:4" x14ac:dyDescent="0.2">
      <c r="A3434" s="5">
        <v>3375</v>
      </c>
      <c r="B3434" s="921"/>
      <c r="D3434" s="2" t="str">
        <f t="shared" si="52"/>
        <v>OK</v>
      </c>
    </row>
    <row r="3435" spans="1:4" x14ac:dyDescent="0.2">
      <c r="A3435" s="5">
        <v>3376</v>
      </c>
      <c r="B3435" s="921"/>
      <c r="D3435" s="2" t="str">
        <f t="shared" si="52"/>
        <v>OK</v>
      </c>
    </row>
    <row r="3436" spans="1:4" x14ac:dyDescent="0.2">
      <c r="A3436" s="5">
        <v>3377</v>
      </c>
      <c r="B3436" s="921"/>
      <c r="D3436" s="2" t="str">
        <f t="shared" si="52"/>
        <v>OK</v>
      </c>
    </row>
    <row r="3437" spans="1:4" x14ac:dyDescent="0.2">
      <c r="A3437" s="5">
        <v>3378</v>
      </c>
      <c r="B3437" s="921"/>
      <c r="D3437" s="2" t="str">
        <f t="shared" si="52"/>
        <v>OK</v>
      </c>
    </row>
    <row r="3438" spans="1:4" x14ac:dyDescent="0.2">
      <c r="A3438" s="5">
        <v>3379</v>
      </c>
      <c r="B3438" s="921"/>
      <c r="D3438" s="2" t="str">
        <f t="shared" si="52"/>
        <v>OK</v>
      </c>
    </row>
    <row r="3439" spans="1:4" x14ac:dyDescent="0.2">
      <c r="A3439" s="5">
        <v>3380</v>
      </c>
      <c r="B3439" s="921"/>
      <c r="D3439" s="2" t="str">
        <f t="shared" si="52"/>
        <v>OK</v>
      </c>
    </row>
    <row r="3440" spans="1:4" x14ac:dyDescent="0.2">
      <c r="A3440" s="5">
        <v>3381</v>
      </c>
      <c r="B3440" s="921"/>
      <c r="D3440" s="2" t="str">
        <f t="shared" si="52"/>
        <v>OK</v>
      </c>
    </row>
    <row r="3441" spans="1:4" x14ac:dyDescent="0.2">
      <c r="A3441" s="5">
        <v>3382</v>
      </c>
      <c r="B3441" s="921"/>
      <c r="D3441" s="2" t="str">
        <f t="shared" si="52"/>
        <v>OK</v>
      </c>
    </row>
    <row r="3442" spans="1:4" x14ac:dyDescent="0.2">
      <c r="A3442" s="5">
        <v>3383</v>
      </c>
      <c r="B3442" s="921"/>
      <c r="D3442" s="2" t="str">
        <f t="shared" si="52"/>
        <v>OK</v>
      </c>
    </row>
    <row r="3443" spans="1:4" x14ac:dyDescent="0.2">
      <c r="A3443" s="5">
        <v>3384</v>
      </c>
      <c r="B3443" s="921"/>
      <c r="D3443" s="2" t="str">
        <f t="shared" si="52"/>
        <v>OK</v>
      </c>
    </row>
    <row r="3444" spans="1:4" x14ac:dyDescent="0.2">
      <c r="A3444">
        <v>3385</v>
      </c>
      <c r="B3444" s="921">
        <f>'Tax Sched 25'!B16</f>
        <v>0</v>
      </c>
      <c r="C3444" s="2" t="s">
        <v>511</v>
      </c>
      <c r="D3444" s="2" t="str">
        <f t="shared" si="52"/>
        <v>Error?</v>
      </c>
    </row>
    <row r="3445" spans="1:4" x14ac:dyDescent="0.2">
      <c r="A3445">
        <v>3386</v>
      </c>
      <c r="B3445" s="921">
        <f>'Tax Sched 25'!D16</f>
        <v>0</v>
      </c>
      <c r="C3445" s="2" t="s">
        <v>511</v>
      </c>
      <c r="D3445" s="2" t="str">
        <f t="shared" si="52"/>
        <v>Error?</v>
      </c>
    </row>
    <row r="3446" spans="1:4" x14ac:dyDescent="0.2">
      <c r="A3446">
        <v>3387</v>
      </c>
      <c r="B3446" s="921">
        <f>'Tax Sched 25'!C16</f>
        <v>0</v>
      </c>
      <c r="C3446" s="2" t="s">
        <v>511</v>
      </c>
      <c r="D3446" s="2" t="str">
        <f t="shared" si="52"/>
        <v>Error?</v>
      </c>
    </row>
    <row r="3447" spans="1:4" x14ac:dyDescent="0.2">
      <c r="A3447">
        <v>3388</v>
      </c>
      <c r="B3447" s="921">
        <f>'Tax Sched 25'!F16</f>
        <v>0</v>
      </c>
      <c r="C3447" s="2" t="s">
        <v>511</v>
      </c>
      <c r="D3447" s="2" t="str">
        <f t="shared" si="52"/>
        <v>Error?</v>
      </c>
    </row>
    <row r="3448" spans="1:4" x14ac:dyDescent="0.2">
      <c r="A3448">
        <v>3389</v>
      </c>
      <c r="B3448" s="921">
        <f>'Tax Sched 25'!E16</f>
        <v>0</v>
      </c>
      <c r="D3448" s="2" t="str">
        <f t="shared" si="52"/>
        <v>Error?</v>
      </c>
    </row>
    <row r="3449" spans="1:4" x14ac:dyDescent="0.2">
      <c r="A3449">
        <v>3390</v>
      </c>
      <c r="B3449" s="921">
        <f>'Cap Outlay Deprec 36'!C15</f>
        <v>0</v>
      </c>
      <c r="C3449" s="2" t="s">
        <v>511</v>
      </c>
      <c r="D3449" s="2" t="str">
        <f t="shared" si="52"/>
        <v>Error?</v>
      </c>
    </row>
    <row r="3450" spans="1:4" x14ac:dyDescent="0.2">
      <c r="A3450">
        <v>3391</v>
      </c>
      <c r="B3450" s="921">
        <f>'Cap Outlay Deprec 36'!D15</f>
        <v>0</v>
      </c>
      <c r="D3450" s="2" t="str">
        <f t="shared" si="52"/>
        <v>Error?</v>
      </c>
    </row>
    <row r="3451" spans="1:4" x14ac:dyDescent="0.2">
      <c r="A3451">
        <v>3392</v>
      </c>
      <c r="B3451" s="921">
        <f>'Cap Outlay Deprec 36'!E15</f>
        <v>0</v>
      </c>
      <c r="D3451" s="2" t="str">
        <f t="shared" si="52"/>
        <v>Error?</v>
      </c>
    </row>
    <row r="3452" spans="1:4" x14ac:dyDescent="0.2">
      <c r="A3452">
        <v>3393</v>
      </c>
      <c r="B3452" s="921">
        <f>'Cap Outlay Deprec 36'!F15</f>
        <v>0</v>
      </c>
      <c r="D3452" s="2" t="str">
        <f t="shared" si="52"/>
        <v>Error?</v>
      </c>
    </row>
    <row r="3453" spans="1:4" x14ac:dyDescent="0.2">
      <c r="A3453" s="5">
        <v>3394</v>
      </c>
      <c r="B3453" s="921"/>
      <c r="D3453" s="2" t="str">
        <f t="shared" ref="D3453:D3516" si="53">IF(ISBLANK(B3453),"OK",IF(A3453-B3453=0,"OK","Error?"))</f>
        <v>OK</v>
      </c>
    </row>
    <row r="3454" spans="1:4" x14ac:dyDescent="0.2">
      <c r="A3454" s="5">
        <v>3395</v>
      </c>
      <c r="B3454" s="921"/>
      <c r="C3454" s="2" t="s">
        <v>511</v>
      </c>
      <c r="D3454" s="2" t="str">
        <f t="shared" si="53"/>
        <v>OK</v>
      </c>
    </row>
    <row r="3455" spans="1:4" x14ac:dyDescent="0.2">
      <c r="A3455" s="5">
        <v>3396</v>
      </c>
      <c r="B3455" s="921"/>
      <c r="D3455" s="2" t="str">
        <f t="shared" si="53"/>
        <v>OK</v>
      </c>
    </row>
    <row r="3456" spans="1:4" x14ac:dyDescent="0.2">
      <c r="A3456" s="5">
        <v>3397</v>
      </c>
      <c r="B3456" s="921"/>
      <c r="D3456" s="2" t="str">
        <f t="shared" si="53"/>
        <v>OK</v>
      </c>
    </row>
    <row r="3457" spans="1:4" x14ac:dyDescent="0.2">
      <c r="A3457">
        <v>3398</v>
      </c>
      <c r="B3457" s="921">
        <f>'Cap Outlay Deprec 36'!L15</f>
        <v>0</v>
      </c>
      <c r="D3457" s="2" t="str">
        <f t="shared" si="53"/>
        <v>Error?</v>
      </c>
    </row>
    <row r="3458" spans="1:4" x14ac:dyDescent="0.2">
      <c r="A3458" s="5">
        <v>3399</v>
      </c>
      <c r="B3458" s="921"/>
      <c r="D3458" s="2" t="str">
        <f t="shared" si="53"/>
        <v>OK</v>
      </c>
    </row>
    <row r="3459" spans="1:4" x14ac:dyDescent="0.2">
      <c r="A3459" s="5">
        <v>3400</v>
      </c>
      <c r="B3459" s="921"/>
      <c r="C3459" s="2" t="s">
        <v>511</v>
      </c>
      <c r="D3459" s="2" t="str">
        <f t="shared" si="53"/>
        <v>OK</v>
      </c>
    </row>
    <row r="3460" spans="1:4" x14ac:dyDescent="0.2">
      <c r="A3460" s="5">
        <v>3401</v>
      </c>
      <c r="B3460" s="921"/>
      <c r="D3460" s="2" t="str">
        <f t="shared" si="53"/>
        <v>OK</v>
      </c>
    </row>
    <row r="3461" spans="1:4" x14ac:dyDescent="0.2">
      <c r="A3461" s="5">
        <v>3402</v>
      </c>
      <c r="B3461" s="921"/>
      <c r="D3461" s="2" t="str">
        <f t="shared" si="53"/>
        <v>OK</v>
      </c>
    </row>
    <row r="3462" spans="1:4" x14ac:dyDescent="0.2">
      <c r="A3462" s="5">
        <v>3403</v>
      </c>
      <c r="B3462" s="921"/>
      <c r="D3462" s="2" t="str">
        <f t="shared" si="53"/>
        <v>OK</v>
      </c>
    </row>
    <row r="3463" spans="1:4" x14ac:dyDescent="0.2">
      <c r="A3463" s="5">
        <v>3404</v>
      </c>
      <c r="B3463" s="921"/>
      <c r="D3463" s="2" t="str">
        <f t="shared" si="53"/>
        <v>OK</v>
      </c>
    </row>
    <row r="3464" spans="1:4" x14ac:dyDescent="0.2">
      <c r="A3464" s="5">
        <v>3405</v>
      </c>
      <c r="B3464" s="921"/>
      <c r="D3464" s="2" t="str">
        <f t="shared" si="53"/>
        <v>OK</v>
      </c>
    </row>
    <row r="3465" spans="1:4" x14ac:dyDescent="0.2">
      <c r="A3465" s="5">
        <v>3406</v>
      </c>
      <c r="B3465" s="921"/>
      <c r="D3465" s="2" t="str">
        <f t="shared" si="53"/>
        <v>OK</v>
      </c>
    </row>
    <row r="3466" spans="1:4" x14ac:dyDescent="0.2">
      <c r="A3466" s="5">
        <v>3407</v>
      </c>
      <c r="B3466" s="921"/>
      <c r="D3466" s="2" t="str">
        <f t="shared" si="53"/>
        <v>OK</v>
      </c>
    </row>
    <row r="3467" spans="1:4" x14ac:dyDescent="0.2">
      <c r="A3467" s="5">
        <v>3408</v>
      </c>
      <c r="B3467" s="921"/>
      <c r="D3467" s="2" t="str">
        <f t="shared" si="53"/>
        <v>OK</v>
      </c>
    </row>
    <row r="3468" spans="1:4" x14ac:dyDescent="0.2">
      <c r="A3468" s="5">
        <v>3409</v>
      </c>
      <c r="B3468" s="921"/>
      <c r="D3468" s="2" t="str">
        <f t="shared" si="53"/>
        <v>OK</v>
      </c>
    </row>
    <row r="3469" spans="1:4" x14ac:dyDescent="0.2">
      <c r="A3469" s="5">
        <v>3410</v>
      </c>
      <c r="B3469" s="921"/>
      <c r="D3469" s="2" t="str">
        <f t="shared" si="53"/>
        <v>OK</v>
      </c>
    </row>
    <row r="3470" spans="1:4" x14ac:dyDescent="0.2">
      <c r="A3470" s="5">
        <v>3411</v>
      </c>
      <c r="B3470" s="921"/>
      <c r="D3470" s="2" t="str">
        <f t="shared" si="53"/>
        <v>OK</v>
      </c>
    </row>
    <row r="3471" spans="1:4" x14ac:dyDescent="0.2">
      <c r="A3471" s="5">
        <v>3412</v>
      </c>
      <c r="B3471" s="921"/>
      <c r="D3471" s="2" t="str">
        <f t="shared" si="53"/>
        <v>OK</v>
      </c>
    </row>
    <row r="3472" spans="1:4" x14ac:dyDescent="0.2">
      <c r="A3472" s="5">
        <v>3413</v>
      </c>
      <c r="B3472" s="921"/>
      <c r="D3472" s="2" t="str">
        <f t="shared" si="53"/>
        <v>OK</v>
      </c>
    </row>
    <row r="3473" spans="1:4" x14ac:dyDescent="0.2">
      <c r="A3473" s="5">
        <v>3414</v>
      </c>
      <c r="B3473" s="921"/>
      <c r="D3473" s="2" t="str">
        <f t="shared" si="53"/>
        <v>OK</v>
      </c>
    </row>
    <row r="3474" spans="1:4" x14ac:dyDescent="0.2">
      <c r="A3474" s="5">
        <v>3415</v>
      </c>
      <c r="B3474" s="921"/>
      <c r="D3474" s="2" t="str">
        <f t="shared" si="53"/>
        <v>OK</v>
      </c>
    </row>
    <row r="3475" spans="1:4" x14ac:dyDescent="0.2">
      <c r="A3475" s="5">
        <v>3416</v>
      </c>
      <c r="B3475" s="921"/>
      <c r="D3475" s="2" t="str">
        <f t="shared" si="53"/>
        <v>OK</v>
      </c>
    </row>
    <row r="3476" spans="1:4" x14ac:dyDescent="0.2">
      <c r="A3476" s="5">
        <v>3417</v>
      </c>
      <c r="B3476" s="921"/>
      <c r="D3476" s="2" t="str">
        <f t="shared" si="53"/>
        <v>OK</v>
      </c>
    </row>
    <row r="3477" spans="1:4" x14ac:dyDescent="0.2">
      <c r="A3477" s="5">
        <v>3418</v>
      </c>
      <c r="B3477" s="921"/>
      <c r="D3477" s="2" t="str">
        <f t="shared" si="53"/>
        <v>OK</v>
      </c>
    </row>
    <row r="3478" spans="1:4" x14ac:dyDescent="0.2">
      <c r="A3478" s="5">
        <v>3419</v>
      </c>
      <c r="B3478" s="921"/>
      <c r="D3478" s="2" t="str">
        <f t="shared" si="53"/>
        <v>OK</v>
      </c>
    </row>
    <row r="3479" spans="1:4" x14ac:dyDescent="0.2">
      <c r="A3479" s="5">
        <v>3420</v>
      </c>
      <c r="B3479" s="921"/>
      <c r="D3479" s="2" t="str">
        <f t="shared" si="53"/>
        <v>OK</v>
      </c>
    </row>
    <row r="3480" spans="1:4" x14ac:dyDescent="0.2">
      <c r="A3480">
        <v>3421</v>
      </c>
      <c r="B3480" s="921">
        <f>'Expenditures 16-24'!C129</f>
        <v>0</v>
      </c>
      <c r="D3480" s="2" t="str">
        <f t="shared" si="53"/>
        <v>Error?</v>
      </c>
    </row>
    <row r="3481" spans="1:4" x14ac:dyDescent="0.2">
      <c r="A3481">
        <v>3422</v>
      </c>
      <c r="B3481" s="921">
        <f>'Expenditures 16-24'!D129</f>
        <v>0</v>
      </c>
      <c r="D3481" s="2" t="str">
        <f t="shared" si="53"/>
        <v>Error?</v>
      </c>
    </row>
    <row r="3482" spans="1:4" x14ac:dyDescent="0.2">
      <c r="A3482">
        <v>3423</v>
      </c>
      <c r="B3482" s="921">
        <f>'Expenditures 16-24'!E129</f>
        <v>0</v>
      </c>
      <c r="D3482" s="2" t="str">
        <f t="shared" si="53"/>
        <v>Error?</v>
      </c>
    </row>
    <row r="3483" spans="1:4" x14ac:dyDescent="0.2">
      <c r="A3483">
        <v>3424</v>
      </c>
      <c r="B3483" s="921">
        <f>'Expenditures 16-24'!F129</f>
        <v>0</v>
      </c>
      <c r="D3483" s="2" t="str">
        <f t="shared" si="53"/>
        <v>Error?</v>
      </c>
    </row>
    <row r="3484" spans="1:4" x14ac:dyDescent="0.2">
      <c r="A3484">
        <v>3425</v>
      </c>
      <c r="B3484" s="921">
        <f>'Expenditures 16-24'!G129</f>
        <v>0</v>
      </c>
      <c r="D3484" s="2" t="str">
        <f t="shared" si="53"/>
        <v>Error?</v>
      </c>
    </row>
    <row r="3485" spans="1:4" x14ac:dyDescent="0.2">
      <c r="A3485">
        <v>3426</v>
      </c>
      <c r="B3485" s="921">
        <f>'Expenditures 16-24'!H129</f>
        <v>0</v>
      </c>
      <c r="D3485" s="2" t="str">
        <f t="shared" si="53"/>
        <v>Error?</v>
      </c>
    </row>
    <row r="3486" spans="1:4" x14ac:dyDescent="0.2">
      <c r="A3486">
        <v>3427</v>
      </c>
      <c r="B3486" s="921">
        <f>'Expenditures 16-24'!K129</f>
        <v>0</v>
      </c>
      <c r="D3486" s="2" t="str">
        <f t="shared" si="53"/>
        <v>Error?</v>
      </c>
    </row>
    <row r="3487" spans="1:4" x14ac:dyDescent="0.2">
      <c r="A3487" s="5">
        <v>3428</v>
      </c>
      <c r="B3487" s="921"/>
      <c r="D3487" s="2" t="str">
        <f t="shared" si="53"/>
        <v>OK</v>
      </c>
    </row>
    <row r="3488" spans="1:4" x14ac:dyDescent="0.2">
      <c r="A3488">
        <v>3429</v>
      </c>
      <c r="B3488" s="921">
        <f>'Acct Summary 7-9'!E26</f>
        <v>0</v>
      </c>
      <c r="C3488" s="2" t="s">
        <v>511</v>
      </c>
      <c r="D3488" s="2" t="str">
        <f t="shared" si="53"/>
        <v>Error?</v>
      </c>
    </row>
    <row r="3489" spans="1:4" x14ac:dyDescent="0.2">
      <c r="A3489" s="5">
        <v>3430</v>
      </c>
      <c r="B3489" s="921"/>
      <c r="D3489" s="2" t="str">
        <f t="shared" si="53"/>
        <v>OK</v>
      </c>
    </row>
    <row r="3490" spans="1:4" x14ac:dyDescent="0.2">
      <c r="A3490">
        <v>3431</v>
      </c>
      <c r="B3490" s="921">
        <f>'Acct Summary 7-9'!G26</f>
        <v>0</v>
      </c>
      <c r="D3490" s="2" t="str">
        <f t="shared" si="53"/>
        <v>Error?</v>
      </c>
    </row>
    <row r="3491" spans="1:4" x14ac:dyDescent="0.2">
      <c r="A3491">
        <v>3432</v>
      </c>
      <c r="B3491" s="921">
        <f>'Acct Summary 7-9'!H26</f>
        <v>0</v>
      </c>
      <c r="D3491" s="2" t="str">
        <f t="shared" si="53"/>
        <v>Error?</v>
      </c>
    </row>
    <row r="3492" spans="1:4" x14ac:dyDescent="0.2">
      <c r="A3492" s="5">
        <v>3433</v>
      </c>
      <c r="B3492" s="921"/>
      <c r="D3492" s="2" t="str">
        <f t="shared" si="53"/>
        <v>OK</v>
      </c>
    </row>
    <row r="3493" spans="1:4" x14ac:dyDescent="0.2">
      <c r="A3493" s="5">
        <v>3434</v>
      </c>
      <c r="B3493" s="921"/>
      <c r="D3493" s="2" t="str">
        <f t="shared" si="53"/>
        <v>OK</v>
      </c>
    </row>
    <row r="3494" spans="1:4" x14ac:dyDescent="0.2">
      <c r="A3494" s="5">
        <v>3435</v>
      </c>
      <c r="B3494" s="921"/>
      <c r="D3494" s="2" t="str">
        <f t="shared" si="53"/>
        <v>OK</v>
      </c>
    </row>
    <row r="3495" spans="1:4" x14ac:dyDescent="0.2">
      <c r="A3495" s="5">
        <v>3436</v>
      </c>
      <c r="B3495" s="921"/>
      <c r="D3495" s="2" t="str">
        <f t="shared" si="53"/>
        <v>OK</v>
      </c>
    </row>
    <row r="3496" spans="1:4" x14ac:dyDescent="0.2">
      <c r="A3496" s="5">
        <v>3437</v>
      </c>
      <c r="B3496" s="921"/>
      <c r="D3496" s="2" t="str">
        <f t="shared" si="53"/>
        <v>OK</v>
      </c>
    </row>
    <row r="3497" spans="1:4" x14ac:dyDescent="0.2">
      <c r="A3497" s="5">
        <v>3438</v>
      </c>
      <c r="B3497" s="921"/>
      <c r="D3497" s="2" t="str">
        <f t="shared" si="53"/>
        <v>OK</v>
      </c>
    </row>
    <row r="3498" spans="1:4" x14ac:dyDescent="0.2">
      <c r="A3498" s="5">
        <v>3439</v>
      </c>
      <c r="B3498" s="921"/>
      <c r="D3498" s="2" t="str">
        <f t="shared" si="53"/>
        <v>OK</v>
      </c>
    </row>
    <row r="3499" spans="1:4" x14ac:dyDescent="0.2">
      <c r="A3499" s="5">
        <v>3440</v>
      </c>
      <c r="B3499" s="921"/>
      <c r="D3499" s="2" t="str">
        <f t="shared" si="53"/>
        <v>OK</v>
      </c>
    </row>
    <row r="3500" spans="1:4" x14ac:dyDescent="0.2">
      <c r="A3500" s="5">
        <v>3441</v>
      </c>
      <c r="B3500" s="921"/>
      <c r="D3500" s="2" t="str">
        <f t="shared" si="53"/>
        <v>OK</v>
      </c>
    </row>
    <row r="3501" spans="1:4" x14ac:dyDescent="0.2">
      <c r="A3501" s="5">
        <v>3442</v>
      </c>
      <c r="B3501" s="921"/>
      <c r="D3501" s="2" t="str">
        <f t="shared" si="53"/>
        <v>OK</v>
      </c>
    </row>
    <row r="3502" spans="1:4" x14ac:dyDescent="0.2">
      <c r="A3502" s="5">
        <v>3443</v>
      </c>
      <c r="B3502" s="921"/>
      <c r="D3502" s="2" t="str">
        <f t="shared" si="53"/>
        <v>OK</v>
      </c>
    </row>
    <row r="3503" spans="1:4" x14ac:dyDescent="0.2">
      <c r="A3503" s="5">
        <v>3444</v>
      </c>
      <c r="B3503" s="921"/>
      <c r="D3503" s="2" t="str">
        <f t="shared" si="53"/>
        <v>OK</v>
      </c>
    </row>
    <row r="3504" spans="1:4" x14ac:dyDescent="0.2">
      <c r="A3504" s="5">
        <v>3445</v>
      </c>
      <c r="B3504" s="921"/>
      <c r="D3504" s="2" t="str">
        <f t="shared" si="53"/>
        <v>OK</v>
      </c>
    </row>
    <row r="3505" spans="1:5" x14ac:dyDescent="0.2">
      <c r="A3505" s="5">
        <v>3446</v>
      </c>
      <c r="B3505" s="921"/>
      <c r="D3505" s="2" t="str">
        <f t="shared" si="53"/>
        <v>OK</v>
      </c>
    </row>
    <row r="3506" spans="1:5" x14ac:dyDescent="0.2">
      <c r="A3506" s="5">
        <v>3447</v>
      </c>
      <c r="B3506" s="921"/>
      <c r="D3506" s="2" t="str">
        <f t="shared" si="53"/>
        <v>OK</v>
      </c>
    </row>
    <row r="3507" spans="1:5" x14ac:dyDescent="0.2">
      <c r="A3507" s="5">
        <v>3448</v>
      </c>
      <c r="B3507" s="921"/>
      <c r="D3507" s="2" t="str">
        <f t="shared" si="53"/>
        <v>OK</v>
      </c>
    </row>
    <row r="3508" spans="1:5" x14ac:dyDescent="0.2">
      <c r="A3508" s="5">
        <v>3449</v>
      </c>
      <c r="B3508" s="921"/>
      <c r="D3508" s="2" t="str">
        <f t="shared" si="53"/>
        <v>OK</v>
      </c>
    </row>
    <row r="3509" spans="1:5" x14ac:dyDescent="0.2">
      <c r="A3509" s="5">
        <v>3450</v>
      </c>
      <c r="B3509" s="921"/>
      <c r="D3509" s="2" t="str">
        <f t="shared" si="53"/>
        <v>OK</v>
      </c>
    </row>
    <row r="3510" spans="1:5" x14ac:dyDescent="0.2">
      <c r="A3510" s="5">
        <v>3451</v>
      </c>
      <c r="B3510" s="921"/>
      <c r="D3510" s="2" t="str">
        <f t="shared" si="53"/>
        <v>OK</v>
      </c>
    </row>
    <row r="3511" spans="1:5" x14ac:dyDescent="0.2">
      <c r="A3511" s="5">
        <v>3452</v>
      </c>
      <c r="B3511" s="921"/>
      <c r="D3511" s="2" t="str">
        <f t="shared" si="53"/>
        <v>OK</v>
      </c>
    </row>
    <row r="3512" spans="1:5" x14ac:dyDescent="0.2">
      <c r="A3512" s="5">
        <v>3453</v>
      </c>
      <c r="B3512" s="921"/>
      <c r="D3512" s="2" t="str">
        <f t="shared" si="53"/>
        <v>OK</v>
      </c>
    </row>
    <row r="3513" spans="1:5" x14ac:dyDescent="0.2">
      <c r="A3513" s="5">
        <v>3454</v>
      </c>
      <c r="B3513" s="921"/>
      <c r="D3513" s="2" t="str">
        <f t="shared" si="53"/>
        <v>OK</v>
      </c>
    </row>
    <row r="3514" spans="1:5" x14ac:dyDescent="0.2">
      <c r="A3514" s="5">
        <v>3455</v>
      </c>
      <c r="B3514" s="921"/>
      <c r="D3514" s="2" t="str">
        <f t="shared" si="53"/>
        <v>OK</v>
      </c>
    </row>
    <row r="3515" spans="1:5" x14ac:dyDescent="0.2">
      <c r="A3515" s="5">
        <v>3456</v>
      </c>
      <c r="B3515" s="921"/>
      <c r="D3515" s="2" t="str">
        <f t="shared" si="53"/>
        <v>OK</v>
      </c>
    </row>
    <row r="3516" spans="1:5" x14ac:dyDescent="0.2">
      <c r="A3516" s="5">
        <v>3457</v>
      </c>
      <c r="B3516" s="921"/>
      <c r="D3516" s="2" t="str">
        <f t="shared" si="53"/>
        <v>OK</v>
      </c>
    </row>
    <row r="3517" spans="1:5" x14ac:dyDescent="0.2">
      <c r="A3517">
        <v>3458</v>
      </c>
      <c r="B3517" s="921">
        <f>'Assets-Liab 5-6'!H6</f>
        <v>0</v>
      </c>
      <c r="D3517" s="2" t="str">
        <f t="shared" ref="D3517:D3580" si="54">IF(ISBLANK(B3517),"OK",IF(A3517-B3517=0,"OK","Error?"))</f>
        <v>Error?</v>
      </c>
    </row>
    <row r="3518" spans="1:5" x14ac:dyDescent="0.2">
      <c r="A3518" s="5">
        <v>3459</v>
      </c>
      <c r="B3518" s="921"/>
      <c r="D3518" s="2" t="str">
        <f t="shared" si="54"/>
        <v>OK</v>
      </c>
    </row>
    <row r="3519" spans="1:5" x14ac:dyDescent="0.2">
      <c r="A3519" s="5">
        <v>3460</v>
      </c>
      <c r="B3519" s="921"/>
      <c r="D3519" s="2" t="str">
        <f t="shared" si="54"/>
        <v>OK</v>
      </c>
      <c r="E3519" s="4" t="s">
        <v>118</v>
      </c>
    </row>
    <row r="3520" spans="1:5" x14ac:dyDescent="0.2">
      <c r="A3520" s="5">
        <v>3461</v>
      </c>
      <c r="B3520" s="921"/>
      <c r="D3520" s="2" t="str">
        <f t="shared" si="54"/>
        <v>OK</v>
      </c>
      <c r="E3520" s="4" t="s">
        <v>118</v>
      </c>
    </row>
    <row r="3521" spans="1:5" x14ac:dyDescent="0.2">
      <c r="A3521" s="5">
        <v>3462</v>
      </c>
      <c r="B3521" s="921"/>
      <c r="D3521" s="2" t="str">
        <f t="shared" si="54"/>
        <v>OK</v>
      </c>
      <c r="E3521" s="4" t="s">
        <v>118</v>
      </c>
    </row>
    <row r="3522" spans="1:5" x14ac:dyDescent="0.2">
      <c r="A3522" s="5">
        <v>3463</v>
      </c>
      <c r="B3522" s="921"/>
      <c r="D3522" s="2" t="str">
        <f t="shared" si="54"/>
        <v>OK</v>
      </c>
      <c r="E3522" s="4" t="s">
        <v>118</v>
      </c>
    </row>
    <row r="3523" spans="1:5" x14ac:dyDescent="0.2">
      <c r="A3523" s="5">
        <v>3464</v>
      </c>
      <c r="B3523" s="921"/>
      <c r="D3523" s="2" t="str">
        <f t="shared" si="54"/>
        <v>OK</v>
      </c>
      <c r="E3523" s="4" t="s">
        <v>118</v>
      </c>
    </row>
    <row r="3524" spans="1:5" x14ac:dyDescent="0.2">
      <c r="A3524" s="5">
        <v>3465</v>
      </c>
      <c r="B3524" s="921"/>
      <c r="D3524" s="2" t="str">
        <f t="shared" si="54"/>
        <v>OK</v>
      </c>
      <c r="E3524" s="4" t="s">
        <v>118</v>
      </c>
    </row>
    <row r="3525" spans="1:5" x14ac:dyDescent="0.2">
      <c r="A3525" s="5">
        <v>3466</v>
      </c>
      <c r="B3525" s="921"/>
      <c r="D3525" s="2" t="str">
        <f t="shared" si="54"/>
        <v>OK</v>
      </c>
      <c r="E3525" s="4" t="s">
        <v>118</v>
      </c>
    </row>
    <row r="3526" spans="1:5" x14ac:dyDescent="0.2">
      <c r="A3526" s="5">
        <v>3467</v>
      </c>
      <c r="B3526" s="921"/>
      <c r="D3526" s="2" t="str">
        <f t="shared" si="54"/>
        <v>OK</v>
      </c>
      <c r="E3526" s="4" t="s">
        <v>118</v>
      </c>
    </row>
    <row r="3527" spans="1:5" x14ac:dyDescent="0.2">
      <c r="A3527" s="5">
        <v>3468</v>
      </c>
      <c r="B3527" s="921"/>
      <c r="D3527" s="2" t="str">
        <f t="shared" si="54"/>
        <v>OK</v>
      </c>
      <c r="E3527" s="4" t="s">
        <v>118</v>
      </c>
    </row>
    <row r="3528" spans="1:5" x14ac:dyDescent="0.2">
      <c r="A3528">
        <v>3469</v>
      </c>
      <c r="B3528" s="921">
        <f>'Acct Summary 7-9'!C36</f>
        <v>0</v>
      </c>
      <c r="D3528" s="2" t="str">
        <f t="shared" si="54"/>
        <v>Error?</v>
      </c>
    </row>
    <row r="3529" spans="1:5" x14ac:dyDescent="0.2">
      <c r="A3529">
        <v>3470</v>
      </c>
      <c r="B3529" s="921">
        <f>'Acct Summary 7-9'!D36</f>
        <v>0</v>
      </c>
      <c r="D3529" s="2" t="str">
        <f t="shared" si="54"/>
        <v>Error?</v>
      </c>
    </row>
    <row r="3530" spans="1:5" x14ac:dyDescent="0.2">
      <c r="A3530">
        <v>3471</v>
      </c>
      <c r="B3530" s="921">
        <f>'Acct Summary 7-9'!F36</f>
        <v>0</v>
      </c>
      <c r="D3530" s="2" t="str">
        <f t="shared" si="54"/>
        <v>Error?</v>
      </c>
    </row>
    <row r="3531" spans="1:5" x14ac:dyDescent="0.2">
      <c r="A3531">
        <v>3472</v>
      </c>
      <c r="B3531" s="921">
        <f>'Acct Summary 7-9'!G36</f>
        <v>0</v>
      </c>
      <c r="D3531" s="2" t="str">
        <f t="shared" si="54"/>
        <v>Error?</v>
      </c>
    </row>
    <row r="3532" spans="1:5" x14ac:dyDescent="0.2">
      <c r="A3532">
        <v>3473</v>
      </c>
      <c r="B3532" s="921">
        <f>'Acct Summary 7-9'!H36</f>
        <v>0</v>
      </c>
      <c r="D3532" s="2" t="str">
        <f t="shared" si="54"/>
        <v>Error?</v>
      </c>
    </row>
    <row r="3533" spans="1:5" x14ac:dyDescent="0.2">
      <c r="A3533" s="5">
        <v>3474</v>
      </c>
      <c r="B3533" s="921"/>
      <c r="D3533" s="2" t="str">
        <f t="shared" si="54"/>
        <v>OK</v>
      </c>
    </row>
    <row r="3534" spans="1:5" x14ac:dyDescent="0.2">
      <c r="A3534" s="5">
        <v>3475</v>
      </c>
      <c r="B3534" s="921"/>
      <c r="D3534" s="2" t="str">
        <f t="shared" si="54"/>
        <v>OK</v>
      </c>
    </row>
    <row r="3535" spans="1:5" x14ac:dyDescent="0.2">
      <c r="A3535" s="5">
        <v>3476</v>
      </c>
      <c r="B3535" s="921"/>
      <c r="D3535" s="2" t="str">
        <f t="shared" si="54"/>
        <v>OK</v>
      </c>
    </row>
    <row r="3536" spans="1:5" x14ac:dyDescent="0.2">
      <c r="A3536" s="5">
        <v>3477</v>
      </c>
      <c r="B3536" s="921"/>
      <c r="D3536" s="2" t="str">
        <f t="shared" si="54"/>
        <v>OK</v>
      </c>
    </row>
    <row r="3537" spans="1:4" x14ac:dyDescent="0.2">
      <c r="A3537" s="5">
        <v>3478</v>
      </c>
      <c r="B3537" s="921"/>
      <c r="D3537" s="2" t="str">
        <f t="shared" si="54"/>
        <v>OK</v>
      </c>
    </row>
    <row r="3538" spans="1:4" x14ac:dyDescent="0.2">
      <c r="A3538" s="5">
        <v>3479</v>
      </c>
      <c r="B3538" s="921"/>
      <c r="D3538" s="2" t="str">
        <f t="shared" si="54"/>
        <v>OK</v>
      </c>
    </row>
    <row r="3539" spans="1:4" x14ac:dyDescent="0.2">
      <c r="A3539" s="5">
        <v>3480</v>
      </c>
      <c r="B3539" s="921"/>
      <c r="D3539" s="2" t="str">
        <f t="shared" si="54"/>
        <v>OK</v>
      </c>
    </row>
    <row r="3540" spans="1:4" x14ac:dyDescent="0.2">
      <c r="A3540" s="5">
        <v>3481</v>
      </c>
      <c r="B3540" s="921"/>
      <c r="D3540" s="2" t="str">
        <f t="shared" si="54"/>
        <v>OK</v>
      </c>
    </row>
    <row r="3541" spans="1:4" x14ac:dyDescent="0.2">
      <c r="A3541" s="5">
        <v>3482</v>
      </c>
      <c r="B3541" s="921"/>
      <c r="D3541" s="2" t="str">
        <f t="shared" si="54"/>
        <v>OK</v>
      </c>
    </row>
    <row r="3542" spans="1:4" x14ac:dyDescent="0.2">
      <c r="A3542" s="5">
        <v>3483</v>
      </c>
      <c r="B3542" s="921"/>
      <c r="D3542" s="2" t="str">
        <f t="shared" si="54"/>
        <v>OK</v>
      </c>
    </row>
    <row r="3543" spans="1:4" x14ac:dyDescent="0.2">
      <c r="A3543" s="5">
        <v>3484</v>
      </c>
      <c r="B3543" s="921"/>
      <c r="D3543" s="2" t="str">
        <f t="shared" si="54"/>
        <v>OK</v>
      </c>
    </row>
    <row r="3544" spans="1:4" x14ac:dyDescent="0.2">
      <c r="A3544">
        <v>3485</v>
      </c>
      <c r="B3544" s="921">
        <f>'Assets-Liab 5-6'!K4</f>
        <v>0</v>
      </c>
      <c r="D3544" s="2" t="str">
        <f t="shared" si="54"/>
        <v>Error?</v>
      </c>
    </row>
    <row r="3545" spans="1:4" x14ac:dyDescent="0.2">
      <c r="A3545" s="5">
        <v>3486</v>
      </c>
      <c r="B3545" s="921"/>
      <c r="D3545" s="2" t="str">
        <f t="shared" si="54"/>
        <v>OK</v>
      </c>
    </row>
    <row r="3546" spans="1:4" x14ac:dyDescent="0.2">
      <c r="A3546">
        <v>3487</v>
      </c>
      <c r="B3546" s="921">
        <f>'Assets-Liab 5-6'!K6</f>
        <v>0</v>
      </c>
      <c r="D3546" s="2" t="str">
        <f t="shared" si="54"/>
        <v>Error?</v>
      </c>
    </row>
    <row r="3547" spans="1:4" x14ac:dyDescent="0.2">
      <c r="A3547">
        <v>3488</v>
      </c>
      <c r="B3547" s="921">
        <f>'Assets-Liab 5-6'!K10</f>
        <v>0</v>
      </c>
      <c r="D3547" s="2" t="str">
        <f t="shared" si="54"/>
        <v>Error?</v>
      </c>
    </row>
    <row r="3548" spans="1:4" x14ac:dyDescent="0.2">
      <c r="A3548">
        <v>3489</v>
      </c>
      <c r="B3548" s="921">
        <f>'Assets-Liab 5-6'!K5</f>
        <v>0</v>
      </c>
      <c r="D3548" s="2" t="str">
        <f t="shared" si="54"/>
        <v>Error?</v>
      </c>
    </row>
    <row r="3549" spans="1:4" x14ac:dyDescent="0.2">
      <c r="A3549">
        <v>3490</v>
      </c>
      <c r="B3549" s="921">
        <f>'Assets-Liab 5-6'!K12</f>
        <v>0</v>
      </c>
      <c r="D3549" s="2" t="str">
        <f t="shared" si="54"/>
        <v>Error?</v>
      </c>
    </row>
    <row r="3550" spans="1:4" x14ac:dyDescent="0.2">
      <c r="A3550">
        <v>3491</v>
      </c>
      <c r="B3550" s="921">
        <f>'Assets-Liab 5-6'!K13</f>
        <v>0</v>
      </c>
      <c r="D3550" s="2" t="str">
        <f t="shared" si="54"/>
        <v>Error?</v>
      </c>
    </row>
    <row r="3551" spans="1:4" x14ac:dyDescent="0.2">
      <c r="A3551" s="5">
        <v>3492</v>
      </c>
      <c r="B3551" s="921"/>
      <c r="D3551" s="2" t="str">
        <f t="shared" si="54"/>
        <v>OK</v>
      </c>
    </row>
    <row r="3552" spans="1:4" x14ac:dyDescent="0.2">
      <c r="A3552" s="5">
        <v>3493</v>
      </c>
      <c r="B3552" s="921"/>
      <c r="C3552" s="2" t="s">
        <v>511</v>
      </c>
      <c r="D3552" s="2" t="str">
        <f t="shared" si="54"/>
        <v>OK</v>
      </c>
    </row>
    <row r="3553" spans="1:4" x14ac:dyDescent="0.2">
      <c r="A3553" s="5">
        <v>3494</v>
      </c>
      <c r="B3553" s="921"/>
      <c r="D3553" s="2" t="str">
        <f t="shared" si="54"/>
        <v>OK</v>
      </c>
    </row>
    <row r="3554" spans="1:4" x14ac:dyDescent="0.2">
      <c r="A3554" s="5">
        <v>3495</v>
      </c>
      <c r="B3554" s="921"/>
      <c r="D3554" s="2" t="str">
        <f t="shared" si="54"/>
        <v>OK</v>
      </c>
    </row>
    <row r="3555" spans="1:4" x14ac:dyDescent="0.2">
      <c r="A3555" s="5">
        <v>3496</v>
      </c>
      <c r="B3555" s="921"/>
      <c r="D3555" s="2" t="str">
        <f t="shared" si="54"/>
        <v>OK</v>
      </c>
    </row>
    <row r="3556" spans="1:4" x14ac:dyDescent="0.2">
      <c r="A3556" s="5">
        <v>3497</v>
      </c>
      <c r="B3556" s="921"/>
      <c r="D3556" s="2" t="str">
        <f t="shared" si="54"/>
        <v>OK</v>
      </c>
    </row>
    <row r="3557" spans="1:4" x14ac:dyDescent="0.2">
      <c r="A3557" s="5">
        <v>3498</v>
      </c>
      <c r="B3557" s="921"/>
      <c r="D3557" s="2" t="str">
        <f t="shared" si="54"/>
        <v>OK</v>
      </c>
    </row>
    <row r="3558" spans="1:4" x14ac:dyDescent="0.2">
      <c r="A3558" s="5">
        <v>3499</v>
      </c>
      <c r="B3558" s="921"/>
      <c r="D3558" s="2" t="str">
        <f t="shared" si="54"/>
        <v>OK</v>
      </c>
    </row>
    <row r="3559" spans="1:4" x14ac:dyDescent="0.2">
      <c r="A3559">
        <v>3500</v>
      </c>
      <c r="B3559" s="921">
        <f>'Assets-Liab 5-6'!K31</f>
        <v>0</v>
      </c>
      <c r="D3559" s="2" t="str">
        <f t="shared" si="54"/>
        <v>Error?</v>
      </c>
    </row>
    <row r="3560" spans="1:4" x14ac:dyDescent="0.2">
      <c r="A3560">
        <v>3501</v>
      </c>
      <c r="B3560" s="921">
        <f>'Assets-Liab 5-6'!K32</f>
        <v>0</v>
      </c>
      <c r="D3560" s="2" t="str">
        <f t="shared" si="54"/>
        <v>Error?</v>
      </c>
    </row>
    <row r="3561" spans="1:4" x14ac:dyDescent="0.2">
      <c r="A3561" s="5">
        <v>3502</v>
      </c>
      <c r="B3561" s="921"/>
      <c r="D3561" s="2" t="str">
        <f t="shared" si="54"/>
        <v>OK</v>
      </c>
    </row>
    <row r="3562" spans="1:4" x14ac:dyDescent="0.2">
      <c r="A3562" s="5">
        <v>3503</v>
      </c>
      <c r="B3562" s="921"/>
      <c r="D3562" s="2" t="str">
        <f t="shared" si="54"/>
        <v>OK</v>
      </c>
    </row>
    <row r="3563" spans="1:4" x14ac:dyDescent="0.2">
      <c r="A3563">
        <v>3504</v>
      </c>
      <c r="B3563" s="921">
        <f>'Assets-Liab 5-6'!K34</f>
        <v>0</v>
      </c>
      <c r="D3563" s="2" t="str">
        <f t="shared" si="54"/>
        <v>Error?</v>
      </c>
    </row>
    <row r="3564" spans="1:4" x14ac:dyDescent="0.2">
      <c r="A3564">
        <v>3505</v>
      </c>
      <c r="B3564" s="921">
        <f>'Assets-Liab 5-6'!K38</f>
        <v>0</v>
      </c>
      <c r="D3564" s="2" t="str">
        <f t="shared" si="54"/>
        <v>Error?</v>
      </c>
    </row>
    <row r="3565" spans="1:4" x14ac:dyDescent="0.2">
      <c r="A3565">
        <v>3506</v>
      </c>
      <c r="B3565" s="921">
        <f>'Assets-Liab 5-6'!K39</f>
        <v>0</v>
      </c>
      <c r="C3565" s="2" t="s">
        <v>511</v>
      </c>
      <c r="D3565" s="2" t="str">
        <f t="shared" si="54"/>
        <v>Error?</v>
      </c>
    </row>
    <row r="3566" spans="1:4" x14ac:dyDescent="0.2">
      <c r="A3566">
        <v>3507</v>
      </c>
      <c r="B3566" s="921">
        <f>'Assets-Liab 5-6'!K41</f>
        <v>0</v>
      </c>
      <c r="D3566" s="2" t="str">
        <f t="shared" si="54"/>
        <v>Error?</v>
      </c>
    </row>
    <row r="3567" spans="1:4" x14ac:dyDescent="0.2">
      <c r="A3567">
        <v>3508</v>
      </c>
      <c r="B3567" s="921">
        <f>'Acct Summary 7-9'!K4</f>
        <v>0</v>
      </c>
      <c r="D3567" s="2" t="str">
        <f t="shared" si="54"/>
        <v>Error?</v>
      </c>
    </row>
    <row r="3568" spans="1:4" x14ac:dyDescent="0.2">
      <c r="A3568">
        <v>3509</v>
      </c>
      <c r="B3568" s="921">
        <f>'Acct Summary 7-9'!K6</f>
        <v>0</v>
      </c>
      <c r="C3568" s="2" t="s">
        <v>511</v>
      </c>
      <c r="D3568" s="2" t="str">
        <f t="shared" si="54"/>
        <v>Error?</v>
      </c>
    </row>
    <row r="3569" spans="1:4" x14ac:dyDescent="0.2">
      <c r="A3569">
        <v>3510</v>
      </c>
      <c r="B3569" s="921">
        <f>'Acct Summary 7-9'!K8</f>
        <v>0</v>
      </c>
      <c r="C3569" s="2" t="s">
        <v>511</v>
      </c>
      <c r="D3569" s="2" t="str">
        <f t="shared" si="54"/>
        <v>Error?</v>
      </c>
    </row>
    <row r="3570" spans="1:4" x14ac:dyDescent="0.2">
      <c r="A3570">
        <v>3511</v>
      </c>
      <c r="B3570" s="921">
        <f>'Acct Summary 7-9'!K13</f>
        <v>0</v>
      </c>
      <c r="C3570" s="2" t="s">
        <v>511</v>
      </c>
      <c r="D3570" s="2" t="str">
        <f t="shared" si="54"/>
        <v>Error?</v>
      </c>
    </row>
    <row r="3571" spans="1:4" x14ac:dyDescent="0.2">
      <c r="A3571">
        <v>3512</v>
      </c>
      <c r="B3571" s="921">
        <f>'Acct Summary 7-9'!K15</f>
        <v>0</v>
      </c>
      <c r="C3571" s="2" t="s">
        <v>511</v>
      </c>
      <c r="D3571" s="2" t="str">
        <f t="shared" si="54"/>
        <v>Error?</v>
      </c>
    </row>
    <row r="3572" spans="1:4" x14ac:dyDescent="0.2">
      <c r="A3572">
        <v>3513</v>
      </c>
      <c r="B3572" s="921">
        <f>'Acct Summary 7-9'!K16</f>
        <v>0</v>
      </c>
      <c r="C3572" s="2" t="s">
        <v>511</v>
      </c>
      <c r="D3572" s="2" t="str">
        <f t="shared" si="54"/>
        <v>Error?</v>
      </c>
    </row>
    <row r="3573" spans="1:4" x14ac:dyDescent="0.2">
      <c r="A3573">
        <v>3514</v>
      </c>
      <c r="B3573" s="921">
        <f>'Acct Summary 7-9'!K17</f>
        <v>0</v>
      </c>
      <c r="C3573" s="2" t="s">
        <v>511</v>
      </c>
      <c r="D3573" s="2" t="str">
        <f t="shared" si="54"/>
        <v>Error?</v>
      </c>
    </row>
    <row r="3574" spans="1:4" x14ac:dyDescent="0.2">
      <c r="A3574">
        <v>3515</v>
      </c>
      <c r="B3574" s="921">
        <f>'Acct Summary 7-9'!K20</f>
        <v>0</v>
      </c>
      <c r="C3574" s="2" t="s">
        <v>511</v>
      </c>
      <c r="D3574" s="2" t="str">
        <f t="shared" si="54"/>
        <v>Error?</v>
      </c>
    </row>
    <row r="3575" spans="1:4" x14ac:dyDescent="0.2">
      <c r="A3575">
        <v>3516</v>
      </c>
      <c r="B3575" s="921">
        <f>'Acct Summary 7-9'!K26</f>
        <v>0</v>
      </c>
      <c r="C3575" s="2" t="s">
        <v>511</v>
      </c>
      <c r="D3575" s="2" t="str">
        <f t="shared" si="54"/>
        <v>Error?</v>
      </c>
    </row>
    <row r="3576" spans="1:4" x14ac:dyDescent="0.2">
      <c r="A3576">
        <v>3517</v>
      </c>
      <c r="B3576" s="921">
        <f>'Acct Summary 7-9'!K28</f>
        <v>0</v>
      </c>
      <c r="C3576" s="2" t="s">
        <v>511</v>
      </c>
      <c r="D3576" s="2" t="str">
        <f t="shared" si="54"/>
        <v>Error?</v>
      </c>
    </row>
    <row r="3577" spans="1:4" x14ac:dyDescent="0.2">
      <c r="A3577">
        <v>3518</v>
      </c>
      <c r="B3577" s="921">
        <f>'Acct Summary 7-9'!K33</f>
        <v>0</v>
      </c>
      <c r="D3577" s="2" t="str">
        <f t="shared" si="54"/>
        <v>Error?</v>
      </c>
    </row>
    <row r="3578" spans="1:4" x14ac:dyDescent="0.2">
      <c r="A3578">
        <v>3519</v>
      </c>
      <c r="B3578" s="921">
        <f>'Acct Summary 7-9'!K34</f>
        <v>0</v>
      </c>
      <c r="D3578" s="2" t="str">
        <f t="shared" si="54"/>
        <v>Error?</v>
      </c>
    </row>
    <row r="3579" spans="1:4" x14ac:dyDescent="0.2">
      <c r="A3579">
        <v>3520</v>
      </c>
      <c r="B3579" s="921">
        <f>'Acct Summary 7-9'!K35</f>
        <v>0</v>
      </c>
      <c r="D3579" s="2" t="str">
        <f t="shared" si="54"/>
        <v>Error?</v>
      </c>
    </row>
    <row r="3580" spans="1:4" x14ac:dyDescent="0.2">
      <c r="A3580">
        <v>3521</v>
      </c>
      <c r="B3580" s="921">
        <f>'Acct Summary 7-9'!K36</f>
        <v>0</v>
      </c>
      <c r="D3580" s="2" t="str">
        <f t="shared" si="54"/>
        <v>Error?</v>
      </c>
    </row>
    <row r="3581" spans="1:4" x14ac:dyDescent="0.2">
      <c r="A3581">
        <v>3522</v>
      </c>
      <c r="B3581" s="921">
        <f>'Acct Summary 7-9'!K43</f>
        <v>0</v>
      </c>
      <c r="D3581" s="2" t="str">
        <f t="shared" ref="D3581:D3644" si="55">IF(ISBLANK(B3581),"OK",IF(A3581-B3581=0,"OK","Error?"))</f>
        <v>Error?</v>
      </c>
    </row>
    <row r="3582" spans="1:4" x14ac:dyDescent="0.2">
      <c r="A3582">
        <v>3523</v>
      </c>
      <c r="B3582" s="921">
        <f>'Acct Summary 7-9'!K44</f>
        <v>0</v>
      </c>
      <c r="D3582" s="2" t="str">
        <f t="shared" si="55"/>
        <v>Error?</v>
      </c>
    </row>
    <row r="3583" spans="1:4" x14ac:dyDescent="0.2">
      <c r="A3583" s="1">
        <v>3524</v>
      </c>
      <c r="B3583" s="921">
        <f>'Acct Summary 7-9'!K75</f>
        <v>0</v>
      </c>
      <c r="D3583" s="2" t="str">
        <f t="shared" si="55"/>
        <v>Error?</v>
      </c>
    </row>
    <row r="3584" spans="1:4" x14ac:dyDescent="0.2">
      <c r="A3584">
        <v>3525</v>
      </c>
      <c r="B3584" s="921">
        <f>'Acct Summary 7-9'!K76</f>
        <v>0</v>
      </c>
      <c r="C3584" s="2" t="s">
        <v>511</v>
      </c>
      <c r="D3584" s="2" t="str">
        <f t="shared" si="55"/>
        <v>Error?</v>
      </c>
    </row>
    <row r="3585" spans="1:4" x14ac:dyDescent="0.2">
      <c r="A3585">
        <v>3526</v>
      </c>
      <c r="B3585" s="921">
        <f>'Acct Summary 7-9'!K77</f>
        <v>0</v>
      </c>
      <c r="D3585" s="2" t="str">
        <f t="shared" si="55"/>
        <v>Error?</v>
      </c>
    </row>
    <row r="3586" spans="1:4" x14ac:dyDescent="0.2">
      <c r="A3586">
        <v>3527</v>
      </c>
      <c r="B3586" s="921">
        <f>'Acct Summary 7-9'!K78</f>
        <v>0</v>
      </c>
      <c r="C3586" s="2" t="s">
        <v>511</v>
      </c>
      <c r="D3586" s="2" t="str">
        <f t="shared" si="55"/>
        <v>Error?</v>
      </c>
    </row>
    <row r="3587" spans="1:4" x14ac:dyDescent="0.2">
      <c r="A3587">
        <v>3528</v>
      </c>
      <c r="B3587" s="921">
        <f>'Acct Summary 7-9'!K79</f>
        <v>0</v>
      </c>
      <c r="C3587" s="2" t="s">
        <v>511</v>
      </c>
      <c r="D3587" s="2" t="str">
        <f t="shared" si="55"/>
        <v>Error?</v>
      </c>
    </row>
    <row r="3588" spans="1:4" x14ac:dyDescent="0.2">
      <c r="A3588">
        <v>3529</v>
      </c>
      <c r="B3588" s="921">
        <f>'Acct Summary 7-9'!K80</f>
        <v>0</v>
      </c>
      <c r="C3588" s="2" t="s">
        <v>511</v>
      </c>
      <c r="D3588" s="2" t="str">
        <f t="shared" si="55"/>
        <v>Error?</v>
      </c>
    </row>
    <row r="3589" spans="1:4" x14ac:dyDescent="0.2">
      <c r="A3589">
        <v>3530</v>
      </c>
      <c r="B3589" s="921">
        <f>'Acct Summary 7-9'!K81</f>
        <v>0</v>
      </c>
      <c r="D3589" s="2" t="str">
        <f t="shared" si="55"/>
        <v>Error?</v>
      </c>
    </row>
    <row r="3590" spans="1:4" x14ac:dyDescent="0.2">
      <c r="A3590" s="5">
        <v>3531</v>
      </c>
      <c r="B3590" s="921"/>
      <c r="D3590" s="2" t="str">
        <f t="shared" si="55"/>
        <v>OK</v>
      </c>
    </row>
    <row r="3591" spans="1:4" x14ac:dyDescent="0.2">
      <c r="A3591" s="5">
        <v>3532</v>
      </c>
      <c r="B3591" s="921"/>
      <c r="C3591" s="2" t="s">
        <v>511</v>
      </c>
      <c r="D3591" s="2" t="str">
        <f t="shared" si="55"/>
        <v>OK</v>
      </c>
    </row>
    <row r="3592" spans="1:4" x14ac:dyDescent="0.2">
      <c r="A3592" s="5">
        <v>3533</v>
      </c>
      <c r="B3592" s="921"/>
      <c r="D3592" s="2" t="str">
        <f t="shared" si="55"/>
        <v>OK</v>
      </c>
    </row>
    <row r="3593" spans="1:4" x14ac:dyDescent="0.2">
      <c r="A3593" s="5">
        <v>3534</v>
      </c>
      <c r="B3593" s="921"/>
      <c r="D3593" s="2" t="str">
        <f t="shared" si="55"/>
        <v>OK</v>
      </c>
    </row>
    <row r="3594" spans="1:4" x14ac:dyDescent="0.2">
      <c r="A3594" s="5">
        <v>3535</v>
      </c>
      <c r="B3594" s="921"/>
      <c r="D3594" s="2" t="str">
        <f t="shared" si="55"/>
        <v>OK</v>
      </c>
    </row>
    <row r="3595" spans="1:4" x14ac:dyDescent="0.2">
      <c r="A3595" s="5">
        <v>3536</v>
      </c>
      <c r="B3595" s="921"/>
      <c r="D3595" s="2" t="str">
        <f t="shared" si="55"/>
        <v>OK</v>
      </c>
    </row>
    <row r="3596" spans="1:4" x14ac:dyDescent="0.2">
      <c r="A3596" s="5">
        <v>3537</v>
      </c>
      <c r="B3596" s="921"/>
      <c r="D3596" s="2" t="str">
        <f t="shared" si="55"/>
        <v>OK</v>
      </c>
    </row>
    <row r="3597" spans="1:4" x14ac:dyDescent="0.2">
      <c r="A3597" s="5">
        <v>3538</v>
      </c>
      <c r="B3597" s="921"/>
      <c r="D3597" s="2" t="str">
        <f t="shared" si="55"/>
        <v>OK</v>
      </c>
    </row>
    <row r="3598" spans="1:4" x14ac:dyDescent="0.2">
      <c r="A3598" s="5">
        <v>3539</v>
      </c>
      <c r="B3598" s="921"/>
      <c r="D3598" s="2" t="str">
        <f t="shared" si="55"/>
        <v>OK</v>
      </c>
    </row>
    <row r="3599" spans="1:4" x14ac:dyDescent="0.2">
      <c r="A3599" s="5">
        <v>3540</v>
      </c>
      <c r="B3599" s="921"/>
      <c r="D3599" s="2" t="str">
        <f t="shared" si="55"/>
        <v>OK</v>
      </c>
    </row>
    <row r="3600" spans="1:4" x14ac:dyDescent="0.2">
      <c r="A3600" s="5">
        <v>3541</v>
      </c>
      <c r="B3600" s="921"/>
      <c r="D3600" s="2" t="str">
        <f t="shared" si="55"/>
        <v>OK</v>
      </c>
    </row>
    <row r="3601" spans="1:4" x14ac:dyDescent="0.2">
      <c r="A3601" s="5">
        <v>3542</v>
      </c>
      <c r="B3601" s="921"/>
      <c r="D3601" s="2" t="str">
        <f t="shared" si="55"/>
        <v>OK</v>
      </c>
    </row>
    <row r="3602" spans="1:4" x14ac:dyDescent="0.2">
      <c r="A3602" s="5">
        <v>3543</v>
      </c>
      <c r="B3602" s="921"/>
      <c r="D3602" s="2" t="str">
        <f t="shared" si="55"/>
        <v>OK</v>
      </c>
    </row>
    <row r="3603" spans="1:4" x14ac:dyDescent="0.2">
      <c r="A3603" s="5">
        <v>3544</v>
      </c>
      <c r="B3603" s="921"/>
      <c r="D3603" s="2" t="str">
        <f t="shared" si="55"/>
        <v>OK</v>
      </c>
    </row>
    <row r="3604" spans="1:4" x14ac:dyDescent="0.2">
      <c r="A3604" s="5">
        <v>3545</v>
      </c>
      <c r="B3604" s="921"/>
      <c r="D3604" s="2" t="str">
        <f t="shared" si="55"/>
        <v>OK</v>
      </c>
    </row>
    <row r="3605" spans="1:4" x14ac:dyDescent="0.2">
      <c r="A3605" s="5">
        <v>3546</v>
      </c>
      <c r="B3605" s="921"/>
      <c r="D3605" s="2" t="str">
        <f t="shared" si="55"/>
        <v>OK</v>
      </c>
    </row>
    <row r="3606" spans="1:4" x14ac:dyDescent="0.2">
      <c r="A3606" s="5">
        <v>3547</v>
      </c>
      <c r="B3606" s="921"/>
      <c r="D3606" s="2" t="str">
        <f t="shared" si="55"/>
        <v>OK</v>
      </c>
    </row>
    <row r="3607" spans="1:4" x14ac:dyDescent="0.2">
      <c r="A3607" s="5">
        <v>3548</v>
      </c>
      <c r="B3607" s="921"/>
      <c r="D3607" s="2" t="str">
        <f t="shared" si="55"/>
        <v>OK</v>
      </c>
    </row>
    <row r="3608" spans="1:4" x14ac:dyDescent="0.2">
      <c r="A3608" s="5">
        <v>3549</v>
      </c>
      <c r="B3608" s="921"/>
      <c r="D3608" s="2" t="str">
        <f t="shared" si="55"/>
        <v>OK</v>
      </c>
    </row>
    <row r="3609" spans="1:4" x14ac:dyDescent="0.2">
      <c r="A3609" s="5">
        <v>3550</v>
      </c>
      <c r="B3609" s="921"/>
      <c r="D3609" s="2" t="str">
        <f t="shared" si="55"/>
        <v>OK</v>
      </c>
    </row>
    <row r="3610" spans="1:4" x14ac:dyDescent="0.2">
      <c r="A3610" s="5">
        <v>3551</v>
      </c>
      <c r="B3610" s="921"/>
      <c r="D3610" s="2" t="str">
        <f t="shared" si="55"/>
        <v>OK</v>
      </c>
    </row>
    <row r="3611" spans="1:4" x14ac:dyDescent="0.2">
      <c r="A3611" s="5">
        <v>3552</v>
      </c>
      <c r="B3611" s="921"/>
      <c r="D3611" s="2" t="str">
        <f t="shared" si="55"/>
        <v>OK</v>
      </c>
    </row>
    <row r="3612" spans="1:4" x14ac:dyDescent="0.2">
      <c r="A3612" s="5">
        <v>3553</v>
      </c>
      <c r="B3612" s="921"/>
      <c r="D3612" s="2" t="str">
        <f t="shared" si="55"/>
        <v>OK</v>
      </c>
    </row>
    <row r="3613" spans="1:4" x14ac:dyDescent="0.2">
      <c r="A3613" s="5">
        <v>3554</v>
      </c>
      <c r="B3613" s="921"/>
      <c r="D3613" s="2" t="str">
        <f t="shared" si="55"/>
        <v>OK</v>
      </c>
    </row>
    <row r="3614" spans="1:4" x14ac:dyDescent="0.2">
      <c r="A3614" s="5">
        <v>3555</v>
      </c>
      <c r="B3614" s="921"/>
      <c r="D3614" s="2" t="str">
        <f t="shared" si="55"/>
        <v>OK</v>
      </c>
    </row>
    <row r="3615" spans="1:4" x14ac:dyDescent="0.2">
      <c r="A3615">
        <v>3556</v>
      </c>
      <c r="B3615" s="921">
        <f>'Expenditures 16-24'!C435</f>
        <v>0</v>
      </c>
      <c r="D3615" s="2" t="str">
        <f t="shared" si="55"/>
        <v>Error?</v>
      </c>
    </row>
    <row r="3616" spans="1:4" x14ac:dyDescent="0.2">
      <c r="A3616">
        <v>3557</v>
      </c>
      <c r="B3616" s="921">
        <f>'Expenditures 16-24'!C436</f>
        <v>0</v>
      </c>
      <c r="D3616" s="2" t="str">
        <f t="shared" si="55"/>
        <v>Error?</v>
      </c>
    </row>
    <row r="3617" spans="1:4" x14ac:dyDescent="0.2">
      <c r="A3617">
        <v>3558</v>
      </c>
      <c r="B3617" s="921">
        <f>'Expenditures 16-24'!C437</f>
        <v>0</v>
      </c>
      <c r="D3617" s="2" t="str">
        <f t="shared" si="55"/>
        <v>Error?</v>
      </c>
    </row>
    <row r="3618" spans="1:4" x14ac:dyDescent="0.2">
      <c r="A3618">
        <v>3559</v>
      </c>
      <c r="B3618" s="921">
        <f>'Expenditures 16-24'!C438</f>
        <v>0</v>
      </c>
      <c r="D3618" s="2" t="str">
        <f t="shared" si="55"/>
        <v>Error?</v>
      </c>
    </row>
    <row r="3619" spans="1:4" x14ac:dyDescent="0.2">
      <c r="A3619">
        <v>3560</v>
      </c>
      <c r="B3619" s="921">
        <f>'Expenditures 16-24'!C439</f>
        <v>0</v>
      </c>
      <c r="C3619" s="2" t="s">
        <v>511</v>
      </c>
      <c r="D3619" s="2" t="str">
        <f t="shared" si="55"/>
        <v>Error?</v>
      </c>
    </row>
    <row r="3620" spans="1:4" x14ac:dyDescent="0.2">
      <c r="A3620">
        <v>3561</v>
      </c>
      <c r="B3620" s="921">
        <f>'Expenditures 16-24'!C454</f>
        <v>0</v>
      </c>
      <c r="D3620" s="2" t="str">
        <f t="shared" si="55"/>
        <v>Error?</v>
      </c>
    </row>
    <row r="3621" spans="1:4" x14ac:dyDescent="0.2">
      <c r="A3621" s="5">
        <v>3562</v>
      </c>
      <c r="B3621" s="921"/>
      <c r="C3621" s="2" t="s">
        <v>511</v>
      </c>
      <c r="D3621" s="2" t="str">
        <f t="shared" si="55"/>
        <v>OK</v>
      </c>
    </row>
    <row r="3622" spans="1:4" x14ac:dyDescent="0.2">
      <c r="A3622">
        <v>3563</v>
      </c>
      <c r="B3622" s="921">
        <f>'Expenditures 16-24'!D435</f>
        <v>0</v>
      </c>
      <c r="C3622" s="2" t="s">
        <v>511</v>
      </c>
      <c r="D3622" s="2" t="str">
        <f t="shared" si="55"/>
        <v>Error?</v>
      </c>
    </row>
    <row r="3623" spans="1:4" x14ac:dyDescent="0.2">
      <c r="A3623">
        <v>3564</v>
      </c>
      <c r="B3623" s="921">
        <f>'Expenditures 16-24'!D436</f>
        <v>0</v>
      </c>
      <c r="D3623" s="2" t="str">
        <f t="shared" si="55"/>
        <v>Error?</v>
      </c>
    </row>
    <row r="3624" spans="1:4" x14ac:dyDescent="0.2">
      <c r="A3624">
        <v>3565</v>
      </c>
      <c r="B3624" s="921">
        <f>'Expenditures 16-24'!D437</f>
        <v>0</v>
      </c>
      <c r="D3624" s="2" t="str">
        <f t="shared" si="55"/>
        <v>Error?</v>
      </c>
    </row>
    <row r="3625" spans="1:4" x14ac:dyDescent="0.2">
      <c r="A3625">
        <v>3566</v>
      </c>
      <c r="B3625" s="921">
        <f>'Expenditures 16-24'!D438</f>
        <v>0</v>
      </c>
      <c r="D3625" s="2" t="str">
        <f t="shared" si="55"/>
        <v>Error?</v>
      </c>
    </row>
    <row r="3626" spans="1:4" x14ac:dyDescent="0.2">
      <c r="A3626">
        <v>3567</v>
      </c>
      <c r="B3626" s="921">
        <f>'Expenditures 16-24'!D439</f>
        <v>0</v>
      </c>
      <c r="C3626" s="2" t="s">
        <v>511</v>
      </c>
      <c r="D3626" s="2" t="str">
        <f t="shared" si="55"/>
        <v>Error?</v>
      </c>
    </row>
    <row r="3627" spans="1:4" x14ac:dyDescent="0.2">
      <c r="A3627">
        <v>3568</v>
      </c>
      <c r="B3627" s="921">
        <f>'Expenditures 16-24'!D454</f>
        <v>0</v>
      </c>
      <c r="D3627" s="2" t="str">
        <f t="shared" si="55"/>
        <v>Error?</v>
      </c>
    </row>
    <row r="3628" spans="1:4" x14ac:dyDescent="0.2">
      <c r="A3628" s="5">
        <v>3569</v>
      </c>
      <c r="B3628" s="921"/>
      <c r="C3628" s="2" t="s">
        <v>511</v>
      </c>
      <c r="D3628" s="2" t="str">
        <f t="shared" si="55"/>
        <v>OK</v>
      </c>
    </row>
    <row r="3629" spans="1:4" x14ac:dyDescent="0.2">
      <c r="A3629">
        <v>3570</v>
      </c>
      <c r="B3629" s="921">
        <f>'Expenditures 16-24'!E435</f>
        <v>0</v>
      </c>
      <c r="C3629" s="2" t="s">
        <v>511</v>
      </c>
      <c r="D3629" s="2" t="str">
        <f t="shared" si="55"/>
        <v>Error?</v>
      </c>
    </row>
    <row r="3630" spans="1:4" x14ac:dyDescent="0.2">
      <c r="A3630">
        <v>3571</v>
      </c>
      <c r="B3630" s="921">
        <f>'Expenditures 16-24'!E436</f>
        <v>0</v>
      </c>
      <c r="D3630" s="2" t="str">
        <f t="shared" si="55"/>
        <v>Error?</v>
      </c>
    </row>
    <row r="3631" spans="1:4" x14ac:dyDescent="0.2">
      <c r="A3631">
        <v>3572</v>
      </c>
      <c r="B3631" s="921">
        <f>'Expenditures 16-24'!E437</f>
        <v>0</v>
      </c>
      <c r="D3631" s="2" t="str">
        <f t="shared" si="55"/>
        <v>Error?</v>
      </c>
    </row>
    <row r="3632" spans="1:4" x14ac:dyDescent="0.2">
      <c r="A3632">
        <v>3573</v>
      </c>
      <c r="B3632" s="921">
        <f>'Expenditures 16-24'!E438</f>
        <v>0</v>
      </c>
      <c r="D3632" s="2" t="str">
        <f t="shared" si="55"/>
        <v>Error?</v>
      </c>
    </row>
    <row r="3633" spans="1:4" x14ac:dyDescent="0.2">
      <c r="A3633">
        <v>3574</v>
      </c>
      <c r="B3633" s="921">
        <f>'Expenditures 16-24'!E439</f>
        <v>0</v>
      </c>
      <c r="C3633" s="2" t="s">
        <v>511</v>
      </c>
      <c r="D3633" s="2" t="str">
        <f t="shared" si="55"/>
        <v>Error?</v>
      </c>
    </row>
    <row r="3634" spans="1:4" x14ac:dyDescent="0.2">
      <c r="A3634">
        <v>3575</v>
      </c>
      <c r="B3634" s="921">
        <f>'Expenditures 16-24'!E454</f>
        <v>0</v>
      </c>
      <c r="D3634" s="2" t="str">
        <f t="shared" si="55"/>
        <v>Error?</v>
      </c>
    </row>
    <row r="3635" spans="1:4" x14ac:dyDescent="0.2">
      <c r="A3635" s="5">
        <v>3576</v>
      </c>
      <c r="B3635" s="921"/>
      <c r="C3635" s="2" t="s">
        <v>511</v>
      </c>
      <c r="D3635" s="2" t="str">
        <f t="shared" si="55"/>
        <v>OK</v>
      </c>
    </row>
    <row r="3636" spans="1:4" x14ac:dyDescent="0.2">
      <c r="A3636">
        <v>3577</v>
      </c>
      <c r="B3636" s="921">
        <f>'Expenditures 16-24'!F435</f>
        <v>0</v>
      </c>
      <c r="C3636" s="2" t="s">
        <v>511</v>
      </c>
      <c r="D3636" s="2" t="str">
        <f t="shared" si="55"/>
        <v>Error?</v>
      </c>
    </row>
    <row r="3637" spans="1:4" x14ac:dyDescent="0.2">
      <c r="A3637">
        <v>3578</v>
      </c>
      <c r="B3637" s="921">
        <f>'Expenditures 16-24'!F436</f>
        <v>0</v>
      </c>
      <c r="D3637" s="2" t="str">
        <f t="shared" si="55"/>
        <v>Error?</v>
      </c>
    </row>
    <row r="3638" spans="1:4" x14ac:dyDescent="0.2">
      <c r="A3638">
        <v>3579</v>
      </c>
      <c r="B3638" s="921">
        <f>'Expenditures 16-24'!F437</f>
        <v>0</v>
      </c>
      <c r="D3638" s="2" t="str">
        <f t="shared" si="55"/>
        <v>Error?</v>
      </c>
    </row>
    <row r="3639" spans="1:4" x14ac:dyDescent="0.2">
      <c r="A3639">
        <v>3580</v>
      </c>
      <c r="B3639" s="921">
        <f>'Expenditures 16-24'!F438</f>
        <v>0</v>
      </c>
      <c r="D3639" s="2" t="str">
        <f t="shared" si="55"/>
        <v>Error?</v>
      </c>
    </row>
    <row r="3640" spans="1:4" x14ac:dyDescent="0.2">
      <c r="A3640">
        <v>3581</v>
      </c>
      <c r="B3640" s="921">
        <f>'Expenditures 16-24'!F439</f>
        <v>0</v>
      </c>
      <c r="C3640" s="2" t="s">
        <v>511</v>
      </c>
      <c r="D3640" s="2" t="str">
        <f t="shared" si="55"/>
        <v>Error?</v>
      </c>
    </row>
    <row r="3641" spans="1:4" x14ac:dyDescent="0.2">
      <c r="A3641">
        <v>3582</v>
      </c>
      <c r="B3641" s="921">
        <f>'Expenditures 16-24'!F454</f>
        <v>0</v>
      </c>
      <c r="D3641" s="2" t="str">
        <f t="shared" si="55"/>
        <v>Error?</v>
      </c>
    </row>
    <row r="3642" spans="1:4" x14ac:dyDescent="0.2">
      <c r="A3642" s="5">
        <v>3583</v>
      </c>
      <c r="B3642" s="921"/>
      <c r="C3642" s="2" t="s">
        <v>511</v>
      </c>
      <c r="D3642" s="2" t="str">
        <f t="shared" si="55"/>
        <v>OK</v>
      </c>
    </row>
    <row r="3643" spans="1:4" x14ac:dyDescent="0.2">
      <c r="A3643">
        <v>3584</v>
      </c>
      <c r="B3643" s="921">
        <f>'Expenditures 16-24'!G435</f>
        <v>0</v>
      </c>
      <c r="C3643" s="2" t="s">
        <v>511</v>
      </c>
      <c r="D3643" s="2" t="str">
        <f t="shared" si="55"/>
        <v>Error?</v>
      </c>
    </row>
    <row r="3644" spans="1:4" x14ac:dyDescent="0.2">
      <c r="A3644">
        <v>3585</v>
      </c>
      <c r="B3644" s="921">
        <f>'Expenditures 16-24'!G436</f>
        <v>0</v>
      </c>
      <c r="D3644" s="2" t="str">
        <f t="shared" si="55"/>
        <v>Error?</v>
      </c>
    </row>
    <row r="3645" spans="1:4" x14ac:dyDescent="0.2">
      <c r="A3645">
        <v>3586</v>
      </c>
      <c r="B3645" s="921">
        <f>'Expenditures 16-24'!G437</f>
        <v>0</v>
      </c>
      <c r="D3645" s="2" t="str">
        <f t="shared" ref="D3645:D3708" si="56">IF(ISBLANK(B3645),"OK",IF(A3645-B3645=0,"OK","Error?"))</f>
        <v>Error?</v>
      </c>
    </row>
    <row r="3646" spans="1:4" x14ac:dyDescent="0.2">
      <c r="A3646">
        <v>3587</v>
      </c>
      <c r="B3646" s="921">
        <f>'Expenditures 16-24'!G438</f>
        <v>0</v>
      </c>
      <c r="D3646" s="2" t="str">
        <f t="shared" si="56"/>
        <v>Error?</v>
      </c>
    </row>
    <row r="3647" spans="1:4" x14ac:dyDescent="0.2">
      <c r="A3647">
        <v>3588</v>
      </c>
      <c r="B3647" s="921">
        <f>'Expenditures 16-24'!G439</f>
        <v>0</v>
      </c>
      <c r="C3647" s="2" t="s">
        <v>511</v>
      </c>
      <c r="D3647" s="2" t="str">
        <f t="shared" si="56"/>
        <v>Error?</v>
      </c>
    </row>
    <row r="3648" spans="1:4" x14ac:dyDescent="0.2">
      <c r="A3648">
        <v>3589</v>
      </c>
      <c r="B3648" s="921">
        <f>'Expenditures 16-24'!G454</f>
        <v>0</v>
      </c>
      <c r="D3648" s="2" t="str">
        <f t="shared" si="56"/>
        <v>Error?</v>
      </c>
    </row>
    <row r="3649" spans="1:4" x14ac:dyDescent="0.2">
      <c r="A3649" s="5">
        <v>3590</v>
      </c>
      <c r="B3649" s="921"/>
      <c r="C3649" s="2" t="s">
        <v>511</v>
      </c>
      <c r="D3649" s="2" t="str">
        <f t="shared" si="56"/>
        <v>OK</v>
      </c>
    </row>
    <row r="3650" spans="1:4" x14ac:dyDescent="0.2">
      <c r="A3650">
        <v>3591</v>
      </c>
      <c r="B3650" s="921">
        <f>'Expenditures 16-24'!H435</f>
        <v>0</v>
      </c>
      <c r="C3650" s="2" t="s">
        <v>511</v>
      </c>
      <c r="D3650" s="2" t="str">
        <f t="shared" si="56"/>
        <v>Error?</v>
      </c>
    </row>
    <row r="3651" spans="1:4" x14ac:dyDescent="0.2">
      <c r="A3651">
        <v>3592</v>
      </c>
      <c r="B3651" s="921">
        <f>'Expenditures 16-24'!H436</f>
        <v>0</v>
      </c>
      <c r="D3651" s="2" t="str">
        <f t="shared" si="56"/>
        <v>Error?</v>
      </c>
    </row>
    <row r="3652" spans="1:4" x14ac:dyDescent="0.2">
      <c r="A3652">
        <v>3593</v>
      </c>
      <c r="B3652" s="921">
        <f>'Expenditures 16-24'!H437</f>
        <v>0</v>
      </c>
      <c r="D3652" s="2" t="str">
        <f t="shared" si="56"/>
        <v>Error?</v>
      </c>
    </row>
    <row r="3653" spans="1:4" x14ac:dyDescent="0.2">
      <c r="A3653">
        <v>3594</v>
      </c>
      <c r="B3653" s="921">
        <f>'Expenditures 16-24'!H438</f>
        <v>0</v>
      </c>
      <c r="D3653" s="2" t="str">
        <f t="shared" si="56"/>
        <v>Error?</v>
      </c>
    </row>
    <row r="3654" spans="1:4" x14ac:dyDescent="0.2">
      <c r="A3654">
        <v>3595</v>
      </c>
      <c r="B3654" s="921">
        <f>'Expenditures 16-24'!H439</f>
        <v>0</v>
      </c>
      <c r="C3654" s="2" t="s">
        <v>511</v>
      </c>
      <c r="D3654" s="2" t="str">
        <f t="shared" si="56"/>
        <v>Error?</v>
      </c>
    </row>
    <row r="3655" spans="1:4" x14ac:dyDescent="0.2">
      <c r="A3655">
        <v>3596</v>
      </c>
      <c r="B3655" s="921">
        <f>'Expenditures 16-24'!H447</f>
        <v>0</v>
      </c>
      <c r="D3655" s="2" t="str">
        <f t="shared" si="56"/>
        <v>Error?</v>
      </c>
    </row>
    <row r="3656" spans="1:4" x14ac:dyDescent="0.2">
      <c r="A3656" s="1">
        <v>3597</v>
      </c>
      <c r="B3656" s="921">
        <f>'Expenditures 16-24'!H449</f>
        <v>0</v>
      </c>
      <c r="C3656" s="2" t="s">
        <v>511</v>
      </c>
      <c r="D3656" s="2" t="str">
        <f t="shared" si="56"/>
        <v>Error?</v>
      </c>
    </row>
    <row r="3657" spans="1:4" x14ac:dyDescent="0.2">
      <c r="A3657" s="5">
        <v>3598</v>
      </c>
      <c r="B3657" s="921"/>
      <c r="D3657" s="2" t="str">
        <f t="shared" si="56"/>
        <v>OK</v>
      </c>
    </row>
    <row r="3658" spans="1:4" x14ac:dyDescent="0.2">
      <c r="A3658">
        <v>3599</v>
      </c>
      <c r="B3658" s="921">
        <f>'Expenditures 16-24'!H454</f>
        <v>0</v>
      </c>
      <c r="D3658" s="2" t="str">
        <f t="shared" si="56"/>
        <v>Error?</v>
      </c>
    </row>
    <row r="3659" spans="1:4" x14ac:dyDescent="0.2">
      <c r="A3659" s="6">
        <v>3600</v>
      </c>
      <c r="B3659" s="921"/>
      <c r="D3659" s="2" t="str">
        <f t="shared" si="56"/>
        <v>OK</v>
      </c>
    </row>
    <row r="3660" spans="1:4" x14ac:dyDescent="0.2">
      <c r="A3660" s="5">
        <v>3601</v>
      </c>
      <c r="B3660" s="921"/>
      <c r="C3660" s="2" t="s">
        <v>511</v>
      </c>
      <c r="D3660" s="2" t="str">
        <f t="shared" si="56"/>
        <v>OK</v>
      </c>
    </row>
    <row r="3661" spans="1:4" x14ac:dyDescent="0.2">
      <c r="A3661" s="6">
        <v>3602</v>
      </c>
      <c r="B3661" s="921"/>
      <c r="D3661" s="2" t="str">
        <f t="shared" si="56"/>
        <v>OK</v>
      </c>
    </row>
    <row r="3662" spans="1:4" x14ac:dyDescent="0.2">
      <c r="A3662" s="5">
        <v>3603</v>
      </c>
      <c r="B3662" s="921"/>
      <c r="D3662" s="2" t="str">
        <f t="shared" si="56"/>
        <v>OK</v>
      </c>
    </row>
    <row r="3663" spans="1:4" x14ac:dyDescent="0.2">
      <c r="A3663" s="5">
        <v>3604</v>
      </c>
      <c r="B3663" s="921"/>
      <c r="D3663" s="2" t="str">
        <f t="shared" si="56"/>
        <v>OK</v>
      </c>
    </row>
    <row r="3664" spans="1:4" x14ac:dyDescent="0.2">
      <c r="A3664" s="5">
        <v>3605</v>
      </c>
      <c r="B3664" s="921"/>
      <c r="C3664" s="2" t="s">
        <v>511</v>
      </c>
      <c r="D3664" s="2" t="str">
        <f t="shared" si="56"/>
        <v>OK</v>
      </c>
    </row>
    <row r="3665" spans="1:4" x14ac:dyDescent="0.2">
      <c r="A3665" s="5">
        <v>3606</v>
      </c>
      <c r="B3665" s="921"/>
      <c r="D3665" s="2" t="str">
        <f t="shared" si="56"/>
        <v>OK</v>
      </c>
    </row>
    <row r="3666" spans="1:4" x14ac:dyDescent="0.2">
      <c r="A3666">
        <v>3607</v>
      </c>
      <c r="B3666" s="921">
        <f>'Expenditures 16-24'!K435</f>
        <v>0</v>
      </c>
      <c r="D3666" s="2" t="str">
        <f t="shared" si="56"/>
        <v>Error?</v>
      </c>
    </row>
    <row r="3667" spans="1:4" x14ac:dyDescent="0.2">
      <c r="A3667">
        <v>3608</v>
      </c>
      <c r="B3667" s="921">
        <f>'Expenditures 16-24'!K436</f>
        <v>0</v>
      </c>
      <c r="D3667" s="2" t="str">
        <f t="shared" si="56"/>
        <v>Error?</v>
      </c>
    </row>
    <row r="3668" spans="1:4" x14ac:dyDescent="0.2">
      <c r="A3668">
        <v>3609</v>
      </c>
      <c r="B3668" s="921">
        <f>'Expenditures 16-24'!K437</f>
        <v>0</v>
      </c>
      <c r="C3668" s="2" t="s">
        <v>511</v>
      </c>
      <c r="D3668" s="2" t="str">
        <f t="shared" si="56"/>
        <v>Error?</v>
      </c>
    </row>
    <row r="3669" spans="1:4" x14ac:dyDescent="0.2">
      <c r="A3669">
        <v>3610</v>
      </c>
      <c r="B3669" s="921">
        <f>'Expenditures 16-24'!K438</f>
        <v>0</v>
      </c>
      <c r="C3669" s="2" t="s">
        <v>511</v>
      </c>
      <c r="D3669" s="2" t="str">
        <f t="shared" si="56"/>
        <v>Error?</v>
      </c>
    </row>
    <row r="3670" spans="1:4" x14ac:dyDescent="0.2">
      <c r="A3670">
        <v>3611</v>
      </c>
      <c r="B3670" s="921">
        <f>'Expenditures 16-24'!K439</f>
        <v>0</v>
      </c>
      <c r="C3670" s="2" t="s">
        <v>511</v>
      </c>
      <c r="D3670" s="2" t="str">
        <f t="shared" si="56"/>
        <v>Error?</v>
      </c>
    </row>
    <row r="3671" spans="1:4" x14ac:dyDescent="0.2">
      <c r="A3671">
        <v>3612</v>
      </c>
      <c r="B3671" s="921">
        <f>'Expenditures 16-24'!K443</f>
        <v>0</v>
      </c>
      <c r="C3671" s="2" t="s">
        <v>511</v>
      </c>
      <c r="D3671" s="2" t="str">
        <f t="shared" si="56"/>
        <v>Error?</v>
      </c>
    </row>
    <row r="3672" spans="1:4" x14ac:dyDescent="0.2">
      <c r="A3672" s="1">
        <v>3613</v>
      </c>
      <c r="B3672" s="921">
        <f>'Expenditures 16-24'!K444</f>
        <v>0</v>
      </c>
      <c r="C3672" s="2" t="s">
        <v>511</v>
      </c>
      <c r="D3672" s="2" t="str">
        <f t="shared" si="56"/>
        <v>Error?</v>
      </c>
    </row>
    <row r="3673" spans="1:4" x14ac:dyDescent="0.2">
      <c r="A3673">
        <v>3614</v>
      </c>
      <c r="B3673" s="921">
        <f>'Expenditures 16-24'!K447</f>
        <v>0</v>
      </c>
      <c r="C3673" s="2" t="s">
        <v>511</v>
      </c>
      <c r="D3673" s="2" t="str">
        <f t="shared" si="56"/>
        <v>Error?</v>
      </c>
    </row>
    <row r="3674" spans="1:4" x14ac:dyDescent="0.2">
      <c r="A3674" s="1">
        <v>3615</v>
      </c>
      <c r="B3674" s="921">
        <f>'Expenditures 16-24'!K449</f>
        <v>0</v>
      </c>
      <c r="D3674" s="2" t="str">
        <f t="shared" si="56"/>
        <v>Error?</v>
      </c>
    </row>
    <row r="3675" spans="1:4" x14ac:dyDescent="0.2">
      <c r="A3675" s="5">
        <v>3616</v>
      </c>
      <c r="B3675" s="921"/>
      <c r="C3675" s="2" t="s">
        <v>511</v>
      </c>
      <c r="D3675" s="2" t="str">
        <f t="shared" si="56"/>
        <v>OK</v>
      </c>
    </row>
    <row r="3676" spans="1:4" x14ac:dyDescent="0.2">
      <c r="A3676">
        <v>3617</v>
      </c>
      <c r="B3676" s="921">
        <f>'Expenditures 16-24'!K454</f>
        <v>0</v>
      </c>
      <c r="D3676" s="2" t="str">
        <f t="shared" si="56"/>
        <v>Error?</v>
      </c>
    </row>
    <row r="3677" spans="1:4" x14ac:dyDescent="0.2">
      <c r="A3677" s="5">
        <v>3618</v>
      </c>
      <c r="B3677" s="921"/>
      <c r="D3677" s="2" t="str">
        <f t="shared" si="56"/>
        <v>OK</v>
      </c>
    </row>
    <row r="3678" spans="1:4" x14ac:dyDescent="0.2">
      <c r="A3678" s="5">
        <v>3619</v>
      </c>
      <c r="B3678" s="921"/>
      <c r="C3678" s="2" t="s">
        <v>511</v>
      </c>
      <c r="D3678" s="2" t="str">
        <f t="shared" si="56"/>
        <v>OK</v>
      </c>
    </row>
    <row r="3679" spans="1:4" x14ac:dyDescent="0.2">
      <c r="A3679">
        <v>3620</v>
      </c>
      <c r="B3679" s="921">
        <f>'Expenditures 16-24'!K455</f>
        <v>0</v>
      </c>
      <c r="D3679" s="2" t="str">
        <f t="shared" si="56"/>
        <v>Error?</v>
      </c>
    </row>
    <row r="3680" spans="1:4" x14ac:dyDescent="0.2">
      <c r="A3680">
        <v>3621</v>
      </c>
      <c r="B3680" s="921">
        <f>'Short-Term Long-Term Debt 26'!C13</f>
        <v>0</v>
      </c>
      <c r="D3680" s="2" t="str">
        <f t="shared" si="56"/>
        <v>Error?</v>
      </c>
    </row>
    <row r="3681" spans="1:4" x14ac:dyDescent="0.2">
      <c r="A3681">
        <v>3622</v>
      </c>
      <c r="B3681" s="921">
        <f>'Short-Term Long-Term Debt 26'!C19</f>
        <v>0</v>
      </c>
      <c r="C3681" s="2" t="s">
        <v>511</v>
      </c>
      <c r="D3681" s="2" t="str">
        <f t="shared" si="56"/>
        <v>Error?</v>
      </c>
    </row>
    <row r="3682" spans="1:4" x14ac:dyDescent="0.2">
      <c r="A3682" s="1">
        <v>3623</v>
      </c>
      <c r="B3682" s="921">
        <f>'Short-Term Long-Term Debt 26'!D13</f>
        <v>0</v>
      </c>
      <c r="D3682" s="2" t="str">
        <f t="shared" si="56"/>
        <v>Error?</v>
      </c>
    </row>
    <row r="3683" spans="1:4" x14ac:dyDescent="0.2">
      <c r="A3683">
        <v>3624</v>
      </c>
      <c r="B3683" s="921">
        <f>'Short-Term Long-Term Debt 26'!D19</f>
        <v>0</v>
      </c>
      <c r="D3683" s="2" t="str">
        <f t="shared" si="56"/>
        <v>Error?</v>
      </c>
    </row>
    <row r="3684" spans="1:4" x14ac:dyDescent="0.2">
      <c r="A3684">
        <v>3625</v>
      </c>
      <c r="B3684" s="921">
        <f>'Short-Term Long-Term Debt 26'!E13</f>
        <v>0</v>
      </c>
      <c r="D3684" s="2" t="str">
        <f t="shared" si="56"/>
        <v>Error?</v>
      </c>
    </row>
    <row r="3685" spans="1:4" x14ac:dyDescent="0.2">
      <c r="A3685">
        <v>3626</v>
      </c>
      <c r="B3685" s="921">
        <f>'Short-Term Long-Term Debt 26'!E19</f>
        <v>0</v>
      </c>
      <c r="D3685" s="2" t="str">
        <f t="shared" si="56"/>
        <v>Error?</v>
      </c>
    </row>
    <row r="3686" spans="1:4" x14ac:dyDescent="0.2">
      <c r="A3686">
        <v>3627</v>
      </c>
      <c r="B3686" s="921">
        <f>'Short-Term Long-Term Debt 26'!F13</f>
        <v>0</v>
      </c>
      <c r="D3686" s="2" t="str">
        <f t="shared" si="56"/>
        <v>Error?</v>
      </c>
    </row>
    <row r="3687" spans="1:4" x14ac:dyDescent="0.2">
      <c r="A3687">
        <v>3628</v>
      </c>
      <c r="B3687" s="921">
        <f>'Short-Term Long-Term Debt 26'!F19</f>
        <v>0</v>
      </c>
      <c r="D3687" s="2" t="str">
        <f t="shared" si="56"/>
        <v>Error?</v>
      </c>
    </row>
    <row r="3688" spans="1:4" x14ac:dyDescent="0.2">
      <c r="A3688" s="5">
        <v>3629</v>
      </c>
      <c r="B3688" s="921"/>
      <c r="C3688" s="2" t="s">
        <v>511</v>
      </c>
      <c r="D3688" s="2" t="str">
        <f t="shared" si="56"/>
        <v>OK</v>
      </c>
    </row>
    <row r="3689" spans="1:4" x14ac:dyDescent="0.2">
      <c r="A3689" s="5">
        <v>3630</v>
      </c>
      <c r="B3689" s="921"/>
      <c r="C3689" s="2" t="s">
        <v>511</v>
      </c>
      <c r="D3689" s="2" t="str">
        <f t="shared" si="56"/>
        <v>OK</v>
      </c>
    </row>
    <row r="3690" spans="1:4" x14ac:dyDescent="0.2">
      <c r="A3690" s="5">
        <v>3631</v>
      </c>
      <c r="B3690" s="921"/>
      <c r="D3690" s="2" t="str">
        <f t="shared" si="56"/>
        <v>OK</v>
      </c>
    </row>
    <row r="3691" spans="1:4" x14ac:dyDescent="0.2">
      <c r="A3691" s="5">
        <v>3632</v>
      </c>
      <c r="B3691" s="921"/>
      <c r="D3691" s="2" t="str">
        <f t="shared" si="56"/>
        <v>OK</v>
      </c>
    </row>
    <row r="3692" spans="1:4" x14ac:dyDescent="0.2">
      <c r="A3692" s="5">
        <v>3633</v>
      </c>
      <c r="B3692" s="921"/>
      <c r="D3692" s="2" t="str">
        <f t="shared" si="56"/>
        <v>OK</v>
      </c>
    </row>
    <row r="3693" spans="1:4" x14ac:dyDescent="0.2">
      <c r="A3693" s="5">
        <v>3634</v>
      </c>
      <c r="B3693" s="921"/>
      <c r="D3693" s="2" t="str">
        <f t="shared" si="56"/>
        <v>OK</v>
      </c>
    </row>
    <row r="3694" spans="1:4" x14ac:dyDescent="0.2">
      <c r="A3694" s="5">
        <v>3635</v>
      </c>
      <c r="B3694" s="921"/>
      <c r="D3694" s="2" t="str">
        <f t="shared" si="56"/>
        <v>OK</v>
      </c>
    </row>
    <row r="3695" spans="1:4" x14ac:dyDescent="0.2">
      <c r="A3695" s="5">
        <v>3636</v>
      </c>
      <c r="B3695" s="921"/>
      <c r="D3695" s="2" t="str">
        <f t="shared" si="56"/>
        <v>OK</v>
      </c>
    </row>
    <row r="3696" spans="1:4" x14ac:dyDescent="0.2">
      <c r="A3696">
        <v>3637</v>
      </c>
      <c r="B3696" s="921">
        <f>'Acct Summary 7-9'!D30</f>
        <v>0</v>
      </c>
      <c r="D3696" s="2" t="str">
        <f t="shared" si="56"/>
        <v>Error?</v>
      </c>
    </row>
    <row r="3697" spans="1:4" x14ac:dyDescent="0.2">
      <c r="A3697">
        <v>3638</v>
      </c>
      <c r="B3697" s="921">
        <f>'Acct Summary 7-9'!E31</f>
        <v>0</v>
      </c>
      <c r="D3697" s="2" t="str">
        <f t="shared" si="56"/>
        <v>Error?</v>
      </c>
    </row>
    <row r="3698" spans="1:4" x14ac:dyDescent="0.2">
      <c r="A3698" s="5">
        <v>3639</v>
      </c>
      <c r="B3698" s="921"/>
      <c r="D3698" s="2" t="str">
        <f t="shared" si="56"/>
        <v>OK</v>
      </c>
    </row>
    <row r="3699" spans="1:4" x14ac:dyDescent="0.2">
      <c r="A3699" s="5">
        <v>3640</v>
      </c>
      <c r="B3699" s="921"/>
      <c r="D3699" s="2" t="str">
        <f t="shared" si="56"/>
        <v>OK</v>
      </c>
    </row>
    <row r="3700" spans="1:4" x14ac:dyDescent="0.2">
      <c r="A3700">
        <v>3641</v>
      </c>
      <c r="B3700" s="921">
        <f>'Acct Summary 7-9'!K52</f>
        <v>0</v>
      </c>
      <c r="D3700" s="2" t="str">
        <f t="shared" si="56"/>
        <v>Error?</v>
      </c>
    </row>
    <row r="3701" spans="1:4" x14ac:dyDescent="0.2">
      <c r="A3701">
        <v>3642</v>
      </c>
      <c r="B3701" s="921">
        <f>'Acct Summary 7-9'!K53</f>
        <v>0</v>
      </c>
      <c r="D3701" s="2" t="str">
        <f t="shared" si="56"/>
        <v>Error?</v>
      </c>
    </row>
    <row r="3702" spans="1:4" x14ac:dyDescent="0.2">
      <c r="A3702" s="5">
        <v>3643</v>
      </c>
      <c r="B3702" s="921"/>
      <c r="C3702" s="2" t="s">
        <v>511</v>
      </c>
      <c r="D3702" s="2" t="str">
        <f t="shared" si="56"/>
        <v>OK</v>
      </c>
    </row>
    <row r="3703" spans="1:4" x14ac:dyDescent="0.2">
      <c r="A3703" s="5">
        <v>3644</v>
      </c>
      <c r="B3703" s="921"/>
      <c r="C3703" s="2" t="s">
        <v>511</v>
      </c>
      <c r="D3703" s="2" t="str">
        <f t="shared" si="56"/>
        <v>OK</v>
      </c>
    </row>
    <row r="3704" spans="1:4" x14ac:dyDescent="0.2">
      <c r="A3704" s="5">
        <v>3645</v>
      </c>
      <c r="B3704" s="921"/>
      <c r="D3704" s="2" t="str">
        <f t="shared" si="56"/>
        <v>OK</v>
      </c>
    </row>
    <row r="3705" spans="1:4" x14ac:dyDescent="0.2">
      <c r="A3705" s="5">
        <v>3646</v>
      </c>
      <c r="B3705" s="921"/>
      <c r="D3705" s="2" t="str">
        <f t="shared" si="56"/>
        <v>OK</v>
      </c>
    </row>
    <row r="3706" spans="1:4" x14ac:dyDescent="0.2">
      <c r="A3706" s="5">
        <v>3647</v>
      </c>
      <c r="B3706" s="921"/>
      <c r="D3706" s="2" t="str">
        <f t="shared" si="56"/>
        <v>OK</v>
      </c>
    </row>
    <row r="3707" spans="1:4" x14ac:dyDescent="0.2">
      <c r="A3707" s="5">
        <v>3648</v>
      </c>
      <c r="B3707" s="921"/>
      <c r="D3707" s="2" t="str">
        <f t="shared" si="56"/>
        <v>OK</v>
      </c>
    </row>
    <row r="3708" spans="1:4" x14ac:dyDescent="0.2">
      <c r="A3708" s="5">
        <v>3649</v>
      </c>
      <c r="B3708" s="921"/>
      <c r="D3708" s="2" t="str">
        <f t="shared" si="56"/>
        <v>OK</v>
      </c>
    </row>
    <row r="3709" spans="1:4" x14ac:dyDescent="0.2">
      <c r="A3709" s="5">
        <v>3650</v>
      </c>
      <c r="B3709" s="921"/>
      <c r="D3709" s="2" t="str">
        <f t="shared" ref="D3709:D3772" si="57">IF(ISBLANK(B3709),"OK",IF(A3709-B3709=0,"OK","Error?"))</f>
        <v>OK</v>
      </c>
    </row>
    <row r="3710" spans="1:4" x14ac:dyDescent="0.2">
      <c r="A3710" s="5">
        <v>3651</v>
      </c>
      <c r="B3710" s="921"/>
      <c r="D3710" s="2" t="str">
        <f t="shared" si="57"/>
        <v>OK</v>
      </c>
    </row>
    <row r="3711" spans="1:4" x14ac:dyDescent="0.2">
      <c r="A3711" s="5">
        <v>3652</v>
      </c>
      <c r="B3711" s="921"/>
      <c r="D3711" s="2" t="str">
        <f t="shared" si="57"/>
        <v>OK</v>
      </c>
    </row>
    <row r="3712" spans="1:4" x14ac:dyDescent="0.2">
      <c r="A3712" s="5">
        <v>3653</v>
      </c>
      <c r="B3712" s="921"/>
      <c r="D3712" s="2" t="str">
        <f t="shared" si="57"/>
        <v>OK</v>
      </c>
    </row>
    <row r="3713" spans="1:4" x14ac:dyDescent="0.2">
      <c r="A3713" s="5">
        <v>3654</v>
      </c>
      <c r="B3713" s="921"/>
      <c r="D3713" s="2" t="str">
        <f t="shared" si="57"/>
        <v>OK</v>
      </c>
    </row>
    <row r="3714" spans="1:4" x14ac:dyDescent="0.2">
      <c r="A3714" s="5">
        <v>3655</v>
      </c>
      <c r="B3714" s="921"/>
      <c r="D3714" s="2" t="str">
        <f t="shared" si="57"/>
        <v>OK</v>
      </c>
    </row>
    <row r="3715" spans="1:4" x14ac:dyDescent="0.2">
      <c r="A3715">
        <v>3656</v>
      </c>
      <c r="B3715" s="921">
        <f>'Expenditures 16-24'!K306</f>
        <v>0</v>
      </c>
      <c r="D3715" s="2" t="str">
        <f t="shared" si="57"/>
        <v>Error?</v>
      </c>
    </row>
    <row r="3716" spans="1:4" x14ac:dyDescent="0.2">
      <c r="A3716">
        <v>3657</v>
      </c>
      <c r="B3716" s="921">
        <f>'Acct Summary 7-9'!K7</f>
        <v>0</v>
      </c>
      <c r="D3716" s="2" t="str">
        <f t="shared" si="57"/>
        <v>Error?</v>
      </c>
    </row>
    <row r="3717" spans="1:4" x14ac:dyDescent="0.2">
      <c r="A3717" s="5">
        <v>3658</v>
      </c>
      <c r="B3717" s="921"/>
      <c r="C3717" s="2" t="s">
        <v>511</v>
      </c>
      <c r="D3717" s="2" t="str">
        <f t="shared" si="57"/>
        <v>OK</v>
      </c>
    </row>
    <row r="3718" spans="1:4" x14ac:dyDescent="0.2">
      <c r="A3718" s="5">
        <v>3659</v>
      </c>
      <c r="B3718" s="921"/>
      <c r="C3718" s="2" t="s">
        <v>511</v>
      </c>
      <c r="D3718" s="2" t="str">
        <f t="shared" si="57"/>
        <v>OK</v>
      </c>
    </row>
    <row r="3719" spans="1:4" x14ac:dyDescent="0.2">
      <c r="A3719">
        <v>3660</v>
      </c>
      <c r="B3719" s="921">
        <f>'Expenditures 16-24'!D280</f>
        <v>0</v>
      </c>
      <c r="D3719" s="2" t="str">
        <f t="shared" si="57"/>
        <v>Error?</v>
      </c>
    </row>
    <row r="3720" spans="1:4" x14ac:dyDescent="0.2">
      <c r="A3720">
        <v>3661</v>
      </c>
      <c r="B3720" s="921">
        <f>'Expenditures 16-24'!D282</f>
        <v>0</v>
      </c>
      <c r="D3720" s="2" t="str">
        <f t="shared" si="57"/>
        <v>Error?</v>
      </c>
    </row>
    <row r="3721" spans="1:4" x14ac:dyDescent="0.2">
      <c r="A3721">
        <v>3662</v>
      </c>
      <c r="B3721" s="921">
        <f>'Expenditures 16-24'!K280</f>
        <v>0</v>
      </c>
      <c r="D3721" s="2" t="str">
        <f t="shared" si="57"/>
        <v>Error?</v>
      </c>
    </row>
    <row r="3722" spans="1:4" x14ac:dyDescent="0.2">
      <c r="A3722">
        <v>3663</v>
      </c>
      <c r="B3722" s="921">
        <f>'Expenditures 16-24'!K282</f>
        <v>0</v>
      </c>
      <c r="C3722" s="2" t="s">
        <v>511</v>
      </c>
      <c r="D3722" s="2" t="str">
        <f t="shared" si="57"/>
        <v>Error?</v>
      </c>
    </row>
    <row r="3723" spans="1:4" x14ac:dyDescent="0.2">
      <c r="A3723">
        <v>3664</v>
      </c>
      <c r="B3723" s="921">
        <f>'Tax Sched 25'!B13</f>
        <v>0</v>
      </c>
      <c r="C3723" s="2" t="s">
        <v>511</v>
      </c>
      <c r="D3723" s="2" t="str">
        <f t="shared" si="57"/>
        <v>Error?</v>
      </c>
    </row>
    <row r="3724" spans="1:4" x14ac:dyDescent="0.2">
      <c r="A3724">
        <v>3665</v>
      </c>
      <c r="B3724" s="921">
        <f>'Tax Sched 25'!D13</f>
        <v>0</v>
      </c>
      <c r="C3724" s="2" t="s">
        <v>511</v>
      </c>
      <c r="D3724" s="2" t="str">
        <f t="shared" si="57"/>
        <v>Error?</v>
      </c>
    </row>
    <row r="3725" spans="1:4" x14ac:dyDescent="0.2">
      <c r="A3725">
        <v>3666</v>
      </c>
      <c r="B3725" s="921">
        <f>'Tax Sched 25'!C13</f>
        <v>0</v>
      </c>
      <c r="C3725" s="2" t="s">
        <v>511</v>
      </c>
      <c r="D3725" s="2" t="str">
        <f t="shared" si="57"/>
        <v>Error?</v>
      </c>
    </row>
    <row r="3726" spans="1:4" x14ac:dyDescent="0.2">
      <c r="A3726">
        <v>3667</v>
      </c>
      <c r="B3726" s="921">
        <f>'Tax Sched 25'!F13</f>
        <v>0</v>
      </c>
      <c r="C3726" s="2" t="s">
        <v>511</v>
      </c>
      <c r="D3726" s="2" t="str">
        <f t="shared" si="57"/>
        <v>Error?</v>
      </c>
    </row>
    <row r="3727" spans="1:4" x14ac:dyDescent="0.2">
      <c r="A3727">
        <v>3668</v>
      </c>
      <c r="B3727" s="921">
        <f>'Tax Sched 25'!E13</f>
        <v>0</v>
      </c>
      <c r="D3727" s="2" t="str">
        <f t="shared" si="57"/>
        <v>Error?</v>
      </c>
    </row>
    <row r="3728" spans="1:4" x14ac:dyDescent="0.2">
      <c r="A3728">
        <v>3669</v>
      </c>
      <c r="B3728" s="921">
        <f>'ICR Computation 41'!E10</f>
        <v>0</v>
      </c>
      <c r="C3728" s="2" t="s">
        <v>511</v>
      </c>
      <c r="D3728" s="2" t="str">
        <f t="shared" si="57"/>
        <v>Error?</v>
      </c>
    </row>
    <row r="3729" spans="1:4" x14ac:dyDescent="0.2">
      <c r="A3729" s="5">
        <v>3670</v>
      </c>
      <c r="B3729" s="921"/>
      <c r="D3729" s="2" t="str">
        <f t="shared" si="57"/>
        <v>OK</v>
      </c>
    </row>
    <row r="3730" spans="1:4" x14ac:dyDescent="0.2">
      <c r="A3730" s="5">
        <v>3671</v>
      </c>
      <c r="B3730" s="921"/>
      <c r="D3730" s="2" t="str">
        <f t="shared" si="57"/>
        <v>OK</v>
      </c>
    </row>
    <row r="3731" spans="1:4" x14ac:dyDescent="0.2">
      <c r="A3731" s="5">
        <v>3672</v>
      </c>
      <c r="B3731" s="921"/>
      <c r="D3731" s="2" t="str">
        <f t="shared" si="57"/>
        <v>OK</v>
      </c>
    </row>
    <row r="3732" spans="1:4" x14ac:dyDescent="0.2">
      <c r="A3732" s="5">
        <v>3673</v>
      </c>
      <c r="B3732" s="921"/>
      <c r="D3732" s="2" t="str">
        <f t="shared" si="57"/>
        <v>OK</v>
      </c>
    </row>
    <row r="3733" spans="1:4" x14ac:dyDescent="0.2">
      <c r="A3733" s="5">
        <v>3674</v>
      </c>
      <c r="B3733" s="921"/>
      <c r="D3733" s="2" t="str">
        <f t="shared" si="57"/>
        <v>OK</v>
      </c>
    </row>
    <row r="3734" spans="1:4" x14ac:dyDescent="0.2">
      <c r="A3734" s="5">
        <v>3675</v>
      </c>
      <c r="B3734" s="921"/>
      <c r="D3734" s="2" t="str">
        <f t="shared" si="57"/>
        <v>OK</v>
      </c>
    </row>
    <row r="3735" spans="1:4" x14ac:dyDescent="0.2">
      <c r="A3735" s="5">
        <v>3676</v>
      </c>
      <c r="B3735" s="921"/>
      <c r="D3735" s="2" t="str">
        <f t="shared" si="57"/>
        <v>OK</v>
      </c>
    </row>
    <row r="3736" spans="1:4" x14ac:dyDescent="0.2">
      <c r="A3736" s="5">
        <v>3677</v>
      </c>
      <c r="B3736" s="921"/>
      <c r="D3736" s="2" t="str">
        <f t="shared" si="57"/>
        <v>OK</v>
      </c>
    </row>
    <row r="3737" spans="1:4" x14ac:dyDescent="0.2">
      <c r="A3737" s="5">
        <v>3678</v>
      </c>
      <c r="B3737" s="921"/>
      <c r="D3737" s="2" t="str">
        <f t="shared" si="57"/>
        <v>OK</v>
      </c>
    </row>
    <row r="3738" spans="1:4" x14ac:dyDescent="0.2">
      <c r="A3738" s="5">
        <v>3679</v>
      </c>
      <c r="B3738" s="921"/>
      <c r="D3738" s="2" t="str">
        <f t="shared" si="57"/>
        <v>OK</v>
      </c>
    </row>
    <row r="3739" spans="1:4" x14ac:dyDescent="0.2">
      <c r="A3739" s="5">
        <v>3680</v>
      </c>
      <c r="B3739" s="921"/>
      <c r="D3739" s="2" t="str">
        <f t="shared" si="57"/>
        <v>OK</v>
      </c>
    </row>
    <row r="3740" spans="1:4" x14ac:dyDescent="0.2">
      <c r="A3740" s="5">
        <v>3681</v>
      </c>
      <c r="B3740" s="921"/>
      <c r="D3740" s="2" t="str">
        <f t="shared" si="57"/>
        <v>OK</v>
      </c>
    </row>
    <row r="3741" spans="1:4" x14ac:dyDescent="0.2">
      <c r="A3741" s="5">
        <v>3682</v>
      </c>
      <c r="B3741" s="921"/>
      <c r="D3741" s="2" t="str">
        <f t="shared" si="57"/>
        <v>OK</v>
      </c>
    </row>
    <row r="3742" spans="1:4" x14ac:dyDescent="0.2">
      <c r="A3742" s="5">
        <v>3683</v>
      </c>
      <c r="B3742" s="921"/>
      <c r="D3742" s="2" t="str">
        <f t="shared" si="57"/>
        <v>OK</v>
      </c>
    </row>
    <row r="3743" spans="1:4" x14ac:dyDescent="0.2">
      <c r="A3743" s="5">
        <v>3684</v>
      </c>
      <c r="B3743" s="921"/>
      <c r="D3743" s="2" t="str">
        <f t="shared" si="57"/>
        <v>OK</v>
      </c>
    </row>
    <row r="3744" spans="1:4" x14ac:dyDescent="0.2">
      <c r="A3744" s="5">
        <v>3685</v>
      </c>
      <c r="B3744" s="921"/>
      <c r="D3744" s="2" t="str">
        <f t="shared" si="57"/>
        <v>OK</v>
      </c>
    </row>
    <row r="3745" spans="1:4" x14ac:dyDescent="0.2">
      <c r="A3745" s="5">
        <v>3686</v>
      </c>
      <c r="B3745" s="921"/>
      <c r="D3745" s="2" t="str">
        <f t="shared" si="57"/>
        <v>OK</v>
      </c>
    </row>
    <row r="3746" spans="1:4" x14ac:dyDescent="0.2">
      <c r="A3746" s="5">
        <v>3687</v>
      </c>
      <c r="B3746" s="921"/>
      <c r="D3746" s="2" t="str">
        <f t="shared" si="57"/>
        <v>OK</v>
      </c>
    </row>
    <row r="3747" spans="1:4" x14ac:dyDescent="0.2">
      <c r="A3747" s="5">
        <v>3688</v>
      </c>
      <c r="B3747" s="921"/>
      <c r="D3747" s="2" t="str">
        <f t="shared" si="57"/>
        <v>OK</v>
      </c>
    </row>
    <row r="3748" spans="1:4" x14ac:dyDescent="0.2">
      <c r="A3748" s="5">
        <v>3689</v>
      </c>
      <c r="B3748" s="921"/>
      <c r="D3748" s="2" t="str">
        <f t="shared" si="57"/>
        <v>OK</v>
      </c>
    </row>
    <row r="3749" spans="1:4" x14ac:dyDescent="0.2">
      <c r="A3749" s="5">
        <v>3690</v>
      </c>
      <c r="B3749" s="921"/>
      <c r="D3749" s="2" t="str">
        <f t="shared" si="57"/>
        <v>OK</v>
      </c>
    </row>
    <row r="3750" spans="1:4" x14ac:dyDescent="0.2">
      <c r="A3750" s="5">
        <v>3691</v>
      </c>
      <c r="B3750" s="921"/>
      <c r="D3750" s="2" t="str">
        <f t="shared" si="57"/>
        <v>OK</v>
      </c>
    </row>
    <row r="3751" spans="1:4" x14ac:dyDescent="0.2">
      <c r="A3751" s="5">
        <v>3692</v>
      </c>
      <c r="B3751" s="921"/>
      <c r="D3751" s="2" t="str">
        <f t="shared" si="57"/>
        <v>OK</v>
      </c>
    </row>
    <row r="3752" spans="1:4" x14ac:dyDescent="0.2">
      <c r="A3752" s="5">
        <v>3693</v>
      </c>
      <c r="B3752" s="921"/>
      <c r="D3752" s="2" t="str">
        <f t="shared" si="57"/>
        <v>OK</v>
      </c>
    </row>
    <row r="3753" spans="1:4" x14ac:dyDescent="0.2">
      <c r="A3753" s="5">
        <v>3694</v>
      </c>
      <c r="B3753" s="921"/>
      <c r="D3753" s="2" t="str">
        <f t="shared" si="57"/>
        <v>OK</v>
      </c>
    </row>
    <row r="3754" spans="1:4" x14ac:dyDescent="0.2">
      <c r="A3754" s="5">
        <v>3695</v>
      </c>
      <c r="B3754" s="921"/>
      <c r="D3754" s="2" t="str">
        <f t="shared" si="57"/>
        <v>OK</v>
      </c>
    </row>
    <row r="3755" spans="1:4" x14ac:dyDescent="0.2">
      <c r="A3755" s="5">
        <v>3696</v>
      </c>
      <c r="B3755" s="921"/>
      <c r="D3755" s="2" t="str">
        <f t="shared" si="57"/>
        <v>OK</v>
      </c>
    </row>
    <row r="3756" spans="1:4" x14ac:dyDescent="0.2">
      <c r="A3756" s="5">
        <v>3697</v>
      </c>
      <c r="B3756" s="921"/>
      <c r="D3756" s="2" t="str">
        <f t="shared" si="57"/>
        <v>OK</v>
      </c>
    </row>
    <row r="3757" spans="1:4" x14ac:dyDescent="0.2">
      <c r="A3757" s="5">
        <v>3698</v>
      </c>
      <c r="B3757" s="921"/>
      <c r="D3757" s="2" t="str">
        <f t="shared" si="57"/>
        <v>OK</v>
      </c>
    </row>
    <row r="3758" spans="1:4" x14ac:dyDescent="0.2">
      <c r="A3758" s="5">
        <v>3699</v>
      </c>
      <c r="B3758" s="921"/>
      <c r="D3758" s="2" t="str">
        <f t="shared" si="57"/>
        <v>OK</v>
      </c>
    </row>
    <row r="3759" spans="1:4" x14ac:dyDescent="0.2">
      <c r="A3759" s="5">
        <v>3700</v>
      </c>
      <c r="B3759" s="921"/>
      <c r="D3759" s="2" t="str">
        <f t="shared" si="57"/>
        <v>OK</v>
      </c>
    </row>
    <row r="3760" spans="1:4" x14ac:dyDescent="0.2">
      <c r="A3760" s="5">
        <v>3701</v>
      </c>
      <c r="B3760" s="921"/>
      <c r="D3760" s="2" t="str">
        <f t="shared" si="57"/>
        <v>OK</v>
      </c>
    </row>
    <row r="3761" spans="1:4" x14ac:dyDescent="0.2">
      <c r="A3761" s="5">
        <v>3702</v>
      </c>
      <c r="B3761" s="921"/>
      <c r="D3761" s="2" t="str">
        <f t="shared" si="57"/>
        <v>OK</v>
      </c>
    </row>
    <row r="3762" spans="1:4" x14ac:dyDescent="0.2">
      <c r="A3762" s="5">
        <v>3703</v>
      </c>
      <c r="B3762" s="921"/>
      <c r="D3762" s="2" t="str">
        <f t="shared" si="57"/>
        <v>OK</v>
      </c>
    </row>
    <row r="3763" spans="1:4" x14ac:dyDescent="0.2">
      <c r="A3763" s="5">
        <v>3704</v>
      </c>
      <c r="B3763" s="921"/>
      <c r="D3763" s="2" t="str">
        <f t="shared" si="57"/>
        <v>OK</v>
      </c>
    </row>
    <row r="3764" spans="1:4" x14ac:dyDescent="0.2">
      <c r="A3764" s="5">
        <v>3705</v>
      </c>
      <c r="B3764" s="921"/>
      <c r="D3764" s="2" t="str">
        <f t="shared" si="57"/>
        <v>OK</v>
      </c>
    </row>
    <row r="3765" spans="1:4" x14ac:dyDescent="0.2">
      <c r="A3765" s="5">
        <v>3706</v>
      </c>
      <c r="B3765" s="921"/>
      <c r="D3765" s="2" t="str">
        <f t="shared" si="57"/>
        <v>OK</v>
      </c>
    </row>
    <row r="3766" spans="1:4" x14ac:dyDescent="0.2">
      <c r="A3766" s="5">
        <v>3707</v>
      </c>
      <c r="B3766" s="921"/>
      <c r="D3766" s="2" t="str">
        <f t="shared" si="57"/>
        <v>OK</v>
      </c>
    </row>
    <row r="3767" spans="1:4" x14ac:dyDescent="0.2">
      <c r="A3767" s="5">
        <v>3708</v>
      </c>
      <c r="B3767" s="921"/>
      <c r="D3767" s="2" t="str">
        <f t="shared" si="57"/>
        <v>OK</v>
      </c>
    </row>
    <row r="3768" spans="1:4" x14ac:dyDescent="0.2">
      <c r="A3768" s="5">
        <v>3709</v>
      </c>
      <c r="B3768" s="921"/>
      <c r="D3768" s="2" t="str">
        <f t="shared" si="57"/>
        <v>OK</v>
      </c>
    </row>
    <row r="3769" spans="1:4" x14ac:dyDescent="0.2">
      <c r="A3769" s="5">
        <v>3710</v>
      </c>
      <c r="B3769" s="921"/>
      <c r="D3769" s="2" t="str">
        <f t="shared" si="57"/>
        <v>OK</v>
      </c>
    </row>
    <row r="3770" spans="1:4" x14ac:dyDescent="0.2">
      <c r="A3770" s="5">
        <v>3711</v>
      </c>
      <c r="B3770" s="921"/>
      <c r="D3770" s="2" t="str">
        <f t="shared" si="57"/>
        <v>OK</v>
      </c>
    </row>
    <row r="3771" spans="1:4" x14ac:dyDescent="0.2">
      <c r="A3771" s="5">
        <v>3712</v>
      </c>
      <c r="B3771" s="921"/>
      <c r="D3771" s="2" t="str">
        <f t="shared" si="57"/>
        <v>OK</v>
      </c>
    </row>
    <row r="3772" spans="1:4" x14ac:dyDescent="0.2">
      <c r="A3772" s="5">
        <v>3713</v>
      </c>
      <c r="B3772" s="921"/>
      <c r="D3772" s="2" t="str">
        <f t="shared" si="57"/>
        <v>OK</v>
      </c>
    </row>
    <row r="3773" spans="1:4" x14ac:dyDescent="0.2">
      <c r="A3773" s="5">
        <v>3714</v>
      </c>
      <c r="B3773" s="921"/>
      <c r="D3773" s="2" t="str">
        <f t="shared" ref="D3773:D3836" si="58">IF(ISBLANK(B3773),"OK",IF(A3773-B3773=0,"OK","Error?"))</f>
        <v>OK</v>
      </c>
    </row>
    <row r="3774" spans="1:4" x14ac:dyDescent="0.2">
      <c r="A3774" s="5">
        <v>3715</v>
      </c>
      <c r="B3774" s="921"/>
      <c r="D3774" s="2" t="str">
        <f t="shared" si="58"/>
        <v>OK</v>
      </c>
    </row>
    <row r="3775" spans="1:4" x14ac:dyDescent="0.2">
      <c r="A3775" s="5">
        <v>3716</v>
      </c>
      <c r="B3775" s="921"/>
      <c r="D3775" s="2" t="str">
        <f t="shared" si="58"/>
        <v>OK</v>
      </c>
    </row>
    <row r="3776" spans="1:4" x14ac:dyDescent="0.2">
      <c r="A3776" s="5">
        <v>3717</v>
      </c>
      <c r="B3776" s="921"/>
      <c r="D3776" s="2" t="str">
        <f t="shared" si="58"/>
        <v>OK</v>
      </c>
    </row>
    <row r="3777" spans="1:4" x14ac:dyDescent="0.2">
      <c r="A3777" s="5">
        <v>3718</v>
      </c>
      <c r="B3777" s="921"/>
      <c r="D3777" s="2" t="str">
        <f t="shared" si="58"/>
        <v>OK</v>
      </c>
    </row>
    <row r="3778" spans="1:4" x14ac:dyDescent="0.2">
      <c r="A3778" s="5">
        <v>3719</v>
      </c>
      <c r="B3778" s="921"/>
      <c r="D3778" s="2" t="str">
        <f t="shared" si="58"/>
        <v>OK</v>
      </c>
    </row>
    <row r="3779" spans="1:4" x14ac:dyDescent="0.2">
      <c r="A3779" s="5">
        <v>3720</v>
      </c>
      <c r="B3779" s="921"/>
      <c r="D3779" s="2" t="str">
        <f t="shared" si="58"/>
        <v>OK</v>
      </c>
    </row>
    <row r="3780" spans="1:4" x14ac:dyDescent="0.2">
      <c r="A3780" s="5">
        <v>3721</v>
      </c>
      <c r="B3780" s="921"/>
      <c r="D3780" s="2" t="str">
        <f t="shared" si="58"/>
        <v>OK</v>
      </c>
    </row>
    <row r="3781" spans="1:4" x14ac:dyDescent="0.2">
      <c r="A3781" s="5">
        <v>3722</v>
      </c>
      <c r="B3781" s="921"/>
      <c r="D3781" s="2" t="str">
        <f t="shared" si="58"/>
        <v>OK</v>
      </c>
    </row>
    <row r="3782" spans="1:4" x14ac:dyDescent="0.2">
      <c r="A3782" s="5">
        <v>3723</v>
      </c>
      <c r="B3782" s="921"/>
      <c r="D3782" s="2" t="str">
        <f t="shared" si="58"/>
        <v>OK</v>
      </c>
    </row>
    <row r="3783" spans="1:4" x14ac:dyDescent="0.2">
      <c r="A3783" s="5">
        <v>3724</v>
      </c>
      <c r="B3783" s="921"/>
      <c r="D3783" s="2" t="str">
        <f t="shared" si="58"/>
        <v>OK</v>
      </c>
    </row>
    <row r="3784" spans="1:4" x14ac:dyDescent="0.2">
      <c r="A3784" s="5">
        <v>3725</v>
      </c>
      <c r="B3784" s="921"/>
      <c r="D3784" s="2" t="str">
        <f t="shared" si="58"/>
        <v>OK</v>
      </c>
    </row>
    <row r="3785" spans="1:4" x14ac:dyDescent="0.2">
      <c r="A3785" s="5">
        <v>3726</v>
      </c>
      <c r="B3785" s="921"/>
      <c r="D3785" s="2" t="str">
        <f t="shared" si="58"/>
        <v>OK</v>
      </c>
    </row>
    <row r="3786" spans="1:4" x14ac:dyDescent="0.2">
      <c r="A3786" s="5">
        <v>3727</v>
      </c>
      <c r="B3786" s="921"/>
      <c r="D3786" s="2" t="str">
        <f t="shared" si="58"/>
        <v>OK</v>
      </c>
    </row>
    <row r="3787" spans="1:4" x14ac:dyDescent="0.2">
      <c r="A3787" s="5">
        <v>3728</v>
      </c>
      <c r="B3787" s="921"/>
      <c r="D3787" s="2" t="str">
        <f t="shared" si="58"/>
        <v>OK</v>
      </c>
    </row>
    <row r="3788" spans="1:4" x14ac:dyDescent="0.2">
      <c r="A3788" s="5">
        <v>3729</v>
      </c>
      <c r="B3788" s="921"/>
      <c r="D3788" s="2" t="str">
        <f t="shared" si="58"/>
        <v>OK</v>
      </c>
    </row>
    <row r="3789" spans="1:4" x14ac:dyDescent="0.2">
      <c r="A3789" s="5">
        <v>3730</v>
      </c>
      <c r="B3789" s="921"/>
      <c r="D3789" s="2" t="str">
        <f t="shared" si="58"/>
        <v>OK</v>
      </c>
    </row>
    <row r="3790" spans="1:4" x14ac:dyDescent="0.2">
      <c r="A3790" s="5">
        <v>3731</v>
      </c>
      <c r="B3790" s="921"/>
      <c r="D3790" s="2" t="str">
        <f t="shared" si="58"/>
        <v>OK</v>
      </c>
    </row>
    <row r="3791" spans="1:4" x14ac:dyDescent="0.2">
      <c r="A3791" s="5">
        <v>3732</v>
      </c>
      <c r="B3791" s="921"/>
      <c r="D3791" s="2" t="str">
        <f t="shared" si="58"/>
        <v>OK</v>
      </c>
    </row>
    <row r="3792" spans="1:4" x14ac:dyDescent="0.2">
      <c r="A3792" s="5">
        <v>3733</v>
      </c>
      <c r="B3792" s="921"/>
      <c r="D3792" s="2" t="str">
        <f t="shared" si="58"/>
        <v>OK</v>
      </c>
    </row>
    <row r="3793" spans="1:4" x14ac:dyDescent="0.2">
      <c r="A3793" s="5">
        <v>3734</v>
      </c>
      <c r="B3793" s="921"/>
      <c r="D3793" s="2" t="str">
        <f t="shared" si="58"/>
        <v>OK</v>
      </c>
    </row>
    <row r="3794" spans="1:4" x14ac:dyDescent="0.2">
      <c r="A3794" s="5">
        <v>3735</v>
      </c>
      <c r="B3794" s="921"/>
      <c r="D3794" s="2" t="str">
        <f t="shared" si="58"/>
        <v>OK</v>
      </c>
    </row>
    <row r="3795" spans="1:4" x14ac:dyDescent="0.2">
      <c r="A3795" s="5">
        <v>3736</v>
      </c>
      <c r="B3795" s="921"/>
      <c r="D3795" s="2" t="str">
        <f t="shared" si="58"/>
        <v>OK</v>
      </c>
    </row>
    <row r="3796" spans="1:4" x14ac:dyDescent="0.2">
      <c r="A3796" s="5">
        <v>3737</v>
      </c>
      <c r="B3796" s="921"/>
      <c r="D3796" s="2" t="str">
        <f t="shared" si="58"/>
        <v>OK</v>
      </c>
    </row>
    <row r="3797" spans="1:4" x14ac:dyDescent="0.2">
      <c r="A3797" s="5">
        <v>3738</v>
      </c>
      <c r="B3797" s="921"/>
      <c r="D3797" s="2" t="str">
        <f t="shared" si="58"/>
        <v>OK</v>
      </c>
    </row>
    <row r="3798" spans="1:4" x14ac:dyDescent="0.2">
      <c r="A3798" s="5">
        <v>3739</v>
      </c>
      <c r="B3798" s="921"/>
      <c r="D3798" s="2" t="str">
        <f t="shared" si="58"/>
        <v>OK</v>
      </c>
    </row>
    <row r="3799" spans="1:4" x14ac:dyDescent="0.2">
      <c r="A3799" s="5">
        <v>3740</v>
      </c>
      <c r="B3799" s="921"/>
      <c r="D3799" s="2" t="str">
        <f t="shared" si="58"/>
        <v>OK</v>
      </c>
    </row>
    <row r="3800" spans="1:4" x14ac:dyDescent="0.2">
      <c r="A3800" s="5">
        <v>3741</v>
      </c>
      <c r="B3800" s="921"/>
      <c r="D3800" s="2" t="str">
        <f t="shared" si="58"/>
        <v>OK</v>
      </c>
    </row>
    <row r="3801" spans="1:4" x14ac:dyDescent="0.2">
      <c r="A3801" s="5">
        <v>3742</v>
      </c>
      <c r="B3801" s="921"/>
      <c r="D3801" s="2" t="str">
        <f t="shared" si="58"/>
        <v>OK</v>
      </c>
    </row>
    <row r="3802" spans="1:4" x14ac:dyDescent="0.2">
      <c r="A3802" s="5">
        <v>3743</v>
      </c>
      <c r="B3802" s="921"/>
      <c r="D3802" s="2" t="str">
        <f t="shared" si="58"/>
        <v>OK</v>
      </c>
    </row>
    <row r="3803" spans="1:4" x14ac:dyDescent="0.2">
      <c r="A3803" s="5">
        <v>3744</v>
      </c>
      <c r="B3803" s="921"/>
      <c r="D3803" s="2" t="str">
        <f t="shared" si="58"/>
        <v>OK</v>
      </c>
    </row>
    <row r="3804" spans="1:4" x14ac:dyDescent="0.2">
      <c r="A3804" s="5">
        <v>3745</v>
      </c>
      <c r="B3804" s="921"/>
      <c r="D3804" s="2" t="str">
        <f t="shared" si="58"/>
        <v>OK</v>
      </c>
    </row>
    <row r="3805" spans="1:4" x14ac:dyDescent="0.2">
      <c r="A3805" s="5">
        <v>3746</v>
      </c>
      <c r="B3805" s="921"/>
      <c r="D3805" s="2" t="str">
        <f t="shared" si="58"/>
        <v>OK</v>
      </c>
    </row>
    <row r="3806" spans="1:4" x14ac:dyDescent="0.2">
      <c r="A3806" s="5">
        <v>3747</v>
      </c>
      <c r="B3806" s="921"/>
      <c r="D3806" s="2" t="str">
        <f t="shared" si="58"/>
        <v>OK</v>
      </c>
    </row>
    <row r="3807" spans="1:4" x14ac:dyDescent="0.2">
      <c r="A3807" s="5">
        <v>3748</v>
      </c>
      <c r="B3807" s="921"/>
      <c r="D3807" s="2" t="str">
        <f t="shared" si="58"/>
        <v>OK</v>
      </c>
    </row>
    <row r="3808" spans="1:4" x14ac:dyDescent="0.2">
      <c r="A3808" s="5">
        <v>3749</v>
      </c>
      <c r="B3808" s="921"/>
      <c r="D3808" s="2" t="str">
        <f t="shared" si="58"/>
        <v>OK</v>
      </c>
    </row>
    <row r="3809" spans="1:4" x14ac:dyDescent="0.2">
      <c r="A3809" s="5">
        <v>3750</v>
      </c>
      <c r="B3809" s="921"/>
      <c r="D3809" s="2" t="str">
        <f t="shared" si="58"/>
        <v>OK</v>
      </c>
    </row>
    <row r="3810" spans="1:4" x14ac:dyDescent="0.2">
      <c r="A3810" s="5">
        <v>3751</v>
      </c>
      <c r="B3810" s="921"/>
      <c r="D3810" s="2" t="str">
        <f t="shared" si="58"/>
        <v>OK</v>
      </c>
    </row>
    <row r="3811" spans="1:4" x14ac:dyDescent="0.2">
      <c r="A3811" s="5">
        <v>3752</v>
      </c>
      <c r="B3811" s="921"/>
      <c r="D3811" s="2" t="str">
        <f t="shared" si="58"/>
        <v>OK</v>
      </c>
    </row>
    <row r="3812" spans="1:4" x14ac:dyDescent="0.2">
      <c r="A3812" s="5">
        <v>3753</v>
      </c>
      <c r="B3812" s="921"/>
      <c r="D3812" s="2" t="str">
        <f t="shared" si="58"/>
        <v>OK</v>
      </c>
    </row>
    <row r="3813" spans="1:4" x14ac:dyDescent="0.2">
      <c r="A3813" s="5">
        <v>3754</v>
      </c>
      <c r="B3813" s="921"/>
      <c r="D3813" s="2" t="str">
        <f t="shared" si="58"/>
        <v>OK</v>
      </c>
    </row>
    <row r="3814" spans="1:4" x14ac:dyDescent="0.2">
      <c r="A3814" s="5">
        <v>3755</v>
      </c>
      <c r="B3814" s="921"/>
      <c r="D3814" s="2" t="str">
        <f t="shared" si="58"/>
        <v>OK</v>
      </c>
    </row>
    <row r="3815" spans="1:4" x14ac:dyDescent="0.2">
      <c r="A3815" s="5">
        <v>3756</v>
      </c>
      <c r="B3815" s="921"/>
      <c r="D3815" s="2" t="str">
        <f t="shared" si="58"/>
        <v>OK</v>
      </c>
    </row>
    <row r="3816" spans="1:4" x14ac:dyDescent="0.2">
      <c r="A3816" s="5">
        <v>3757</v>
      </c>
      <c r="B3816" s="921"/>
      <c r="D3816" s="2" t="str">
        <f t="shared" si="58"/>
        <v>OK</v>
      </c>
    </row>
    <row r="3817" spans="1:4" x14ac:dyDescent="0.2">
      <c r="A3817" s="5">
        <v>3758</v>
      </c>
      <c r="B3817" s="921"/>
      <c r="D3817" s="2" t="str">
        <f t="shared" si="58"/>
        <v>OK</v>
      </c>
    </row>
    <row r="3818" spans="1:4" x14ac:dyDescent="0.2">
      <c r="A3818" s="5">
        <v>3759</v>
      </c>
      <c r="B3818" s="921"/>
      <c r="D3818" s="2" t="str">
        <f t="shared" si="58"/>
        <v>OK</v>
      </c>
    </row>
    <row r="3819" spans="1:4" x14ac:dyDescent="0.2">
      <c r="A3819" s="5">
        <v>3760</v>
      </c>
      <c r="B3819" s="921"/>
      <c r="D3819" s="2" t="str">
        <f t="shared" si="58"/>
        <v>OK</v>
      </c>
    </row>
    <row r="3820" spans="1:4" x14ac:dyDescent="0.2">
      <c r="A3820" s="5">
        <v>3761</v>
      </c>
      <c r="B3820" s="921"/>
      <c r="D3820" s="2" t="str">
        <f t="shared" si="58"/>
        <v>OK</v>
      </c>
    </row>
    <row r="3821" spans="1:4" x14ac:dyDescent="0.2">
      <c r="A3821" s="5">
        <v>3762</v>
      </c>
      <c r="B3821" s="921"/>
      <c r="D3821" s="2" t="str">
        <f t="shared" si="58"/>
        <v>OK</v>
      </c>
    </row>
    <row r="3822" spans="1:4" x14ac:dyDescent="0.2">
      <c r="A3822" s="5">
        <v>3763</v>
      </c>
      <c r="B3822" s="921"/>
      <c r="D3822" s="2" t="str">
        <f t="shared" si="58"/>
        <v>OK</v>
      </c>
    </row>
    <row r="3823" spans="1:4" x14ac:dyDescent="0.2">
      <c r="A3823" s="5">
        <v>3764</v>
      </c>
      <c r="B3823" s="921"/>
      <c r="D3823" s="2" t="str">
        <f t="shared" si="58"/>
        <v>OK</v>
      </c>
    </row>
    <row r="3824" spans="1:4" x14ac:dyDescent="0.2">
      <c r="A3824" s="5">
        <v>3765</v>
      </c>
      <c r="B3824" s="921"/>
      <c r="D3824" s="2" t="str">
        <f t="shared" si="58"/>
        <v>OK</v>
      </c>
    </row>
    <row r="3825" spans="1:4" x14ac:dyDescent="0.2">
      <c r="A3825" s="5">
        <v>3766</v>
      </c>
      <c r="B3825" s="921"/>
      <c r="D3825" s="2" t="str">
        <f t="shared" si="58"/>
        <v>OK</v>
      </c>
    </row>
    <row r="3826" spans="1:4" x14ac:dyDescent="0.2">
      <c r="A3826" s="5">
        <v>3767</v>
      </c>
      <c r="B3826" s="921"/>
      <c r="D3826" s="2" t="str">
        <f t="shared" si="58"/>
        <v>OK</v>
      </c>
    </row>
    <row r="3827" spans="1:4" x14ac:dyDescent="0.2">
      <c r="A3827" s="5">
        <v>3768</v>
      </c>
      <c r="B3827" s="921"/>
      <c r="D3827" s="2" t="str">
        <f t="shared" si="58"/>
        <v>OK</v>
      </c>
    </row>
    <row r="3828" spans="1:4" x14ac:dyDescent="0.2">
      <c r="A3828" s="5">
        <v>3769</v>
      </c>
      <c r="B3828" s="921"/>
      <c r="D3828" s="2" t="str">
        <f t="shared" si="58"/>
        <v>OK</v>
      </c>
    </row>
    <row r="3829" spans="1:4" x14ac:dyDescent="0.2">
      <c r="A3829" s="5">
        <v>3770</v>
      </c>
      <c r="B3829" s="921"/>
      <c r="D3829" s="2" t="str">
        <f t="shared" si="58"/>
        <v>OK</v>
      </c>
    </row>
    <row r="3830" spans="1:4" x14ac:dyDescent="0.2">
      <c r="A3830" s="5">
        <v>3771</v>
      </c>
      <c r="B3830" s="921"/>
      <c r="D3830" s="2" t="str">
        <f t="shared" si="58"/>
        <v>OK</v>
      </c>
    </row>
    <row r="3831" spans="1:4" x14ac:dyDescent="0.2">
      <c r="A3831" s="5">
        <v>3772</v>
      </c>
      <c r="B3831" s="921"/>
      <c r="D3831" s="2" t="str">
        <f t="shared" si="58"/>
        <v>OK</v>
      </c>
    </row>
    <row r="3832" spans="1:4" x14ac:dyDescent="0.2">
      <c r="A3832" s="5">
        <v>3773</v>
      </c>
      <c r="B3832" s="921"/>
      <c r="D3832" s="2" t="str">
        <f t="shared" si="58"/>
        <v>OK</v>
      </c>
    </row>
    <row r="3833" spans="1:4" x14ac:dyDescent="0.2">
      <c r="A3833" s="5">
        <v>3774</v>
      </c>
      <c r="B3833" s="921"/>
      <c r="D3833" s="2" t="str">
        <f t="shared" si="58"/>
        <v>OK</v>
      </c>
    </row>
    <row r="3834" spans="1:4" x14ac:dyDescent="0.2">
      <c r="A3834" s="5">
        <v>3775</v>
      </c>
      <c r="B3834" s="921"/>
      <c r="D3834" s="2" t="str">
        <f t="shared" si="58"/>
        <v>OK</v>
      </c>
    </row>
    <row r="3835" spans="1:4" x14ac:dyDescent="0.2">
      <c r="A3835" s="5">
        <v>3776</v>
      </c>
      <c r="B3835" s="921"/>
      <c r="D3835" s="2" t="str">
        <f t="shared" si="58"/>
        <v>OK</v>
      </c>
    </row>
    <row r="3836" spans="1:4" x14ac:dyDescent="0.2">
      <c r="A3836" s="5">
        <v>3777</v>
      </c>
      <c r="B3836" s="921"/>
      <c r="D3836" s="2" t="str">
        <f t="shared" si="58"/>
        <v>OK</v>
      </c>
    </row>
    <row r="3837" spans="1:4" x14ac:dyDescent="0.2">
      <c r="A3837" s="5">
        <v>3778</v>
      </c>
      <c r="B3837" s="921"/>
      <c r="D3837" s="2" t="str">
        <f t="shared" ref="D3837:D3900" si="59">IF(ISBLANK(B3837),"OK",IF(A3837-B3837=0,"OK","Error?"))</f>
        <v>OK</v>
      </c>
    </row>
    <row r="3838" spans="1:4" x14ac:dyDescent="0.2">
      <c r="A3838" s="5">
        <v>3779</v>
      </c>
      <c r="B3838" s="921"/>
      <c r="D3838" s="2" t="str">
        <f t="shared" si="59"/>
        <v>OK</v>
      </c>
    </row>
    <row r="3839" spans="1:4" x14ac:dyDescent="0.2">
      <c r="A3839" s="5">
        <v>3780</v>
      </c>
      <c r="B3839" s="921"/>
      <c r="D3839" s="2" t="str">
        <f t="shared" si="59"/>
        <v>OK</v>
      </c>
    </row>
    <row r="3840" spans="1:4" x14ac:dyDescent="0.2">
      <c r="A3840" s="5">
        <v>3781</v>
      </c>
      <c r="B3840" s="921"/>
      <c r="D3840" s="2" t="str">
        <f t="shared" si="59"/>
        <v>OK</v>
      </c>
    </row>
    <row r="3841" spans="1:4" x14ac:dyDescent="0.2">
      <c r="A3841" s="5">
        <v>3782</v>
      </c>
      <c r="B3841" s="921"/>
      <c r="D3841" s="2" t="str">
        <f t="shared" si="59"/>
        <v>OK</v>
      </c>
    </row>
    <row r="3842" spans="1:4" x14ac:dyDescent="0.2">
      <c r="A3842" s="5">
        <v>3783</v>
      </c>
      <c r="B3842" s="921"/>
      <c r="D3842" s="2" t="str">
        <f t="shared" si="59"/>
        <v>OK</v>
      </c>
    </row>
    <row r="3843" spans="1:4" x14ac:dyDescent="0.2">
      <c r="A3843" s="5">
        <v>3784</v>
      </c>
      <c r="B3843" s="921"/>
      <c r="D3843" s="2" t="str">
        <f t="shared" si="59"/>
        <v>OK</v>
      </c>
    </row>
    <row r="3844" spans="1:4" x14ac:dyDescent="0.2">
      <c r="A3844" s="5">
        <v>3785</v>
      </c>
      <c r="B3844" s="921"/>
      <c r="D3844" s="2" t="str">
        <f t="shared" si="59"/>
        <v>OK</v>
      </c>
    </row>
    <row r="3845" spans="1:4" x14ac:dyDescent="0.2">
      <c r="A3845" s="5">
        <v>3786</v>
      </c>
      <c r="B3845" s="921"/>
      <c r="D3845" s="2" t="str">
        <f t="shared" si="59"/>
        <v>OK</v>
      </c>
    </row>
    <row r="3846" spans="1:4" x14ac:dyDescent="0.2">
      <c r="A3846" s="5">
        <v>3787</v>
      </c>
      <c r="B3846" s="921"/>
      <c r="D3846" s="2" t="str">
        <f t="shared" si="59"/>
        <v>OK</v>
      </c>
    </row>
    <row r="3847" spans="1:4" x14ac:dyDescent="0.2">
      <c r="A3847" s="5">
        <v>3788</v>
      </c>
      <c r="B3847" s="921"/>
      <c r="D3847" s="2" t="str">
        <f t="shared" si="59"/>
        <v>OK</v>
      </c>
    </row>
    <row r="3848" spans="1:4" x14ac:dyDescent="0.2">
      <c r="A3848" s="5">
        <v>3789</v>
      </c>
      <c r="B3848" s="921"/>
      <c r="D3848" s="2" t="str">
        <f t="shared" si="59"/>
        <v>OK</v>
      </c>
    </row>
    <row r="3849" spans="1:4" x14ac:dyDescent="0.2">
      <c r="A3849" s="5">
        <v>3790</v>
      </c>
      <c r="B3849" s="921"/>
      <c r="D3849" s="2" t="str">
        <f t="shared" si="59"/>
        <v>OK</v>
      </c>
    </row>
    <row r="3850" spans="1:4" x14ac:dyDescent="0.2">
      <c r="A3850" s="5">
        <v>3791</v>
      </c>
      <c r="B3850" s="921"/>
      <c r="D3850" s="2" t="str">
        <f t="shared" si="59"/>
        <v>OK</v>
      </c>
    </row>
    <row r="3851" spans="1:4" x14ac:dyDescent="0.2">
      <c r="A3851" s="5">
        <v>3792</v>
      </c>
      <c r="B3851" s="921"/>
      <c r="D3851" s="2" t="str">
        <f t="shared" si="59"/>
        <v>OK</v>
      </c>
    </row>
    <row r="3852" spans="1:4" x14ac:dyDescent="0.2">
      <c r="A3852" s="5">
        <v>3793</v>
      </c>
      <c r="B3852" s="921"/>
      <c r="D3852" s="2" t="str">
        <f t="shared" si="59"/>
        <v>OK</v>
      </c>
    </row>
    <row r="3853" spans="1:4" x14ac:dyDescent="0.2">
      <c r="A3853" s="5">
        <v>3794</v>
      </c>
      <c r="B3853" s="921"/>
      <c r="D3853" s="2" t="str">
        <f t="shared" si="59"/>
        <v>OK</v>
      </c>
    </row>
    <row r="3854" spans="1:4" x14ac:dyDescent="0.2">
      <c r="A3854" s="5">
        <v>3795</v>
      </c>
      <c r="B3854" s="921"/>
      <c r="D3854" s="2" t="str">
        <f t="shared" si="59"/>
        <v>OK</v>
      </c>
    </row>
    <row r="3855" spans="1:4" x14ac:dyDescent="0.2">
      <c r="A3855" s="5">
        <v>3796</v>
      </c>
      <c r="B3855" s="921"/>
      <c r="D3855" s="2" t="str">
        <f t="shared" si="59"/>
        <v>OK</v>
      </c>
    </row>
    <row r="3856" spans="1:4" x14ac:dyDescent="0.2">
      <c r="A3856" s="5">
        <v>3797</v>
      </c>
      <c r="B3856" s="921"/>
      <c r="D3856" s="2" t="str">
        <f t="shared" si="59"/>
        <v>OK</v>
      </c>
    </row>
    <row r="3857" spans="1:4" x14ac:dyDescent="0.2">
      <c r="A3857" s="5">
        <v>3798</v>
      </c>
      <c r="B3857" s="921"/>
      <c r="D3857" s="2" t="str">
        <f t="shared" si="59"/>
        <v>OK</v>
      </c>
    </row>
    <row r="3858" spans="1:4" x14ac:dyDescent="0.2">
      <c r="A3858" s="5">
        <v>3799</v>
      </c>
      <c r="B3858" s="921"/>
      <c r="D3858" s="2" t="str">
        <f t="shared" si="59"/>
        <v>OK</v>
      </c>
    </row>
    <row r="3859" spans="1:4" x14ac:dyDescent="0.2">
      <c r="A3859" s="5">
        <v>3800</v>
      </c>
      <c r="B3859" s="921"/>
      <c r="D3859" s="2" t="str">
        <f t="shared" si="59"/>
        <v>OK</v>
      </c>
    </row>
    <row r="3860" spans="1:4" x14ac:dyDescent="0.2">
      <c r="A3860" s="5">
        <v>3801</v>
      </c>
      <c r="B3860" s="921"/>
      <c r="D3860" s="2" t="str">
        <f t="shared" si="59"/>
        <v>OK</v>
      </c>
    </row>
    <row r="3861" spans="1:4" x14ac:dyDescent="0.2">
      <c r="A3861" s="5">
        <v>3802</v>
      </c>
      <c r="B3861" s="921"/>
      <c r="D3861" s="2" t="str">
        <f t="shared" si="59"/>
        <v>OK</v>
      </c>
    </row>
    <row r="3862" spans="1:4" x14ac:dyDescent="0.2">
      <c r="A3862" s="5">
        <v>3803</v>
      </c>
      <c r="B3862" s="921"/>
      <c r="D3862" s="2" t="str">
        <f t="shared" si="59"/>
        <v>OK</v>
      </c>
    </row>
    <row r="3863" spans="1:4" x14ac:dyDescent="0.2">
      <c r="A3863" s="5">
        <v>3804</v>
      </c>
      <c r="B3863" s="921"/>
      <c r="D3863" s="2" t="str">
        <f t="shared" si="59"/>
        <v>OK</v>
      </c>
    </row>
    <row r="3864" spans="1:4" x14ac:dyDescent="0.2">
      <c r="A3864" s="5">
        <v>3805</v>
      </c>
      <c r="B3864" s="921"/>
      <c r="D3864" s="2" t="str">
        <f t="shared" si="59"/>
        <v>OK</v>
      </c>
    </row>
    <row r="3865" spans="1:4" x14ac:dyDescent="0.2">
      <c r="A3865" s="5">
        <v>3806</v>
      </c>
      <c r="B3865" s="921"/>
      <c r="D3865" s="2" t="str">
        <f t="shared" si="59"/>
        <v>OK</v>
      </c>
    </row>
    <row r="3866" spans="1:4" x14ac:dyDescent="0.2">
      <c r="A3866" s="5">
        <v>3807</v>
      </c>
      <c r="B3866" s="921"/>
      <c r="D3866" s="2" t="str">
        <f t="shared" si="59"/>
        <v>OK</v>
      </c>
    </row>
    <row r="3867" spans="1:4" x14ac:dyDescent="0.2">
      <c r="A3867" s="5">
        <v>3808</v>
      </c>
      <c r="B3867" s="921"/>
      <c r="D3867" s="2" t="str">
        <f t="shared" si="59"/>
        <v>OK</v>
      </c>
    </row>
    <row r="3868" spans="1:4" x14ac:dyDescent="0.2">
      <c r="A3868" s="5">
        <v>3809</v>
      </c>
      <c r="B3868" s="921"/>
      <c r="D3868" s="2" t="str">
        <f t="shared" si="59"/>
        <v>OK</v>
      </c>
    </row>
    <row r="3869" spans="1:4" x14ac:dyDescent="0.2">
      <c r="A3869" s="5">
        <v>3810</v>
      </c>
      <c r="B3869" s="921"/>
      <c r="D3869" s="2" t="str">
        <f t="shared" si="59"/>
        <v>OK</v>
      </c>
    </row>
    <row r="3870" spans="1:4" x14ac:dyDescent="0.2">
      <c r="A3870" s="5">
        <v>3811</v>
      </c>
      <c r="B3870" s="921"/>
      <c r="D3870" s="2" t="str">
        <f t="shared" si="59"/>
        <v>OK</v>
      </c>
    </row>
    <row r="3871" spans="1:4" x14ac:dyDescent="0.2">
      <c r="A3871" s="5">
        <v>3812</v>
      </c>
      <c r="B3871" s="921"/>
      <c r="D3871" s="2" t="str">
        <f t="shared" si="59"/>
        <v>OK</v>
      </c>
    </row>
    <row r="3872" spans="1:4" x14ac:dyDescent="0.2">
      <c r="A3872" s="5">
        <v>3813</v>
      </c>
      <c r="B3872" s="921"/>
      <c r="D3872" s="2" t="str">
        <f t="shared" si="59"/>
        <v>OK</v>
      </c>
    </row>
    <row r="3873" spans="1:4" x14ac:dyDescent="0.2">
      <c r="A3873" s="5">
        <v>3814</v>
      </c>
      <c r="B3873" s="921"/>
      <c r="D3873" s="2" t="str">
        <f t="shared" si="59"/>
        <v>OK</v>
      </c>
    </row>
    <row r="3874" spans="1:4" x14ac:dyDescent="0.2">
      <c r="A3874" s="5">
        <v>3815</v>
      </c>
      <c r="B3874" s="921"/>
      <c r="D3874" s="2" t="str">
        <f t="shared" si="59"/>
        <v>OK</v>
      </c>
    </row>
    <row r="3875" spans="1:4" x14ac:dyDescent="0.2">
      <c r="A3875" s="5">
        <v>3816</v>
      </c>
      <c r="B3875" s="921"/>
      <c r="D3875" s="2" t="str">
        <f t="shared" si="59"/>
        <v>OK</v>
      </c>
    </row>
    <row r="3876" spans="1:4" x14ac:dyDescent="0.2">
      <c r="A3876" s="5">
        <v>3817</v>
      </c>
      <c r="B3876" s="921"/>
      <c r="D3876" s="2" t="str">
        <f t="shared" si="59"/>
        <v>OK</v>
      </c>
    </row>
    <row r="3877" spans="1:4" x14ac:dyDescent="0.2">
      <c r="A3877" s="5">
        <v>3818</v>
      </c>
      <c r="B3877" s="921"/>
      <c r="D3877" s="2" t="str">
        <f t="shared" si="59"/>
        <v>OK</v>
      </c>
    </row>
    <row r="3878" spans="1:4" x14ac:dyDescent="0.2">
      <c r="A3878" s="5">
        <v>3819</v>
      </c>
      <c r="B3878" s="921"/>
      <c r="D3878" s="2" t="str">
        <f t="shared" si="59"/>
        <v>OK</v>
      </c>
    </row>
    <row r="3879" spans="1:4" x14ac:dyDescent="0.2">
      <c r="A3879" s="5">
        <v>3820</v>
      </c>
      <c r="B3879" s="921"/>
      <c r="D3879" s="2" t="str">
        <f t="shared" si="59"/>
        <v>OK</v>
      </c>
    </row>
    <row r="3880" spans="1:4" x14ac:dyDescent="0.2">
      <c r="A3880" s="5">
        <v>3821</v>
      </c>
      <c r="B3880" s="921"/>
      <c r="D3880" s="2" t="str">
        <f t="shared" si="59"/>
        <v>OK</v>
      </c>
    </row>
    <row r="3881" spans="1:4" x14ac:dyDescent="0.2">
      <c r="A3881" s="5">
        <v>3822</v>
      </c>
      <c r="B3881" s="921"/>
      <c r="D3881" s="2" t="str">
        <f t="shared" si="59"/>
        <v>OK</v>
      </c>
    </row>
    <row r="3882" spans="1:4" x14ac:dyDescent="0.2">
      <c r="A3882" s="5">
        <v>3823</v>
      </c>
      <c r="B3882" s="921"/>
      <c r="D3882" s="2" t="str">
        <f t="shared" si="59"/>
        <v>OK</v>
      </c>
    </row>
    <row r="3883" spans="1:4" x14ac:dyDescent="0.2">
      <c r="A3883" s="5">
        <v>3824</v>
      </c>
      <c r="B3883" s="921"/>
      <c r="D3883" s="2" t="str">
        <f t="shared" si="59"/>
        <v>OK</v>
      </c>
    </row>
    <row r="3884" spans="1:4" x14ac:dyDescent="0.2">
      <c r="A3884" s="5">
        <v>3825</v>
      </c>
      <c r="B3884" s="921"/>
      <c r="D3884" s="2" t="str">
        <f t="shared" si="59"/>
        <v>OK</v>
      </c>
    </row>
    <row r="3885" spans="1:4" x14ac:dyDescent="0.2">
      <c r="A3885" s="5">
        <v>3826</v>
      </c>
      <c r="B3885" s="921"/>
      <c r="D3885" s="2" t="str">
        <f t="shared" si="59"/>
        <v>OK</v>
      </c>
    </row>
    <row r="3886" spans="1:4" x14ac:dyDescent="0.2">
      <c r="A3886" s="5">
        <v>3827</v>
      </c>
      <c r="B3886" s="921"/>
      <c r="D3886" s="2" t="str">
        <f t="shared" si="59"/>
        <v>OK</v>
      </c>
    </row>
    <row r="3887" spans="1:4" x14ac:dyDescent="0.2">
      <c r="A3887" s="5">
        <v>3828</v>
      </c>
      <c r="B3887" s="921"/>
      <c r="D3887" s="2" t="str">
        <f t="shared" si="59"/>
        <v>OK</v>
      </c>
    </row>
    <row r="3888" spans="1:4" x14ac:dyDescent="0.2">
      <c r="A3888" s="5">
        <v>3829</v>
      </c>
      <c r="B3888" s="921"/>
      <c r="D3888" s="2" t="str">
        <f t="shared" si="59"/>
        <v>OK</v>
      </c>
    </row>
    <row r="3889" spans="1:4" x14ac:dyDescent="0.2">
      <c r="A3889" s="5">
        <v>3830</v>
      </c>
      <c r="B3889" s="921"/>
      <c r="D3889" s="2" t="str">
        <f t="shared" si="59"/>
        <v>OK</v>
      </c>
    </row>
    <row r="3890" spans="1:4" x14ac:dyDescent="0.2">
      <c r="A3890" s="5">
        <v>3831</v>
      </c>
      <c r="B3890" s="921"/>
      <c r="D3890" s="2" t="str">
        <f t="shared" si="59"/>
        <v>OK</v>
      </c>
    </row>
    <row r="3891" spans="1:4" x14ac:dyDescent="0.2">
      <c r="A3891" s="5">
        <v>3832</v>
      </c>
      <c r="B3891" s="921"/>
      <c r="D3891" s="2" t="str">
        <f t="shared" si="59"/>
        <v>OK</v>
      </c>
    </row>
    <row r="3892" spans="1:4" x14ac:dyDescent="0.2">
      <c r="A3892" s="5">
        <v>3833</v>
      </c>
      <c r="B3892" s="921"/>
      <c r="D3892" s="2" t="str">
        <f t="shared" si="59"/>
        <v>OK</v>
      </c>
    </row>
    <row r="3893" spans="1:4" x14ac:dyDescent="0.2">
      <c r="A3893" s="5">
        <v>3834</v>
      </c>
      <c r="B3893" s="921"/>
      <c r="D3893" s="2" t="str">
        <f t="shared" si="59"/>
        <v>OK</v>
      </c>
    </row>
    <row r="3894" spans="1:4" x14ac:dyDescent="0.2">
      <c r="A3894" s="5">
        <v>3835</v>
      </c>
      <c r="B3894" s="921"/>
      <c r="D3894" s="2" t="str">
        <f t="shared" si="59"/>
        <v>OK</v>
      </c>
    </row>
    <row r="3895" spans="1:4" x14ac:dyDescent="0.2">
      <c r="A3895" s="5">
        <v>3836</v>
      </c>
      <c r="B3895" s="921"/>
      <c r="D3895" s="2" t="str">
        <f t="shared" si="59"/>
        <v>OK</v>
      </c>
    </row>
    <row r="3896" spans="1:4" x14ac:dyDescent="0.2">
      <c r="A3896" s="5">
        <v>3837</v>
      </c>
      <c r="B3896" s="921"/>
      <c r="D3896" s="2" t="str">
        <f t="shared" si="59"/>
        <v>OK</v>
      </c>
    </row>
    <row r="3897" spans="1:4" x14ac:dyDescent="0.2">
      <c r="A3897" s="5">
        <v>3838</v>
      </c>
      <c r="B3897" s="921"/>
      <c r="D3897" s="2" t="str">
        <f t="shared" si="59"/>
        <v>OK</v>
      </c>
    </row>
    <row r="3898" spans="1:4" x14ac:dyDescent="0.2">
      <c r="A3898" s="5">
        <v>3839</v>
      </c>
      <c r="B3898" s="921"/>
      <c r="D3898" s="2" t="str">
        <f t="shared" si="59"/>
        <v>OK</v>
      </c>
    </row>
    <row r="3899" spans="1:4" x14ac:dyDescent="0.2">
      <c r="A3899" s="5">
        <v>3840</v>
      </c>
      <c r="B3899" s="921"/>
      <c r="D3899" s="2" t="str">
        <f t="shared" si="59"/>
        <v>OK</v>
      </c>
    </row>
    <row r="3900" spans="1:4" x14ac:dyDescent="0.2">
      <c r="A3900" s="5">
        <v>3841</v>
      </c>
      <c r="B3900" s="921"/>
      <c r="D3900" s="2" t="str">
        <f t="shared" si="59"/>
        <v>OK</v>
      </c>
    </row>
    <row r="3901" spans="1:4" x14ac:dyDescent="0.2">
      <c r="A3901" s="5">
        <v>3842</v>
      </c>
      <c r="B3901" s="921"/>
      <c r="D3901" s="2" t="str">
        <f t="shared" ref="D3901:D3964" si="60">IF(ISBLANK(B3901),"OK",IF(A3901-B3901=0,"OK","Error?"))</f>
        <v>OK</v>
      </c>
    </row>
    <row r="3902" spans="1:4" x14ac:dyDescent="0.2">
      <c r="A3902" s="5">
        <v>3843</v>
      </c>
      <c r="B3902" s="921"/>
      <c r="D3902" s="2" t="str">
        <f t="shared" si="60"/>
        <v>OK</v>
      </c>
    </row>
    <row r="3903" spans="1:4" x14ac:dyDescent="0.2">
      <c r="A3903" s="5">
        <v>3844</v>
      </c>
      <c r="B3903" s="921"/>
      <c r="D3903" s="2" t="str">
        <f t="shared" si="60"/>
        <v>OK</v>
      </c>
    </row>
    <row r="3904" spans="1:4" x14ac:dyDescent="0.2">
      <c r="A3904" s="5">
        <v>3845</v>
      </c>
      <c r="B3904" s="921"/>
      <c r="D3904" s="2" t="str">
        <f t="shared" si="60"/>
        <v>OK</v>
      </c>
    </row>
    <row r="3905" spans="1:4" x14ac:dyDescent="0.2">
      <c r="A3905" s="5">
        <v>3846</v>
      </c>
      <c r="B3905" s="921"/>
      <c r="D3905" s="2" t="str">
        <f t="shared" si="60"/>
        <v>OK</v>
      </c>
    </row>
    <row r="3906" spans="1:4" x14ac:dyDescent="0.2">
      <c r="A3906" s="5">
        <v>3847</v>
      </c>
      <c r="B3906" s="921"/>
      <c r="D3906" s="2" t="str">
        <f t="shared" si="60"/>
        <v>OK</v>
      </c>
    </row>
    <row r="3907" spans="1:4" x14ac:dyDescent="0.2">
      <c r="A3907" s="5">
        <v>3848</v>
      </c>
      <c r="B3907" s="921"/>
      <c r="D3907" s="2" t="str">
        <f t="shared" si="60"/>
        <v>OK</v>
      </c>
    </row>
    <row r="3908" spans="1:4" x14ac:dyDescent="0.2">
      <c r="A3908" s="5">
        <v>3849</v>
      </c>
      <c r="B3908" s="921"/>
      <c r="D3908" s="2" t="str">
        <f t="shared" si="60"/>
        <v>OK</v>
      </c>
    </row>
    <row r="3909" spans="1:4" x14ac:dyDescent="0.2">
      <c r="A3909" s="5">
        <v>3850</v>
      </c>
      <c r="B3909" s="921"/>
      <c r="D3909" s="2" t="str">
        <f t="shared" si="60"/>
        <v>OK</v>
      </c>
    </row>
    <row r="3910" spans="1:4" x14ac:dyDescent="0.2">
      <c r="A3910" s="5">
        <v>3851</v>
      </c>
      <c r="B3910" s="921"/>
      <c r="D3910" s="2" t="str">
        <f t="shared" si="60"/>
        <v>OK</v>
      </c>
    </row>
    <row r="3911" spans="1:4" x14ac:dyDescent="0.2">
      <c r="A3911" s="5">
        <v>3852</v>
      </c>
      <c r="B3911" s="921"/>
      <c r="D3911" s="2" t="str">
        <f t="shared" si="60"/>
        <v>OK</v>
      </c>
    </row>
    <row r="3912" spans="1:4" x14ac:dyDescent="0.2">
      <c r="A3912" s="5">
        <v>3853</v>
      </c>
      <c r="B3912" s="921"/>
      <c r="D3912" s="2" t="str">
        <f t="shared" si="60"/>
        <v>OK</v>
      </c>
    </row>
    <row r="3913" spans="1:4" x14ac:dyDescent="0.2">
      <c r="A3913" s="5">
        <v>3854</v>
      </c>
      <c r="B3913" s="921"/>
      <c r="D3913" s="2" t="str">
        <f t="shared" si="60"/>
        <v>OK</v>
      </c>
    </row>
    <row r="3914" spans="1:4" x14ac:dyDescent="0.2">
      <c r="A3914" s="5">
        <v>3855</v>
      </c>
      <c r="B3914" s="921"/>
      <c r="D3914" s="2" t="str">
        <f t="shared" si="60"/>
        <v>OK</v>
      </c>
    </row>
    <row r="3915" spans="1:4" x14ac:dyDescent="0.2">
      <c r="A3915" s="5">
        <v>3856</v>
      </c>
      <c r="B3915" s="921"/>
      <c r="D3915" s="2" t="str">
        <f t="shared" si="60"/>
        <v>OK</v>
      </c>
    </row>
    <row r="3916" spans="1:4" x14ac:dyDescent="0.2">
      <c r="A3916" s="5">
        <v>3857</v>
      </c>
      <c r="B3916" s="921"/>
      <c r="D3916" s="2" t="str">
        <f t="shared" si="60"/>
        <v>OK</v>
      </c>
    </row>
    <row r="3917" spans="1:4" x14ac:dyDescent="0.2">
      <c r="A3917" s="5">
        <v>3858</v>
      </c>
      <c r="B3917" s="921"/>
      <c r="D3917" s="2" t="str">
        <f t="shared" si="60"/>
        <v>OK</v>
      </c>
    </row>
    <row r="3918" spans="1:4" x14ac:dyDescent="0.2">
      <c r="A3918" s="5">
        <v>3859</v>
      </c>
      <c r="B3918" s="921"/>
      <c r="D3918" s="2" t="str">
        <f t="shared" si="60"/>
        <v>OK</v>
      </c>
    </row>
    <row r="3919" spans="1:4" x14ac:dyDescent="0.2">
      <c r="A3919" s="5">
        <v>3860</v>
      </c>
      <c r="B3919" s="921"/>
      <c r="D3919" s="2" t="str">
        <f t="shared" si="60"/>
        <v>OK</v>
      </c>
    </row>
    <row r="3920" spans="1:4" x14ac:dyDescent="0.2">
      <c r="A3920" s="5">
        <v>3861</v>
      </c>
      <c r="B3920" s="921"/>
      <c r="D3920" s="2" t="str">
        <f t="shared" si="60"/>
        <v>OK</v>
      </c>
    </row>
    <row r="3921" spans="1:4" x14ac:dyDescent="0.2">
      <c r="A3921" s="5">
        <v>3862</v>
      </c>
      <c r="B3921" s="921"/>
      <c r="D3921" s="2" t="str">
        <f t="shared" si="60"/>
        <v>OK</v>
      </c>
    </row>
    <row r="3922" spans="1:4" x14ac:dyDescent="0.2">
      <c r="A3922" s="5">
        <v>3863</v>
      </c>
      <c r="B3922" s="921"/>
      <c r="D3922" s="2" t="str">
        <f t="shared" si="60"/>
        <v>OK</v>
      </c>
    </row>
    <row r="3923" spans="1:4" x14ac:dyDescent="0.2">
      <c r="A3923" s="5">
        <v>3864</v>
      </c>
      <c r="B3923" s="921"/>
      <c r="D3923" s="2" t="str">
        <f t="shared" si="60"/>
        <v>OK</v>
      </c>
    </row>
    <row r="3924" spans="1:4" x14ac:dyDescent="0.2">
      <c r="A3924" s="5">
        <v>3865</v>
      </c>
      <c r="B3924" s="921"/>
      <c r="D3924" s="2" t="str">
        <f t="shared" si="60"/>
        <v>OK</v>
      </c>
    </row>
    <row r="3925" spans="1:4" x14ac:dyDescent="0.2">
      <c r="A3925" s="5">
        <v>3866</v>
      </c>
      <c r="B3925" s="921"/>
      <c r="D3925" s="2" t="str">
        <f t="shared" si="60"/>
        <v>OK</v>
      </c>
    </row>
    <row r="3926" spans="1:4" x14ac:dyDescent="0.2">
      <c r="A3926" s="5">
        <v>3867</v>
      </c>
      <c r="B3926" s="921"/>
      <c r="D3926" s="2" t="str">
        <f t="shared" si="60"/>
        <v>OK</v>
      </c>
    </row>
    <row r="3927" spans="1:4" x14ac:dyDescent="0.2">
      <c r="A3927" s="5">
        <v>3868</v>
      </c>
      <c r="B3927" s="921"/>
      <c r="D3927" s="2" t="str">
        <f t="shared" si="60"/>
        <v>OK</v>
      </c>
    </row>
    <row r="3928" spans="1:4" x14ac:dyDescent="0.2">
      <c r="A3928" s="5">
        <v>3869</v>
      </c>
      <c r="B3928" s="921"/>
      <c r="D3928" s="2" t="str">
        <f t="shared" si="60"/>
        <v>OK</v>
      </c>
    </row>
    <row r="3929" spans="1:4" x14ac:dyDescent="0.2">
      <c r="A3929" s="5">
        <v>3870</v>
      </c>
      <c r="B3929" s="921"/>
      <c r="D3929" s="2" t="str">
        <f t="shared" si="60"/>
        <v>OK</v>
      </c>
    </row>
    <row r="3930" spans="1:4" x14ac:dyDescent="0.2">
      <c r="A3930" s="5">
        <v>3871</v>
      </c>
      <c r="B3930" s="921"/>
      <c r="D3930" s="2" t="str">
        <f t="shared" si="60"/>
        <v>OK</v>
      </c>
    </row>
    <row r="3931" spans="1:4" x14ac:dyDescent="0.2">
      <c r="A3931" s="5">
        <v>3872</v>
      </c>
      <c r="B3931" s="921"/>
      <c r="D3931" s="2" t="str">
        <f t="shared" si="60"/>
        <v>OK</v>
      </c>
    </row>
    <row r="3932" spans="1:4" x14ac:dyDescent="0.2">
      <c r="A3932" s="5">
        <v>3873</v>
      </c>
      <c r="B3932" s="921"/>
      <c r="D3932" s="2" t="str">
        <f t="shared" si="60"/>
        <v>OK</v>
      </c>
    </row>
    <row r="3933" spans="1:4" x14ac:dyDescent="0.2">
      <c r="A3933" s="5">
        <v>3874</v>
      </c>
      <c r="B3933" s="921"/>
      <c r="D3933" s="2" t="str">
        <f t="shared" si="60"/>
        <v>OK</v>
      </c>
    </row>
    <row r="3934" spans="1:4" x14ac:dyDescent="0.2">
      <c r="A3934" s="5">
        <v>3875</v>
      </c>
      <c r="B3934" s="921"/>
      <c r="D3934" s="2" t="str">
        <f t="shared" si="60"/>
        <v>OK</v>
      </c>
    </row>
    <row r="3935" spans="1:4" x14ac:dyDescent="0.2">
      <c r="A3935" s="5">
        <v>3876</v>
      </c>
      <c r="B3935" s="921"/>
      <c r="D3935" s="2" t="str">
        <f t="shared" si="60"/>
        <v>OK</v>
      </c>
    </row>
    <row r="3936" spans="1:4" x14ac:dyDescent="0.2">
      <c r="A3936" s="5">
        <v>3877</v>
      </c>
      <c r="B3936" s="921"/>
      <c r="D3936" s="2" t="str">
        <f t="shared" si="60"/>
        <v>OK</v>
      </c>
    </row>
    <row r="3937" spans="1:4" x14ac:dyDescent="0.2">
      <c r="A3937" s="5">
        <v>3878</v>
      </c>
      <c r="B3937" s="921"/>
      <c r="D3937" s="2" t="str">
        <f t="shared" si="60"/>
        <v>OK</v>
      </c>
    </row>
    <row r="3938" spans="1:4" x14ac:dyDescent="0.2">
      <c r="A3938" s="5">
        <v>3879</v>
      </c>
      <c r="B3938" s="921"/>
      <c r="D3938" s="2" t="str">
        <f t="shared" si="60"/>
        <v>OK</v>
      </c>
    </row>
    <row r="3939" spans="1:4" x14ac:dyDescent="0.2">
      <c r="A3939" s="5">
        <v>3880</v>
      </c>
      <c r="B3939" s="921"/>
      <c r="D3939" s="2" t="str">
        <f t="shared" si="60"/>
        <v>OK</v>
      </c>
    </row>
    <row r="3940" spans="1:4" x14ac:dyDescent="0.2">
      <c r="A3940" s="5">
        <v>3881</v>
      </c>
      <c r="B3940" s="921"/>
      <c r="D3940" s="2" t="str">
        <f t="shared" si="60"/>
        <v>OK</v>
      </c>
    </row>
    <row r="3941" spans="1:4" x14ac:dyDescent="0.2">
      <c r="A3941" s="5">
        <v>3882</v>
      </c>
      <c r="B3941" s="921"/>
      <c r="D3941" s="2" t="str">
        <f t="shared" si="60"/>
        <v>OK</v>
      </c>
    </row>
    <row r="3942" spans="1:4" x14ac:dyDescent="0.2">
      <c r="A3942" s="5">
        <v>3883</v>
      </c>
      <c r="B3942" s="921"/>
      <c r="D3942" s="2" t="str">
        <f t="shared" si="60"/>
        <v>OK</v>
      </c>
    </row>
    <row r="3943" spans="1:4" x14ac:dyDescent="0.2">
      <c r="A3943" s="5">
        <v>3884</v>
      </c>
      <c r="B3943" s="921"/>
      <c r="D3943" s="2" t="str">
        <f t="shared" si="60"/>
        <v>OK</v>
      </c>
    </row>
    <row r="3944" spans="1:4" x14ac:dyDescent="0.2">
      <c r="A3944" s="5">
        <v>3885</v>
      </c>
      <c r="B3944" s="921"/>
      <c r="D3944" s="2" t="str">
        <f t="shared" si="60"/>
        <v>OK</v>
      </c>
    </row>
    <row r="3945" spans="1:4" x14ac:dyDescent="0.2">
      <c r="A3945" s="5">
        <v>3886</v>
      </c>
      <c r="B3945" s="921"/>
      <c r="D3945" s="2" t="str">
        <f t="shared" si="60"/>
        <v>OK</v>
      </c>
    </row>
    <row r="3946" spans="1:4" x14ac:dyDescent="0.2">
      <c r="A3946" s="5">
        <v>3887</v>
      </c>
      <c r="B3946" s="921"/>
      <c r="D3946" s="2" t="str">
        <f t="shared" si="60"/>
        <v>OK</v>
      </c>
    </row>
    <row r="3947" spans="1:4" x14ac:dyDescent="0.2">
      <c r="A3947" s="5">
        <v>3888</v>
      </c>
      <c r="B3947" s="921"/>
      <c r="D3947" s="2" t="str">
        <f t="shared" si="60"/>
        <v>OK</v>
      </c>
    </row>
    <row r="3948" spans="1:4" x14ac:dyDescent="0.2">
      <c r="A3948" s="5">
        <v>3889</v>
      </c>
      <c r="B3948" s="921"/>
      <c r="D3948" s="2" t="str">
        <f t="shared" si="60"/>
        <v>OK</v>
      </c>
    </row>
    <row r="3949" spans="1:4" x14ac:dyDescent="0.2">
      <c r="A3949" s="5">
        <v>3890</v>
      </c>
      <c r="B3949" s="921"/>
      <c r="D3949" s="2" t="str">
        <f t="shared" si="60"/>
        <v>OK</v>
      </c>
    </row>
    <row r="3950" spans="1:4" x14ac:dyDescent="0.2">
      <c r="A3950" s="5">
        <v>3891</v>
      </c>
      <c r="B3950" s="921"/>
      <c r="D3950" s="2" t="str">
        <f t="shared" si="60"/>
        <v>OK</v>
      </c>
    </row>
    <row r="3951" spans="1:4" x14ac:dyDescent="0.2">
      <c r="A3951" s="5">
        <v>3892</v>
      </c>
      <c r="B3951" s="921"/>
      <c r="D3951" s="2" t="str">
        <f t="shared" si="60"/>
        <v>OK</v>
      </c>
    </row>
    <row r="3952" spans="1:4" x14ac:dyDescent="0.2">
      <c r="A3952" s="5">
        <v>3893</v>
      </c>
      <c r="B3952" s="921"/>
      <c r="D3952" s="2" t="str">
        <f t="shared" si="60"/>
        <v>OK</v>
      </c>
    </row>
    <row r="3953" spans="1:4" x14ac:dyDescent="0.2">
      <c r="A3953" s="5">
        <v>3894</v>
      </c>
      <c r="B3953" s="921"/>
      <c r="D3953" s="2" t="str">
        <f t="shared" si="60"/>
        <v>OK</v>
      </c>
    </row>
    <row r="3954" spans="1:4" x14ac:dyDescent="0.2">
      <c r="A3954" s="5">
        <v>3895</v>
      </c>
      <c r="B3954" s="921"/>
      <c r="D3954" s="2" t="str">
        <f t="shared" si="60"/>
        <v>OK</v>
      </c>
    </row>
    <row r="3955" spans="1:4" x14ac:dyDescent="0.2">
      <c r="A3955" s="5">
        <v>3896</v>
      </c>
      <c r="B3955" s="921"/>
      <c r="D3955" s="2" t="str">
        <f t="shared" si="60"/>
        <v>OK</v>
      </c>
    </row>
    <row r="3956" spans="1:4" x14ac:dyDescent="0.2">
      <c r="A3956" s="5">
        <v>3897</v>
      </c>
      <c r="B3956" s="921"/>
      <c r="D3956" s="2" t="str">
        <f t="shared" si="60"/>
        <v>OK</v>
      </c>
    </row>
    <row r="3957" spans="1:4" x14ac:dyDescent="0.2">
      <c r="A3957" s="5">
        <v>3898</v>
      </c>
      <c r="B3957" s="921"/>
      <c r="D3957" s="2" t="str">
        <f t="shared" si="60"/>
        <v>OK</v>
      </c>
    </row>
    <row r="3958" spans="1:4" x14ac:dyDescent="0.2">
      <c r="A3958" s="5">
        <v>3899</v>
      </c>
      <c r="B3958" s="921"/>
      <c r="D3958" s="2" t="str">
        <f t="shared" si="60"/>
        <v>OK</v>
      </c>
    </row>
    <row r="3959" spans="1:4" x14ac:dyDescent="0.2">
      <c r="A3959" s="5">
        <v>3900</v>
      </c>
      <c r="B3959" s="921"/>
      <c r="D3959" s="2" t="str">
        <f t="shared" si="60"/>
        <v>OK</v>
      </c>
    </row>
    <row r="3960" spans="1:4" x14ac:dyDescent="0.2">
      <c r="A3960" s="5">
        <v>3901</v>
      </c>
      <c r="B3960" s="921"/>
      <c r="D3960" s="2" t="str">
        <f t="shared" si="60"/>
        <v>OK</v>
      </c>
    </row>
    <row r="3961" spans="1:4" x14ac:dyDescent="0.2">
      <c r="A3961" s="5">
        <v>3902</v>
      </c>
      <c r="B3961" s="921"/>
      <c r="D3961" s="2" t="str">
        <f t="shared" si="60"/>
        <v>OK</v>
      </c>
    </row>
    <row r="3962" spans="1:4" x14ac:dyDescent="0.2">
      <c r="A3962" s="5">
        <v>3903</v>
      </c>
      <c r="B3962" s="921"/>
      <c r="D3962" s="2" t="str">
        <f t="shared" si="60"/>
        <v>OK</v>
      </c>
    </row>
    <row r="3963" spans="1:4" x14ac:dyDescent="0.2">
      <c r="A3963" s="5">
        <v>3904</v>
      </c>
      <c r="B3963" s="921"/>
      <c r="D3963" s="2" t="str">
        <f t="shared" si="60"/>
        <v>OK</v>
      </c>
    </row>
    <row r="3964" spans="1:4" x14ac:dyDescent="0.2">
      <c r="A3964" s="5">
        <v>3905</v>
      </c>
      <c r="B3964" s="921"/>
      <c r="D3964" s="2" t="str">
        <f t="shared" si="60"/>
        <v>OK</v>
      </c>
    </row>
    <row r="3965" spans="1:4" x14ac:dyDescent="0.2">
      <c r="A3965" s="5">
        <v>3906</v>
      </c>
      <c r="B3965" s="921"/>
      <c r="D3965" s="2" t="str">
        <f t="shared" ref="D3965:D4028" si="61">IF(ISBLANK(B3965),"OK",IF(A3965-B3965=0,"OK","Error?"))</f>
        <v>OK</v>
      </c>
    </row>
    <row r="3966" spans="1:4" x14ac:dyDescent="0.2">
      <c r="A3966" s="5">
        <v>3907</v>
      </c>
      <c r="B3966" s="921"/>
      <c r="D3966" s="2" t="str">
        <f t="shared" si="61"/>
        <v>OK</v>
      </c>
    </row>
    <row r="3967" spans="1:4" x14ac:dyDescent="0.2">
      <c r="A3967" s="5">
        <v>3908</v>
      </c>
      <c r="B3967" s="921"/>
      <c r="D3967" s="2" t="str">
        <f t="shared" si="61"/>
        <v>OK</v>
      </c>
    </row>
    <row r="3968" spans="1:4" x14ac:dyDescent="0.2">
      <c r="A3968" s="5">
        <v>3909</v>
      </c>
      <c r="B3968" s="921"/>
      <c r="D3968" s="2" t="str">
        <f t="shared" si="61"/>
        <v>OK</v>
      </c>
    </row>
    <row r="3969" spans="1:4" x14ac:dyDescent="0.2">
      <c r="A3969" s="5">
        <v>3910</v>
      </c>
      <c r="B3969" s="921"/>
      <c r="D3969" s="2" t="str">
        <f t="shared" si="61"/>
        <v>OK</v>
      </c>
    </row>
    <row r="3970" spans="1:4" x14ac:dyDescent="0.2">
      <c r="A3970" s="5">
        <v>3911</v>
      </c>
      <c r="B3970" s="921"/>
      <c r="D3970" s="2" t="str">
        <f t="shared" si="61"/>
        <v>OK</v>
      </c>
    </row>
    <row r="3971" spans="1:4" x14ac:dyDescent="0.2">
      <c r="A3971" s="5">
        <v>3912</v>
      </c>
      <c r="B3971" s="921"/>
      <c r="D3971" s="2" t="str">
        <f t="shared" si="61"/>
        <v>OK</v>
      </c>
    </row>
    <row r="3972" spans="1:4" x14ac:dyDescent="0.2">
      <c r="A3972" s="5">
        <v>3913</v>
      </c>
      <c r="B3972" s="921"/>
      <c r="D3972" s="2" t="str">
        <f t="shared" si="61"/>
        <v>OK</v>
      </c>
    </row>
    <row r="3973" spans="1:4" x14ac:dyDescent="0.2">
      <c r="A3973" s="5">
        <v>3914</v>
      </c>
      <c r="B3973" s="921"/>
      <c r="D3973" s="2" t="str">
        <f t="shared" si="61"/>
        <v>OK</v>
      </c>
    </row>
    <row r="3974" spans="1:4" x14ac:dyDescent="0.2">
      <c r="A3974" s="5">
        <v>3915</v>
      </c>
      <c r="B3974" s="921"/>
      <c r="D3974" s="2" t="str">
        <f t="shared" si="61"/>
        <v>OK</v>
      </c>
    </row>
    <row r="3975" spans="1:4" x14ac:dyDescent="0.2">
      <c r="A3975" s="5">
        <v>3916</v>
      </c>
      <c r="B3975" s="921"/>
      <c r="D3975" s="2" t="str">
        <f t="shared" si="61"/>
        <v>OK</v>
      </c>
    </row>
    <row r="3976" spans="1:4" x14ac:dyDescent="0.2">
      <c r="A3976" s="5">
        <v>3917</v>
      </c>
      <c r="B3976" s="921"/>
      <c r="D3976" s="2" t="str">
        <f t="shared" si="61"/>
        <v>OK</v>
      </c>
    </row>
    <row r="3977" spans="1:4" x14ac:dyDescent="0.2">
      <c r="A3977" s="5">
        <v>3918</v>
      </c>
      <c r="B3977" s="921"/>
      <c r="D3977" s="2" t="str">
        <f t="shared" si="61"/>
        <v>OK</v>
      </c>
    </row>
    <row r="3978" spans="1:4" x14ac:dyDescent="0.2">
      <c r="A3978" s="5">
        <v>3919</v>
      </c>
      <c r="B3978" s="921"/>
      <c r="D3978" s="2" t="str">
        <f t="shared" si="61"/>
        <v>OK</v>
      </c>
    </row>
    <row r="3979" spans="1:4" x14ac:dyDescent="0.2">
      <c r="A3979" s="5">
        <v>3920</v>
      </c>
      <c r="B3979" s="921"/>
      <c r="D3979" s="2" t="str">
        <f t="shared" si="61"/>
        <v>OK</v>
      </c>
    </row>
    <row r="3980" spans="1:4" x14ac:dyDescent="0.2">
      <c r="A3980" s="5">
        <v>3921</v>
      </c>
      <c r="B3980" s="921"/>
      <c r="D3980" s="2" t="str">
        <f t="shared" si="61"/>
        <v>OK</v>
      </c>
    </row>
    <row r="3981" spans="1:4" x14ac:dyDescent="0.2">
      <c r="A3981" s="5">
        <v>3922</v>
      </c>
      <c r="B3981" s="921"/>
      <c r="D3981" s="2" t="str">
        <f t="shared" si="61"/>
        <v>OK</v>
      </c>
    </row>
    <row r="3982" spans="1:4" x14ac:dyDescent="0.2">
      <c r="A3982" s="5">
        <v>3923</v>
      </c>
      <c r="B3982" s="921"/>
      <c r="D3982" s="2" t="str">
        <f t="shared" si="61"/>
        <v>OK</v>
      </c>
    </row>
    <row r="3983" spans="1:4" x14ac:dyDescent="0.2">
      <c r="A3983" s="5">
        <v>3924</v>
      </c>
      <c r="B3983" s="921"/>
      <c r="D3983" s="2" t="str">
        <f t="shared" si="61"/>
        <v>OK</v>
      </c>
    </row>
    <row r="3984" spans="1:4" x14ac:dyDescent="0.2">
      <c r="A3984" s="5">
        <v>3925</v>
      </c>
      <c r="B3984" s="921"/>
      <c r="D3984" s="2" t="str">
        <f t="shared" si="61"/>
        <v>OK</v>
      </c>
    </row>
    <row r="3985" spans="1:4" x14ac:dyDescent="0.2">
      <c r="A3985" s="5">
        <v>3926</v>
      </c>
      <c r="B3985" s="921"/>
      <c r="D3985" s="2" t="str">
        <f t="shared" si="61"/>
        <v>OK</v>
      </c>
    </row>
    <row r="3986" spans="1:4" x14ac:dyDescent="0.2">
      <c r="A3986" s="5">
        <v>3927</v>
      </c>
      <c r="B3986" s="921"/>
      <c r="D3986" s="2" t="str">
        <f t="shared" si="61"/>
        <v>OK</v>
      </c>
    </row>
    <row r="3987" spans="1:4" x14ac:dyDescent="0.2">
      <c r="A3987" s="5">
        <v>3928</v>
      </c>
      <c r="B3987" s="921"/>
      <c r="D3987" s="2" t="str">
        <f t="shared" si="61"/>
        <v>OK</v>
      </c>
    </row>
    <row r="3988" spans="1:4" x14ac:dyDescent="0.2">
      <c r="A3988" s="5">
        <v>3929</v>
      </c>
      <c r="B3988" s="921"/>
      <c r="D3988" s="2" t="str">
        <f t="shared" si="61"/>
        <v>OK</v>
      </c>
    </row>
    <row r="3989" spans="1:4" x14ac:dyDescent="0.2">
      <c r="A3989" s="5">
        <v>3930</v>
      </c>
      <c r="B3989" s="921"/>
      <c r="D3989" s="2" t="str">
        <f t="shared" si="61"/>
        <v>OK</v>
      </c>
    </row>
    <row r="3990" spans="1:4" x14ac:dyDescent="0.2">
      <c r="A3990" s="5">
        <v>3931</v>
      </c>
      <c r="B3990" s="921"/>
      <c r="D3990" s="2" t="str">
        <f t="shared" si="61"/>
        <v>OK</v>
      </c>
    </row>
    <row r="3991" spans="1:4" x14ac:dyDescent="0.2">
      <c r="A3991" s="5">
        <v>3932</v>
      </c>
      <c r="B3991" s="921"/>
      <c r="D3991" s="2" t="str">
        <f t="shared" si="61"/>
        <v>OK</v>
      </c>
    </row>
    <row r="3992" spans="1:4" x14ac:dyDescent="0.2">
      <c r="A3992" s="5">
        <v>3933</v>
      </c>
      <c r="B3992" s="921"/>
      <c r="D3992" s="2" t="str">
        <f t="shared" si="61"/>
        <v>OK</v>
      </c>
    </row>
    <row r="3993" spans="1:4" x14ac:dyDescent="0.2">
      <c r="A3993" s="5">
        <v>3934</v>
      </c>
      <c r="B3993" s="921"/>
      <c r="D3993" s="2" t="str">
        <f t="shared" si="61"/>
        <v>OK</v>
      </c>
    </row>
    <row r="3994" spans="1:4" x14ac:dyDescent="0.2">
      <c r="A3994" s="5">
        <v>3935</v>
      </c>
      <c r="B3994" s="921"/>
      <c r="D3994" s="2" t="str">
        <f t="shared" si="61"/>
        <v>OK</v>
      </c>
    </row>
    <row r="3995" spans="1:4" x14ac:dyDescent="0.2">
      <c r="A3995" s="5">
        <v>3936</v>
      </c>
      <c r="B3995" s="921"/>
      <c r="D3995" s="2" t="str">
        <f t="shared" si="61"/>
        <v>OK</v>
      </c>
    </row>
    <row r="3996" spans="1:4" x14ac:dyDescent="0.2">
      <c r="A3996" s="5">
        <v>3937</v>
      </c>
      <c r="B3996" s="921"/>
      <c r="D3996" s="2" t="str">
        <f t="shared" si="61"/>
        <v>OK</v>
      </c>
    </row>
    <row r="3997" spans="1:4" x14ac:dyDescent="0.2">
      <c r="A3997" s="5">
        <v>3938</v>
      </c>
      <c r="B3997" s="921"/>
      <c r="D3997" s="2" t="str">
        <f t="shared" si="61"/>
        <v>OK</v>
      </c>
    </row>
    <row r="3998" spans="1:4" x14ac:dyDescent="0.2">
      <c r="A3998" s="5">
        <v>3939</v>
      </c>
      <c r="B3998" s="921"/>
      <c r="D3998" s="2" t="str">
        <f t="shared" si="61"/>
        <v>OK</v>
      </c>
    </row>
    <row r="3999" spans="1:4" x14ac:dyDescent="0.2">
      <c r="A3999" s="5">
        <v>3940</v>
      </c>
      <c r="B3999" s="921"/>
      <c r="D3999" s="2" t="str">
        <f t="shared" si="61"/>
        <v>OK</v>
      </c>
    </row>
    <row r="4000" spans="1:4" x14ac:dyDescent="0.2">
      <c r="A4000" s="5">
        <v>3941</v>
      </c>
      <c r="B4000" s="921"/>
      <c r="D4000" s="2" t="str">
        <f t="shared" si="61"/>
        <v>OK</v>
      </c>
    </row>
    <row r="4001" spans="1:4" x14ac:dyDescent="0.2">
      <c r="A4001" s="5">
        <v>3942</v>
      </c>
      <c r="B4001" s="921"/>
      <c r="D4001" s="2" t="str">
        <f t="shared" si="61"/>
        <v>OK</v>
      </c>
    </row>
    <row r="4002" spans="1:4" x14ac:dyDescent="0.2">
      <c r="A4002" s="5">
        <v>3943</v>
      </c>
      <c r="B4002" s="921"/>
      <c r="D4002" s="2" t="str">
        <f t="shared" si="61"/>
        <v>OK</v>
      </c>
    </row>
    <row r="4003" spans="1:4" x14ac:dyDescent="0.2">
      <c r="A4003" s="5">
        <v>3944</v>
      </c>
      <c r="B4003" s="921"/>
      <c r="D4003" s="2" t="str">
        <f t="shared" si="61"/>
        <v>OK</v>
      </c>
    </row>
    <row r="4004" spans="1:4" x14ac:dyDescent="0.2">
      <c r="A4004" s="5">
        <v>3945</v>
      </c>
      <c r="B4004" s="921"/>
      <c r="D4004" s="2" t="str">
        <f t="shared" si="61"/>
        <v>OK</v>
      </c>
    </row>
    <row r="4005" spans="1:4" x14ac:dyDescent="0.2">
      <c r="A4005" s="5">
        <v>3946</v>
      </c>
      <c r="B4005" s="921"/>
      <c r="D4005" s="2" t="str">
        <f t="shared" si="61"/>
        <v>OK</v>
      </c>
    </row>
    <row r="4006" spans="1:4" x14ac:dyDescent="0.2">
      <c r="A4006" s="5">
        <v>3947</v>
      </c>
      <c r="B4006" s="921"/>
      <c r="D4006" s="2" t="str">
        <f t="shared" si="61"/>
        <v>OK</v>
      </c>
    </row>
    <row r="4007" spans="1:4" x14ac:dyDescent="0.2">
      <c r="A4007" s="5">
        <v>3948</v>
      </c>
      <c r="B4007" s="921"/>
      <c r="D4007" s="2" t="str">
        <f t="shared" si="61"/>
        <v>OK</v>
      </c>
    </row>
    <row r="4008" spans="1:4" x14ac:dyDescent="0.2">
      <c r="A4008" s="5">
        <v>3949</v>
      </c>
      <c r="B4008" s="921"/>
      <c r="D4008" s="2" t="str">
        <f t="shared" si="61"/>
        <v>OK</v>
      </c>
    </row>
    <row r="4009" spans="1:4" x14ac:dyDescent="0.2">
      <c r="A4009" s="5">
        <v>3950</v>
      </c>
      <c r="B4009" s="921"/>
      <c r="D4009" s="2" t="str">
        <f t="shared" si="61"/>
        <v>OK</v>
      </c>
    </row>
    <row r="4010" spans="1:4" x14ac:dyDescent="0.2">
      <c r="A4010" s="5">
        <v>3951</v>
      </c>
      <c r="B4010" s="921"/>
      <c r="D4010" s="2" t="str">
        <f t="shared" si="61"/>
        <v>OK</v>
      </c>
    </row>
    <row r="4011" spans="1:4" x14ac:dyDescent="0.2">
      <c r="A4011" s="5">
        <v>3952</v>
      </c>
      <c r="B4011" s="921"/>
      <c r="D4011" s="2" t="str">
        <f t="shared" si="61"/>
        <v>OK</v>
      </c>
    </row>
    <row r="4012" spans="1:4" x14ac:dyDescent="0.2">
      <c r="A4012" s="5">
        <v>3953</v>
      </c>
      <c r="B4012" s="921"/>
      <c r="D4012" s="2" t="str">
        <f t="shared" si="61"/>
        <v>OK</v>
      </c>
    </row>
    <row r="4013" spans="1:4" x14ac:dyDescent="0.2">
      <c r="A4013" s="5">
        <v>3954</v>
      </c>
      <c r="B4013" s="921"/>
      <c r="D4013" s="2" t="str">
        <f t="shared" si="61"/>
        <v>OK</v>
      </c>
    </row>
    <row r="4014" spans="1:4" x14ac:dyDescent="0.2">
      <c r="A4014" s="5">
        <v>3955</v>
      </c>
      <c r="B4014" s="921"/>
      <c r="D4014" s="2" t="str">
        <f t="shared" si="61"/>
        <v>OK</v>
      </c>
    </row>
    <row r="4015" spans="1:4" x14ac:dyDescent="0.2">
      <c r="A4015" s="5">
        <v>3956</v>
      </c>
      <c r="B4015" s="921"/>
      <c r="D4015" s="2" t="str">
        <f t="shared" si="61"/>
        <v>OK</v>
      </c>
    </row>
    <row r="4016" spans="1:4" x14ac:dyDescent="0.2">
      <c r="A4016" s="5">
        <v>3957</v>
      </c>
      <c r="B4016" s="921"/>
      <c r="D4016" s="2" t="str">
        <f t="shared" si="61"/>
        <v>OK</v>
      </c>
    </row>
    <row r="4017" spans="1:4" x14ac:dyDescent="0.2">
      <c r="A4017" s="5">
        <v>3958</v>
      </c>
      <c r="B4017" s="921"/>
      <c r="D4017" s="2" t="str">
        <f t="shared" si="61"/>
        <v>OK</v>
      </c>
    </row>
    <row r="4018" spans="1:4" x14ac:dyDescent="0.2">
      <c r="A4018" s="5">
        <v>3959</v>
      </c>
      <c r="B4018" s="921"/>
      <c r="D4018" s="2" t="str">
        <f t="shared" si="61"/>
        <v>OK</v>
      </c>
    </row>
    <row r="4019" spans="1:4" x14ac:dyDescent="0.2">
      <c r="A4019" s="5">
        <v>3960</v>
      </c>
      <c r="B4019" s="921"/>
      <c r="D4019" s="2" t="str">
        <f t="shared" si="61"/>
        <v>OK</v>
      </c>
    </row>
    <row r="4020" spans="1:4" x14ac:dyDescent="0.2">
      <c r="A4020" s="5">
        <v>3961</v>
      </c>
      <c r="B4020" s="921"/>
      <c r="D4020" s="2" t="str">
        <f t="shared" si="61"/>
        <v>OK</v>
      </c>
    </row>
    <row r="4021" spans="1:4" x14ac:dyDescent="0.2">
      <c r="A4021" s="5">
        <v>3962</v>
      </c>
      <c r="B4021" s="921"/>
      <c r="D4021" s="2" t="str">
        <f t="shared" si="61"/>
        <v>OK</v>
      </c>
    </row>
    <row r="4022" spans="1:4" x14ac:dyDescent="0.2">
      <c r="A4022" s="5">
        <v>3963</v>
      </c>
      <c r="B4022" s="921"/>
      <c r="D4022" s="2" t="str">
        <f t="shared" si="61"/>
        <v>OK</v>
      </c>
    </row>
    <row r="4023" spans="1:4" x14ac:dyDescent="0.2">
      <c r="A4023" s="5">
        <v>3964</v>
      </c>
      <c r="B4023" s="921"/>
      <c r="D4023" s="2" t="str">
        <f t="shared" si="61"/>
        <v>OK</v>
      </c>
    </row>
    <row r="4024" spans="1:4" x14ac:dyDescent="0.2">
      <c r="A4024" s="5">
        <v>3965</v>
      </c>
      <c r="B4024" s="921"/>
      <c r="D4024" s="2" t="str">
        <f t="shared" si="61"/>
        <v>OK</v>
      </c>
    </row>
    <row r="4025" spans="1:4" x14ac:dyDescent="0.2">
      <c r="A4025" s="5">
        <v>3966</v>
      </c>
      <c r="B4025" s="921"/>
      <c r="D4025" s="2" t="str">
        <f t="shared" si="61"/>
        <v>OK</v>
      </c>
    </row>
    <row r="4026" spans="1:4" x14ac:dyDescent="0.2">
      <c r="A4026" s="5">
        <v>3967</v>
      </c>
      <c r="B4026" s="921"/>
      <c r="D4026" s="2" t="str">
        <f t="shared" si="61"/>
        <v>OK</v>
      </c>
    </row>
    <row r="4027" spans="1:4" x14ac:dyDescent="0.2">
      <c r="A4027" s="5">
        <v>3968</v>
      </c>
      <c r="B4027" s="921"/>
      <c r="D4027" s="2" t="str">
        <f t="shared" si="61"/>
        <v>OK</v>
      </c>
    </row>
    <row r="4028" spans="1:4" x14ac:dyDescent="0.2">
      <c r="A4028" s="5">
        <v>3969</v>
      </c>
      <c r="B4028" s="921"/>
      <c r="D4028" s="2" t="str">
        <f t="shared" si="61"/>
        <v>OK</v>
      </c>
    </row>
    <row r="4029" spans="1:4" x14ac:dyDescent="0.2">
      <c r="A4029" s="5">
        <v>3970</v>
      </c>
      <c r="B4029" s="921"/>
      <c r="D4029" s="2" t="str">
        <f t="shared" ref="D4029:D4092" si="62">IF(ISBLANK(B4029),"OK",IF(A4029-B4029=0,"OK","Error?"))</f>
        <v>OK</v>
      </c>
    </row>
    <row r="4030" spans="1:4" x14ac:dyDescent="0.2">
      <c r="A4030" s="5">
        <v>3971</v>
      </c>
      <c r="B4030" s="921"/>
      <c r="D4030" s="2" t="str">
        <f t="shared" si="62"/>
        <v>OK</v>
      </c>
    </row>
    <row r="4031" spans="1:4" x14ac:dyDescent="0.2">
      <c r="A4031" s="5">
        <v>3972</v>
      </c>
      <c r="B4031" s="921"/>
      <c r="D4031" s="2" t="str">
        <f t="shared" si="62"/>
        <v>OK</v>
      </c>
    </row>
    <row r="4032" spans="1:4" x14ac:dyDescent="0.2">
      <c r="A4032" s="5">
        <v>3973</v>
      </c>
      <c r="B4032" s="921"/>
      <c r="D4032" s="2" t="str">
        <f t="shared" si="62"/>
        <v>OK</v>
      </c>
    </row>
    <row r="4033" spans="1:4" x14ac:dyDescent="0.2">
      <c r="A4033" s="5">
        <v>3974</v>
      </c>
      <c r="B4033" s="921"/>
      <c r="D4033" s="2" t="str">
        <f t="shared" si="62"/>
        <v>OK</v>
      </c>
    </row>
    <row r="4034" spans="1:4" x14ac:dyDescent="0.2">
      <c r="A4034" s="5">
        <v>3975</v>
      </c>
      <c r="B4034" s="921"/>
      <c r="D4034" s="2" t="str">
        <f t="shared" si="62"/>
        <v>OK</v>
      </c>
    </row>
    <row r="4035" spans="1:4" x14ac:dyDescent="0.2">
      <c r="A4035" s="5">
        <v>3976</v>
      </c>
      <c r="B4035" s="921"/>
      <c r="D4035" s="2" t="str">
        <f t="shared" si="62"/>
        <v>OK</v>
      </c>
    </row>
    <row r="4036" spans="1:4" x14ac:dyDescent="0.2">
      <c r="A4036" s="5">
        <v>3977</v>
      </c>
      <c r="B4036" s="921"/>
      <c r="D4036" s="2" t="str">
        <f t="shared" si="62"/>
        <v>OK</v>
      </c>
    </row>
    <row r="4037" spans="1:4" x14ac:dyDescent="0.2">
      <c r="A4037" s="5">
        <v>3978</v>
      </c>
      <c r="B4037" s="921"/>
      <c r="D4037" s="2" t="str">
        <f t="shared" si="62"/>
        <v>OK</v>
      </c>
    </row>
    <row r="4038" spans="1:4" x14ac:dyDescent="0.2">
      <c r="A4038" s="5">
        <v>3979</v>
      </c>
      <c r="B4038" s="921"/>
      <c r="D4038" s="2" t="str">
        <f t="shared" si="62"/>
        <v>OK</v>
      </c>
    </row>
    <row r="4039" spans="1:4" x14ac:dyDescent="0.2">
      <c r="A4039" s="5">
        <v>3980</v>
      </c>
      <c r="B4039" s="921"/>
      <c r="D4039" s="2" t="str">
        <f t="shared" si="62"/>
        <v>OK</v>
      </c>
    </row>
    <row r="4040" spans="1:4" x14ac:dyDescent="0.2">
      <c r="A4040" s="5">
        <v>3981</v>
      </c>
      <c r="B4040" s="921"/>
      <c r="D4040" s="2" t="str">
        <f t="shared" si="62"/>
        <v>OK</v>
      </c>
    </row>
    <row r="4041" spans="1:4" x14ac:dyDescent="0.2">
      <c r="A4041" s="5">
        <v>3982</v>
      </c>
      <c r="B4041" s="921"/>
      <c r="D4041" s="2" t="str">
        <f t="shared" si="62"/>
        <v>OK</v>
      </c>
    </row>
    <row r="4042" spans="1:4" x14ac:dyDescent="0.2">
      <c r="A4042" s="5">
        <v>3983</v>
      </c>
      <c r="B4042" s="921"/>
      <c r="D4042" s="2" t="str">
        <f t="shared" si="62"/>
        <v>OK</v>
      </c>
    </row>
    <row r="4043" spans="1:4" x14ac:dyDescent="0.2">
      <c r="A4043" s="5">
        <v>3984</v>
      </c>
      <c r="B4043" s="921"/>
      <c r="D4043" s="2" t="str">
        <f t="shared" si="62"/>
        <v>OK</v>
      </c>
    </row>
    <row r="4044" spans="1:4" x14ac:dyDescent="0.2">
      <c r="A4044" s="5">
        <v>3985</v>
      </c>
      <c r="B4044" s="921"/>
      <c r="D4044" s="2" t="str">
        <f t="shared" si="62"/>
        <v>OK</v>
      </c>
    </row>
    <row r="4045" spans="1:4" x14ac:dyDescent="0.2">
      <c r="A4045" s="5">
        <v>3986</v>
      </c>
      <c r="B4045" s="921"/>
      <c r="D4045" s="2" t="str">
        <f t="shared" si="62"/>
        <v>OK</v>
      </c>
    </row>
    <row r="4046" spans="1:4" x14ac:dyDescent="0.2">
      <c r="A4046" s="5">
        <v>3987</v>
      </c>
      <c r="B4046" s="921"/>
      <c r="D4046" s="2" t="str">
        <f t="shared" si="62"/>
        <v>OK</v>
      </c>
    </row>
    <row r="4047" spans="1:4" x14ac:dyDescent="0.2">
      <c r="A4047" s="5">
        <v>3988</v>
      </c>
      <c r="B4047" s="921"/>
      <c r="D4047" s="2" t="str">
        <f t="shared" si="62"/>
        <v>OK</v>
      </c>
    </row>
    <row r="4048" spans="1:4" x14ac:dyDescent="0.2">
      <c r="A4048" s="5">
        <v>3989</v>
      </c>
      <c r="B4048" s="921"/>
      <c r="D4048" s="2" t="str">
        <f t="shared" si="62"/>
        <v>OK</v>
      </c>
    </row>
    <row r="4049" spans="1:4" x14ac:dyDescent="0.2">
      <c r="A4049" s="5">
        <v>3990</v>
      </c>
      <c r="B4049" s="921"/>
      <c r="D4049" s="2" t="str">
        <f t="shared" si="62"/>
        <v>OK</v>
      </c>
    </row>
    <row r="4050" spans="1:4" x14ac:dyDescent="0.2">
      <c r="A4050" s="5">
        <v>3991</v>
      </c>
      <c r="B4050" s="921"/>
      <c r="D4050" s="2" t="str">
        <f t="shared" si="62"/>
        <v>OK</v>
      </c>
    </row>
    <row r="4051" spans="1:4" x14ac:dyDescent="0.2">
      <c r="A4051" s="5">
        <v>3992</v>
      </c>
      <c r="B4051" s="921"/>
      <c r="D4051" s="2" t="str">
        <f t="shared" si="62"/>
        <v>OK</v>
      </c>
    </row>
    <row r="4052" spans="1:4" x14ac:dyDescent="0.2">
      <c r="A4052" s="5">
        <v>3993</v>
      </c>
      <c r="B4052" s="921"/>
      <c r="D4052" s="2" t="str">
        <f t="shared" si="62"/>
        <v>OK</v>
      </c>
    </row>
    <row r="4053" spans="1:4" x14ac:dyDescent="0.2">
      <c r="A4053" s="5">
        <v>3994</v>
      </c>
      <c r="B4053" s="921"/>
      <c r="D4053" s="2" t="str">
        <f t="shared" si="62"/>
        <v>OK</v>
      </c>
    </row>
    <row r="4054" spans="1:4" x14ac:dyDescent="0.2">
      <c r="A4054" s="5">
        <v>3995</v>
      </c>
      <c r="B4054" s="921"/>
      <c r="D4054" s="2" t="str">
        <f t="shared" si="62"/>
        <v>OK</v>
      </c>
    </row>
    <row r="4055" spans="1:4" x14ac:dyDescent="0.2">
      <c r="A4055" s="5">
        <v>3996</v>
      </c>
      <c r="B4055" s="921"/>
      <c r="D4055" s="2" t="str">
        <f t="shared" si="62"/>
        <v>OK</v>
      </c>
    </row>
    <row r="4056" spans="1:4" x14ac:dyDescent="0.2">
      <c r="A4056" s="5">
        <v>3997</v>
      </c>
      <c r="B4056" s="921"/>
      <c r="D4056" s="2" t="str">
        <f t="shared" si="62"/>
        <v>OK</v>
      </c>
    </row>
    <row r="4057" spans="1:4" x14ac:dyDescent="0.2">
      <c r="A4057" s="5">
        <v>3998</v>
      </c>
      <c r="B4057" s="921"/>
      <c r="D4057" s="2" t="str">
        <f t="shared" si="62"/>
        <v>OK</v>
      </c>
    </row>
    <row r="4058" spans="1:4" x14ac:dyDescent="0.2">
      <c r="A4058" s="5">
        <v>3999</v>
      </c>
      <c r="B4058" s="921"/>
      <c r="D4058" s="2" t="str">
        <f t="shared" si="62"/>
        <v>OK</v>
      </c>
    </row>
    <row r="4059" spans="1:4" x14ac:dyDescent="0.2">
      <c r="A4059" s="5">
        <v>4000</v>
      </c>
      <c r="B4059" s="921"/>
      <c r="D4059" s="2" t="str">
        <f t="shared" si="62"/>
        <v>OK</v>
      </c>
    </row>
    <row r="4060" spans="1:4" x14ac:dyDescent="0.2">
      <c r="A4060" s="5">
        <v>4001</v>
      </c>
      <c r="B4060" s="921"/>
      <c r="D4060" s="2" t="str">
        <f t="shared" si="62"/>
        <v>OK</v>
      </c>
    </row>
    <row r="4061" spans="1:4" x14ac:dyDescent="0.2">
      <c r="A4061" s="5">
        <v>4002</v>
      </c>
      <c r="B4061" s="921"/>
      <c r="D4061" s="2" t="str">
        <f t="shared" si="62"/>
        <v>OK</v>
      </c>
    </row>
    <row r="4062" spans="1:4" x14ac:dyDescent="0.2">
      <c r="A4062" s="5">
        <v>4003</v>
      </c>
      <c r="B4062" s="921"/>
      <c r="D4062" s="2" t="str">
        <f t="shared" si="62"/>
        <v>OK</v>
      </c>
    </row>
    <row r="4063" spans="1:4" x14ac:dyDescent="0.2">
      <c r="A4063" s="5">
        <v>4004</v>
      </c>
      <c r="B4063" s="921"/>
      <c r="D4063" s="2" t="str">
        <f t="shared" si="62"/>
        <v>OK</v>
      </c>
    </row>
    <row r="4064" spans="1:4" x14ac:dyDescent="0.2">
      <c r="A4064" s="5">
        <v>4005</v>
      </c>
      <c r="B4064" s="921"/>
      <c r="D4064" s="2" t="str">
        <f t="shared" si="62"/>
        <v>OK</v>
      </c>
    </row>
    <row r="4065" spans="1:4" x14ac:dyDescent="0.2">
      <c r="A4065" s="5">
        <v>4006</v>
      </c>
      <c r="B4065" s="921"/>
      <c r="D4065" s="2" t="str">
        <f t="shared" si="62"/>
        <v>OK</v>
      </c>
    </row>
    <row r="4066" spans="1:4" x14ac:dyDescent="0.2">
      <c r="A4066" s="5">
        <v>4007</v>
      </c>
      <c r="B4066" s="921"/>
      <c r="D4066" s="2" t="str">
        <f t="shared" si="62"/>
        <v>OK</v>
      </c>
    </row>
    <row r="4067" spans="1:4" x14ac:dyDescent="0.2">
      <c r="A4067" s="5">
        <v>4008</v>
      </c>
      <c r="B4067" s="921"/>
      <c r="D4067" s="2" t="str">
        <f t="shared" si="62"/>
        <v>OK</v>
      </c>
    </row>
    <row r="4068" spans="1:4" x14ac:dyDescent="0.2">
      <c r="A4068" s="5">
        <v>4009</v>
      </c>
      <c r="B4068" s="921"/>
      <c r="D4068" s="2" t="str">
        <f t="shared" si="62"/>
        <v>OK</v>
      </c>
    </row>
    <row r="4069" spans="1:4" x14ac:dyDescent="0.2">
      <c r="A4069" s="5">
        <v>4010</v>
      </c>
      <c r="B4069" s="921"/>
      <c r="D4069" s="2" t="str">
        <f t="shared" si="62"/>
        <v>OK</v>
      </c>
    </row>
    <row r="4070" spans="1:4" x14ac:dyDescent="0.2">
      <c r="A4070" s="5">
        <v>4011</v>
      </c>
      <c r="B4070" s="921"/>
      <c r="D4070" s="2" t="str">
        <f t="shared" si="62"/>
        <v>OK</v>
      </c>
    </row>
    <row r="4071" spans="1:4" x14ac:dyDescent="0.2">
      <c r="A4071" s="5">
        <v>4012</v>
      </c>
      <c r="B4071" s="921"/>
      <c r="D4071" s="2" t="str">
        <f t="shared" si="62"/>
        <v>OK</v>
      </c>
    </row>
    <row r="4072" spans="1:4" x14ac:dyDescent="0.2">
      <c r="A4072">
        <v>4013</v>
      </c>
      <c r="B4072" s="921">
        <f>'Expenditures 16-24'!C124</f>
        <v>0</v>
      </c>
      <c r="D4072" s="2" t="str">
        <f t="shared" si="62"/>
        <v>Error?</v>
      </c>
    </row>
    <row r="4073" spans="1:4" x14ac:dyDescent="0.2">
      <c r="A4073">
        <v>4014</v>
      </c>
      <c r="B4073" s="921">
        <f>'Expenditures 16-24'!D124</f>
        <v>0</v>
      </c>
      <c r="D4073" s="2" t="str">
        <f t="shared" si="62"/>
        <v>Error?</v>
      </c>
    </row>
    <row r="4074" spans="1:4" x14ac:dyDescent="0.2">
      <c r="A4074">
        <v>4015</v>
      </c>
      <c r="B4074" s="921">
        <f>'Expenditures 16-24'!E124</f>
        <v>0</v>
      </c>
      <c r="D4074" s="2" t="str">
        <f t="shared" si="62"/>
        <v>Error?</v>
      </c>
    </row>
    <row r="4075" spans="1:4" x14ac:dyDescent="0.2">
      <c r="A4075">
        <v>4016</v>
      </c>
      <c r="B4075" s="921">
        <f>'Expenditures 16-24'!F124</f>
        <v>0</v>
      </c>
      <c r="D4075" s="2" t="str">
        <f t="shared" si="62"/>
        <v>Error?</v>
      </c>
    </row>
    <row r="4076" spans="1:4" x14ac:dyDescent="0.2">
      <c r="A4076">
        <v>4017</v>
      </c>
      <c r="B4076" s="921">
        <f>'Expenditures 16-24'!G124</f>
        <v>0</v>
      </c>
      <c r="D4076" s="2" t="str">
        <f t="shared" si="62"/>
        <v>Error?</v>
      </c>
    </row>
    <row r="4077" spans="1:4" x14ac:dyDescent="0.2">
      <c r="A4077">
        <v>4018</v>
      </c>
      <c r="B4077" s="921">
        <f>'Expenditures 16-24'!H124</f>
        <v>0</v>
      </c>
      <c r="D4077" s="2" t="str">
        <f t="shared" si="62"/>
        <v>Error?</v>
      </c>
    </row>
    <row r="4078" spans="1:4" x14ac:dyDescent="0.2">
      <c r="A4078">
        <v>4019</v>
      </c>
      <c r="B4078" s="921">
        <f>'Expenditures 16-24'!K124</f>
        <v>0</v>
      </c>
      <c r="D4078" s="2" t="str">
        <f t="shared" si="62"/>
        <v>Error?</v>
      </c>
    </row>
    <row r="4079" spans="1:4" x14ac:dyDescent="0.2">
      <c r="A4079">
        <v>4020</v>
      </c>
      <c r="B4079" s="921">
        <f>'Expenditures 16-24'!C184</f>
        <v>0</v>
      </c>
      <c r="D4079" s="2" t="str">
        <f t="shared" si="62"/>
        <v>Error?</v>
      </c>
    </row>
    <row r="4080" spans="1:4" x14ac:dyDescent="0.2">
      <c r="A4080">
        <v>4021</v>
      </c>
      <c r="B4080" s="921">
        <f>'Expenditures 16-24'!D184</f>
        <v>0</v>
      </c>
      <c r="C4080" s="2" t="s">
        <v>511</v>
      </c>
      <c r="D4080" s="2" t="str">
        <f t="shared" si="62"/>
        <v>Error?</v>
      </c>
    </row>
    <row r="4081" spans="1:4" x14ac:dyDescent="0.2">
      <c r="A4081">
        <v>4022</v>
      </c>
      <c r="B4081" s="921">
        <f>'Expenditures 16-24'!E184</f>
        <v>0</v>
      </c>
      <c r="D4081" s="2" t="str">
        <f t="shared" si="62"/>
        <v>Error?</v>
      </c>
    </row>
    <row r="4082" spans="1:4" x14ac:dyDescent="0.2">
      <c r="A4082">
        <v>4023</v>
      </c>
      <c r="B4082" s="921">
        <f>'Expenditures 16-24'!F184</f>
        <v>0</v>
      </c>
      <c r="D4082" s="2" t="str">
        <f t="shared" si="62"/>
        <v>Error?</v>
      </c>
    </row>
    <row r="4083" spans="1:4" x14ac:dyDescent="0.2">
      <c r="A4083">
        <v>4024</v>
      </c>
      <c r="B4083" s="921">
        <f>'Expenditures 16-24'!G184</f>
        <v>0</v>
      </c>
      <c r="D4083" s="2" t="str">
        <f t="shared" si="62"/>
        <v>Error?</v>
      </c>
    </row>
    <row r="4084" spans="1:4" x14ac:dyDescent="0.2">
      <c r="A4084">
        <v>4025</v>
      </c>
      <c r="B4084" s="921">
        <f>'Expenditures 16-24'!H184</f>
        <v>0</v>
      </c>
      <c r="D4084" s="2" t="str">
        <f t="shared" si="62"/>
        <v>Error?</v>
      </c>
    </row>
    <row r="4085" spans="1:4" x14ac:dyDescent="0.2">
      <c r="A4085">
        <v>4026</v>
      </c>
      <c r="B4085" s="921">
        <f>'Expenditures 16-24'!K184</f>
        <v>0</v>
      </c>
      <c r="D4085" s="2" t="str">
        <f t="shared" si="62"/>
        <v>Error?</v>
      </c>
    </row>
    <row r="4086" spans="1:4" x14ac:dyDescent="0.2">
      <c r="A4086" s="5">
        <v>4027</v>
      </c>
      <c r="B4086" s="921"/>
      <c r="D4086" s="2" t="str">
        <f t="shared" si="62"/>
        <v>OK</v>
      </c>
    </row>
    <row r="4087" spans="1:4" x14ac:dyDescent="0.2">
      <c r="A4087" s="5">
        <v>4028</v>
      </c>
      <c r="B4087" s="921"/>
      <c r="C4087" s="2" t="s">
        <v>511</v>
      </c>
      <c r="D4087" s="2" t="str">
        <f t="shared" si="62"/>
        <v>OK</v>
      </c>
    </row>
    <row r="4088" spans="1:4" x14ac:dyDescent="0.2">
      <c r="A4088" s="5">
        <v>4029</v>
      </c>
      <c r="B4088" s="921"/>
      <c r="D4088" s="2" t="str">
        <f t="shared" si="62"/>
        <v>OK</v>
      </c>
    </row>
    <row r="4089" spans="1:4" x14ac:dyDescent="0.2">
      <c r="A4089" s="5">
        <v>4030</v>
      </c>
      <c r="B4089" s="921"/>
      <c r="D4089" s="2" t="str">
        <f t="shared" si="62"/>
        <v>OK</v>
      </c>
    </row>
    <row r="4090" spans="1:4" x14ac:dyDescent="0.2">
      <c r="A4090" s="5">
        <v>4031</v>
      </c>
      <c r="B4090" s="921"/>
      <c r="D4090" s="2" t="str">
        <f t="shared" si="62"/>
        <v>OK</v>
      </c>
    </row>
    <row r="4091" spans="1:4" x14ac:dyDescent="0.2">
      <c r="A4091" s="5">
        <v>4032</v>
      </c>
      <c r="B4091" s="921"/>
      <c r="D4091" s="2" t="str">
        <f t="shared" si="62"/>
        <v>OK</v>
      </c>
    </row>
    <row r="4092" spans="1:4" x14ac:dyDescent="0.2">
      <c r="A4092" s="5">
        <v>4033</v>
      </c>
      <c r="B4092" s="921"/>
      <c r="D4092" s="2" t="str">
        <f t="shared" si="62"/>
        <v>OK</v>
      </c>
    </row>
    <row r="4093" spans="1:4" x14ac:dyDescent="0.2">
      <c r="A4093" s="5">
        <v>4034</v>
      </c>
      <c r="B4093" s="921"/>
      <c r="D4093" s="2" t="str">
        <f t="shared" ref="D4093:D4156" si="63">IF(ISBLANK(B4093),"OK",IF(A4093-B4093=0,"OK","Error?"))</f>
        <v>OK</v>
      </c>
    </row>
    <row r="4094" spans="1:4" x14ac:dyDescent="0.2">
      <c r="A4094" s="5">
        <v>4035</v>
      </c>
      <c r="B4094" s="921"/>
      <c r="D4094" s="2" t="str">
        <f t="shared" si="63"/>
        <v>OK</v>
      </c>
    </row>
    <row r="4095" spans="1:4" x14ac:dyDescent="0.2">
      <c r="A4095" s="5">
        <v>4036</v>
      </c>
      <c r="B4095" s="921"/>
      <c r="D4095" s="2" t="str">
        <f t="shared" si="63"/>
        <v>OK</v>
      </c>
    </row>
    <row r="4096" spans="1:4" x14ac:dyDescent="0.2">
      <c r="A4096" s="5">
        <v>4037</v>
      </c>
      <c r="B4096" s="921"/>
      <c r="D4096" s="2" t="str">
        <f t="shared" si="63"/>
        <v>OK</v>
      </c>
    </row>
    <row r="4097" spans="1:4" x14ac:dyDescent="0.2">
      <c r="A4097">
        <v>4038</v>
      </c>
      <c r="B4097" s="921">
        <f>'Expenditures 16-24'!K304</f>
        <v>0</v>
      </c>
      <c r="D4097" s="2" t="str">
        <f t="shared" si="63"/>
        <v>Error?</v>
      </c>
    </row>
    <row r="4098" spans="1:4" x14ac:dyDescent="0.2">
      <c r="A4098">
        <v>4039</v>
      </c>
      <c r="B4098" s="921">
        <f>'Expenditures 16-24'!K305</f>
        <v>0</v>
      </c>
      <c r="C4098" s="2" t="s">
        <v>511</v>
      </c>
      <c r="D4098" s="2" t="str">
        <f t="shared" si="63"/>
        <v>Error?</v>
      </c>
    </row>
    <row r="4099" spans="1:4" x14ac:dyDescent="0.2">
      <c r="A4099" s="5">
        <v>4040</v>
      </c>
      <c r="B4099" s="921"/>
      <c r="C4099" s="2" t="s">
        <v>511</v>
      </c>
      <c r="D4099" s="2" t="str">
        <f t="shared" si="63"/>
        <v>OK</v>
      </c>
    </row>
    <row r="4100" spans="1:4" x14ac:dyDescent="0.2">
      <c r="A4100">
        <v>4041</v>
      </c>
      <c r="B4100" s="921">
        <f>'Tax Sched 25'!B17</f>
        <v>0</v>
      </c>
      <c r="C4100" s="2" t="s">
        <v>511</v>
      </c>
      <c r="D4100" s="2" t="str">
        <f t="shared" si="63"/>
        <v>Error?</v>
      </c>
    </row>
    <row r="4101" spans="1:4" x14ac:dyDescent="0.2">
      <c r="A4101">
        <v>4042</v>
      </c>
      <c r="B4101" s="921">
        <f>'Tax Sched 25'!B18</f>
        <v>0</v>
      </c>
      <c r="C4101" s="2" t="s">
        <v>511</v>
      </c>
      <c r="D4101" s="2" t="str">
        <f t="shared" si="63"/>
        <v>Error?</v>
      </c>
    </row>
    <row r="4102" spans="1:4" x14ac:dyDescent="0.2">
      <c r="A4102">
        <v>4043</v>
      </c>
      <c r="B4102" s="921">
        <f>'Tax Sched 25'!D17</f>
        <v>0</v>
      </c>
      <c r="C4102" s="2" t="s">
        <v>511</v>
      </c>
      <c r="D4102" s="2" t="str">
        <f t="shared" si="63"/>
        <v>Error?</v>
      </c>
    </row>
    <row r="4103" spans="1:4" x14ac:dyDescent="0.2">
      <c r="A4103">
        <v>4044</v>
      </c>
      <c r="B4103" s="921">
        <f>'Tax Sched 25'!D18</f>
        <v>0</v>
      </c>
      <c r="C4103" s="2" t="s">
        <v>511</v>
      </c>
      <c r="D4103" s="2" t="str">
        <f t="shared" si="63"/>
        <v>Error?</v>
      </c>
    </row>
    <row r="4104" spans="1:4" x14ac:dyDescent="0.2">
      <c r="A4104">
        <v>4045</v>
      </c>
      <c r="B4104" s="921">
        <f>'Tax Sched 25'!C17</f>
        <v>0</v>
      </c>
      <c r="C4104" s="2" t="s">
        <v>511</v>
      </c>
      <c r="D4104" s="2" t="str">
        <f t="shared" si="63"/>
        <v>Error?</v>
      </c>
    </row>
    <row r="4105" spans="1:4" x14ac:dyDescent="0.2">
      <c r="A4105">
        <v>4046</v>
      </c>
      <c r="B4105" s="921">
        <f>'Tax Sched 25'!C18</f>
        <v>0</v>
      </c>
      <c r="C4105" s="2" t="s">
        <v>511</v>
      </c>
      <c r="D4105" s="2" t="str">
        <f t="shared" si="63"/>
        <v>Error?</v>
      </c>
    </row>
    <row r="4106" spans="1:4" x14ac:dyDescent="0.2">
      <c r="A4106">
        <v>4047</v>
      </c>
      <c r="B4106" s="921">
        <f>'Tax Sched 25'!F17</f>
        <v>0</v>
      </c>
      <c r="D4106" s="2" t="str">
        <f t="shared" si="63"/>
        <v>Error?</v>
      </c>
    </row>
    <row r="4107" spans="1:4" x14ac:dyDescent="0.2">
      <c r="A4107">
        <v>4048</v>
      </c>
      <c r="B4107" s="921">
        <f>'Tax Sched 25'!F18</f>
        <v>0</v>
      </c>
      <c r="D4107" s="2" t="str">
        <f t="shared" si="63"/>
        <v>Error?</v>
      </c>
    </row>
    <row r="4108" spans="1:4" x14ac:dyDescent="0.2">
      <c r="A4108">
        <v>4049</v>
      </c>
      <c r="B4108" s="921">
        <f>'Tax Sched 25'!E17</f>
        <v>0</v>
      </c>
      <c r="C4108" s="2" t="s">
        <v>511</v>
      </c>
      <c r="D4108" s="2" t="str">
        <f t="shared" si="63"/>
        <v>Error?</v>
      </c>
    </row>
    <row r="4109" spans="1:4" x14ac:dyDescent="0.2">
      <c r="A4109">
        <v>4050</v>
      </c>
      <c r="B4109" s="921">
        <f>'Tax Sched 25'!E18</f>
        <v>0</v>
      </c>
      <c r="C4109" s="2" t="s">
        <v>511</v>
      </c>
      <c r="D4109" s="2" t="str">
        <f t="shared" si="63"/>
        <v>Error?</v>
      </c>
    </row>
    <row r="4110" spans="1:4" x14ac:dyDescent="0.2">
      <c r="A4110" s="5">
        <v>4051</v>
      </c>
      <c r="B4110" s="921"/>
      <c r="C4110" s="2" t="s">
        <v>511</v>
      </c>
      <c r="D4110" s="2" t="str">
        <f t="shared" si="63"/>
        <v>OK</v>
      </c>
    </row>
    <row r="4111" spans="1:4" x14ac:dyDescent="0.2">
      <c r="A4111">
        <v>4052</v>
      </c>
      <c r="B4111" s="921">
        <f>'Acct Summary 7-9'!C9</f>
        <v>5389295</v>
      </c>
      <c r="D4111" s="2" t="str">
        <f t="shared" si="63"/>
        <v>Error?</v>
      </c>
    </row>
    <row r="4112" spans="1:4" x14ac:dyDescent="0.2">
      <c r="A4112">
        <v>4053</v>
      </c>
      <c r="B4112" s="921">
        <f>'Acct Summary 7-9'!D9</f>
        <v>0</v>
      </c>
      <c r="D4112" s="2" t="str">
        <f t="shared" si="63"/>
        <v>Error?</v>
      </c>
    </row>
    <row r="4113" spans="1:4" x14ac:dyDescent="0.2">
      <c r="A4113">
        <v>4054</v>
      </c>
      <c r="B4113" s="921">
        <f>'Acct Summary 7-9'!E9</f>
        <v>0</v>
      </c>
      <c r="D4113" s="2" t="str">
        <f t="shared" si="63"/>
        <v>Error?</v>
      </c>
    </row>
    <row r="4114" spans="1:4" x14ac:dyDescent="0.2">
      <c r="A4114">
        <v>4055</v>
      </c>
      <c r="B4114" s="921">
        <f>'Acct Summary 7-9'!F9</f>
        <v>0</v>
      </c>
      <c r="D4114" s="2" t="str">
        <f t="shared" si="63"/>
        <v>Error?</v>
      </c>
    </row>
    <row r="4115" spans="1:4" x14ac:dyDescent="0.2">
      <c r="A4115">
        <v>4056</v>
      </c>
      <c r="B4115" s="921">
        <f>'Acct Summary 7-9'!G9</f>
        <v>0</v>
      </c>
      <c r="D4115" s="2" t="str">
        <f t="shared" si="63"/>
        <v>Error?</v>
      </c>
    </row>
    <row r="4116" spans="1:4" x14ac:dyDescent="0.2">
      <c r="A4116">
        <v>4057</v>
      </c>
      <c r="B4116" s="921">
        <f>'Acct Summary 7-9'!H9</f>
        <v>0</v>
      </c>
      <c r="D4116" s="2" t="str">
        <f t="shared" si="63"/>
        <v>Error?</v>
      </c>
    </row>
    <row r="4117" spans="1:4" x14ac:dyDescent="0.2">
      <c r="A4117" s="5">
        <v>4058</v>
      </c>
      <c r="B4117" s="921"/>
      <c r="D4117" s="2" t="str">
        <f t="shared" si="63"/>
        <v>OK</v>
      </c>
    </row>
    <row r="4118" spans="1:4" x14ac:dyDescent="0.2">
      <c r="A4118" s="5">
        <v>4059</v>
      </c>
      <c r="B4118" s="921"/>
      <c r="D4118" s="2" t="str">
        <f t="shared" si="63"/>
        <v>OK</v>
      </c>
    </row>
    <row r="4119" spans="1:4" x14ac:dyDescent="0.2">
      <c r="A4119">
        <v>4060</v>
      </c>
      <c r="B4119" s="921">
        <f>'Acct Summary 7-9'!K9</f>
        <v>0</v>
      </c>
      <c r="D4119" s="2" t="str">
        <f t="shared" si="63"/>
        <v>Error?</v>
      </c>
    </row>
    <row r="4120" spans="1:4" x14ac:dyDescent="0.2">
      <c r="A4120">
        <v>4061</v>
      </c>
      <c r="B4120" s="921">
        <f>'Acct Summary 7-9'!C10</f>
        <v>28137081</v>
      </c>
      <c r="D4120" s="2" t="str">
        <f t="shared" si="63"/>
        <v>Error?</v>
      </c>
    </row>
    <row r="4121" spans="1:4" x14ac:dyDescent="0.2">
      <c r="A4121">
        <v>4062</v>
      </c>
      <c r="B4121" s="921">
        <f>'Acct Summary 7-9'!D10</f>
        <v>0</v>
      </c>
      <c r="D4121" s="2" t="str">
        <f t="shared" si="63"/>
        <v>Error?</v>
      </c>
    </row>
    <row r="4122" spans="1:4" x14ac:dyDescent="0.2">
      <c r="A4122">
        <v>4063</v>
      </c>
      <c r="B4122" s="921">
        <f>'Acct Summary 7-9'!E10</f>
        <v>0</v>
      </c>
      <c r="C4122" s="2" t="s">
        <v>511</v>
      </c>
      <c r="D4122" s="2" t="str">
        <f t="shared" si="63"/>
        <v>Error?</v>
      </c>
    </row>
    <row r="4123" spans="1:4" x14ac:dyDescent="0.2">
      <c r="A4123">
        <v>4064</v>
      </c>
      <c r="B4123" s="921">
        <f>'Acct Summary 7-9'!F10</f>
        <v>0</v>
      </c>
      <c r="C4123" s="2" t="s">
        <v>511</v>
      </c>
      <c r="D4123" s="2" t="str">
        <f t="shared" si="63"/>
        <v>Error?</v>
      </c>
    </row>
    <row r="4124" spans="1:4" x14ac:dyDescent="0.2">
      <c r="A4124">
        <v>4065</v>
      </c>
      <c r="B4124" s="921">
        <f>'Acct Summary 7-9'!G10</f>
        <v>0</v>
      </c>
      <c r="C4124" s="2" t="s">
        <v>511</v>
      </c>
      <c r="D4124" s="2" t="str">
        <f t="shared" si="63"/>
        <v>Error?</v>
      </c>
    </row>
    <row r="4125" spans="1:4" x14ac:dyDescent="0.2">
      <c r="A4125">
        <v>4066</v>
      </c>
      <c r="B4125" s="921">
        <f>'Acct Summary 7-9'!H10</f>
        <v>0</v>
      </c>
      <c r="C4125" s="2" t="s">
        <v>511</v>
      </c>
      <c r="D4125" s="2" t="str">
        <f t="shared" si="63"/>
        <v>Error?</v>
      </c>
    </row>
    <row r="4126" spans="1:4" x14ac:dyDescent="0.2">
      <c r="A4126">
        <v>4067</v>
      </c>
      <c r="B4126" s="921">
        <f>'Acct Summary 7-9'!I10</f>
        <v>0</v>
      </c>
      <c r="C4126" s="2" t="s">
        <v>511</v>
      </c>
      <c r="D4126" s="2" t="str">
        <f t="shared" si="63"/>
        <v>Error?</v>
      </c>
    </row>
    <row r="4127" spans="1:4" x14ac:dyDescent="0.2">
      <c r="A4127" s="5">
        <v>4068</v>
      </c>
      <c r="B4127" s="921"/>
      <c r="C4127" s="2" t="s">
        <v>511</v>
      </c>
      <c r="D4127" s="2" t="str">
        <f t="shared" si="63"/>
        <v>OK</v>
      </c>
    </row>
    <row r="4128" spans="1:4" x14ac:dyDescent="0.2">
      <c r="A4128">
        <v>4069</v>
      </c>
      <c r="B4128" s="921">
        <f>'Acct Summary 7-9'!K10</f>
        <v>0</v>
      </c>
      <c r="C4128" s="2" t="s">
        <v>511</v>
      </c>
      <c r="D4128" s="2" t="str">
        <f t="shared" si="63"/>
        <v>Error?</v>
      </c>
    </row>
    <row r="4129" spans="1:4" x14ac:dyDescent="0.2">
      <c r="A4129">
        <v>4070</v>
      </c>
      <c r="B4129" s="921">
        <f>'Acct Summary 7-9'!C18</f>
        <v>5389295</v>
      </c>
      <c r="C4129" s="2" t="s">
        <v>511</v>
      </c>
      <c r="D4129" s="2" t="str">
        <f t="shared" si="63"/>
        <v>Error?</v>
      </c>
    </row>
    <row r="4130" spans="1:4" x14ac:dyDescent="0.2">
      <c r="A4130">
        <v>4071</v>
      </c>
      <c r="B4130" s="921">
        <f>'Acct Summary 7-9'!D18</f>
        <v>0</v>
      </c>
      <c r="C4130" s="2" t="s">
        <v>511</v>
      </c>
      <c r="D4130" s="2" t="str">
        <f t="shared" si="63"/>
        <v>Error?</v>
      </c>
    </row>
    <row r="4131" spans="1:4" x14ac:dyDescent="0.2">
      <c r="A4131">
        <v>4072</v>
      </c>
      <c r="B4131" s="921">
        <f>'Acct Summary 7-9'!F18</f>
        <v>0</v>
      </c>
      <c r="C4131" s="2" t="s">
        <v>511</v>
      </c>
      <c r="D4131" s="2" t="str">
        <f t="shared" si="63"/>
        <v>Error?</v>
      </c>
    </row>
    <row r="4132" spans="1:4" x14ac:dyDescent="0.2">
      <c r="A4132">
        <v>4073</v>
      </c>
      <c r="B4132" s="921">
        <f>'Acct Summary 7-9'!H18</f>
        <v>0</v>
      </c>
      <c r="C4132" s="2" t="s">
        <v>511</v>
      </c>
      <c r="D4132" s="2" t="str">
        <f t="shared" si="63"/>
        <v>Error?</v>
      </c>
    </row>
    <row r="4133" spans="1:4" x14ac:dyDescent="0.2">
      <c r="A4133">
        <v>4074</v>
      </c>
      <c r="B4133" s="921">
        <f>'Acct Summary 7-9'!K18</f>
        <v>0</v>
      </c>
      <c r="C4133" s="2" t="s">
        <v>511</v>
      </c>
      <c r="D4133" s="2" t="str">
        <f t="shared" si="63"/>
        <v>Error?</v>
      </c>
    </row>
    <row r="4134" spans="1:4" x14ac:dyDescent="0.2">
      <c r="A4134">
        <v>4075</v>
      </c>
      <c r="B4134" s="921">
        <f>'Acct Summary 7-9'!C19</f>
        <v>28579718</v>
      </c>
      <c r="C4134" s="2" t="s">
        <v>511</v>
      </c>
      <c r="D4134" s="2" t="str">
        <f t="shared" si="63"/>
        <v>Error?</v>
      </c>
    </row>
    <row r="4135" spans="1:4" x14ac:dyDescent="0.2">
      <c r="A4135">
        <v>4076</v>
      </c>
      <c r="B4135" s="921">
        <f>'Acct Summary 7-9'!D19</f>
        <v>0</v>
      </c>
      <c r="C4135" s="2" t="s">
        <v>511</v>
      </c>
      <c r="D4135" s="2" t="str">
        <f t="shared" si="63"/>
        <v>Error?</v>
      </c>
    </row>
    <row r="4136" spans="1:4" x14ac:dyDescent="0.2">
      <c r="A4136">
        <v>4077</v>
      </c>
      <c r="B4136" s="921">
        <f>'Acct Summary 7-9'!E19</f>
        <v>0</v>
      </c>
      <c r="C4136" s="2" t="s">
        <v>511</v>
      </c>
      <c r="D4136" s="2" t="str">
        <f t="shared" si="63"/>
        <v>Error?</v>
      </c>
    </row>
    <row r="4137" spans="1:4" x14ac:dyDescent="0.2">
      <c r="A4137">
        <v>4078</v>
      </c>
      <c r="B4137" s="921">
        <f>'Acct Summary 7-9'!F19</f>
        <v>0</v>
      </c>
      <c r="C4137" s="2" t="s">
        <v>511</v>
      </c>
      <c r="D4137" s="2" t="str">
        <f t="shared" si="63"/>
        <v>Error?</v>
      </c>
    </row>
    <row r="4138" spans="1:4" x14ac:dyDescent="0.2">
      <c r="A4138">
        <v>4079</v>
      </c>
      <c r="B4138" s="921">
        <f>'Acct Summary 7-9'!G19</f>
        <v>0</v>
      </c>
      <c r="C4138" s="2" t="s">
        <v>511</v>
      </c>
      <c r="D4138" s="2" t="str">
        <f t="shared" si="63"/>
        <v>Error?</v>
      </c>
    </row>
    <row r="4139" spans="1:4" x14ac:dyDescent="0.2">
      <c r="A4139">
        <v>4080</v>
      </c>
      <c r="B4139" s="921">
        <f>'Acct Summary 7-9'!H19</f>
        <v>0</v>
      </c>
      <c r="C4139" s="2" t="s">
        <v>511</v>
      </c>
      <c r="D4139" s="2" t="str">
        <f t="shared" si="63"/>
        <v>Error?</v>
      </c>
    </row>
    <row r="4140" spans="1:4" x14ac:dyDescent="0.2">
      <c r="A4140" s="5">
        <v>4081</v>
      </c>
      <c r="B4140" s="921"/>
      <c r="C4140" s="2" t="s">
        <v>511</v>
      </c>
      <c r="D4140" s="2" t="str">
        <f t="shared" si="63"/>
        <v>OK</v>
      </c>
    </row>
    <row r="4141" spans="1:4" x14ac:dyDescent="0.2">
      <c r="A4141" s="5">
        <v>4082</v>
      </c>
      <c r="B4141" s="921"/>
      <c r="C4141" s="2" t="s">
        <v>511</v>
      </c>
      <c r="D4141" s="2" t="str">
        <f t="shared" si="63"/>
        <v>OK</v>
      </c>
    </row>
    <row r="4142" spans="1:4" x14ac:dyDescent="0.2">
      <c r="A4142">
        <v>4083</v>
      </c>
      <c r="B4142" s="921">
        <f>'Acct Summary 7-9'!K19</f>
        <v>0</v>
      </c>
      <c r="D4142" s="2" t="str">
        <f t="shared" si="63"/>
        <v>Error?</v>
      </c>
    </row>
    <row r="4143" spans="1:4" x14ac:dyDescent="0.2">
      <c r="A4143" s="5">
        <v>4084</v>
      </c>
      <c r="B4143" s="921"/>
      <c r="C4143" s="2" t="s">
        <v>511</v>
      </c>
      <c r="D4143" s="2" t="str">
        <f t="shared" si="63"/>
        <v>OK</v>
      </c>
    </row>
    <row r="4144" spans="1:4" x14ac:dyDescent="0.2">
      <c r="A4144" s="5">
        <v>4085</v>
      </c>
      <c r="B4144" s="921"/>
      <c r="C4144" s="2" t="s">
        <v>511</v>
      </c>
      <c r="D4144" s="2" t="str">
        <f t="shared" si="63"/>
        <v>OK</v>
      </c>
    </row>
    <row r="4145" spans="1:4" x14ac:dyDescent="0.2">
      <c r="A4145" s="5">
        <v>4086</v>
      </c>
      <c r="B4145" s="921"/>
      <c r="C4145" s="2" t="s">
        <v>511</v>
      </c>
      <c r="D4145" s="2" t="str">
        <f t="shared" si="63"/>
        <v>OK</v>
      </c>
    </row>
    <row r="4146" spans="1:4" x14ac:dyDescent="0.2">
      <c r="A4146" s="5">
        <v>4087</v>
      </c>
      <c r="B4146" s="921"/>
      <c r="D4146" s="2" t="str">
        <f t="shared" si="63"/>
        <v>OK</v>
      </c>
    </row>
    <row r="4147" spans="1:4" x14ac:dyDescent="0.2">
      <c r="A4147" s="5">
        <v>4088</v>
      </c>
      <c r="B4147" s="921"/>
      <c r="D4147" s="2" t="str">
        <f t="shared" si="63"/>
        <v>OK</v>
      </c>
    </row>
    <row r="4148" spans="1:4" x14ac:dyDescent="0.2">
      <c r="A4148" s="5">
        <v>4089</v>
      </c>
      <c r="B4148" s="921"/>
      <c r="D4148" s="2" t="str">
        <f t="shared" si="63"/>
        <v>OK</v>
      </c>
    </row>
    <row r="4149" spans="1:4" x14ac:dyDescent="0.2">
      <c r="A4149" s="5">
        <v>4090</v>
      </c>
      <c r="B4149" s="921"/>
      <c r="D4149" s="2" t="str">
        <f t="shared" si="63"/>
        <v>OK</v>
      </c>
    </row>
    <row r="4150" spans="1:4" x14ac:dyDescent="0.2">
      <c r="A4150" s="5">
        <v>4091</v>
      </c>
      <c r="B4150" s="921"/>
      <c r="C4150" s="2" t="s">
        <v>511</v>
      </c>
      <c r="D4150" s="2" t="str">
        <f t="shared" si="63"/>
        <v>OK</v>
      </c>
    </row>
    <row r="4151" spans="1:4" x14ac:dyDescent="0.2">
      <c r="A4151" s="5">
        <v>4092</v>
      </c>
      <c r="B4151" s="921"/>
      <c r="C4151" s="2" t="s">
        <v>511</v>
      </c>
      <c r="D4151" s="2" t="str">
        <f t="shared" si="63"/>
        <v>OK</v>
      </c>
    </row>
    <row r="4152" spans="1:4" x14ac:dyDescent="0.2">
      <c r="A4152" s="5">
        <v>4093</v>
      </c>
      <c r="B4152" s="921"/>
      <c r="D4152" s="2" t="str">
        <f t="shared" si="63"/>
        <v>OK</v>
      </c>
    </row>
    <row r="4153" spans="1:4" x14ac:dyDescent="0.2">
      <c r="A4153" s="5">
        <v>4094</v>
      </c>
      <c r="B4153" s="921"/>
      <c r="D4153" s="2" t="str">
        <f t="shared" si="63"/>
        <v>OK</v>
      </c>
    </row>
    <row r="4154" spans="1:4" x14ac:dyDescent="0.2">
      <c r="A4154">
        <v>4095</v>
      </c>
      <c r="B4154" s="921">
        <f>'Expenditures 16-24'!H208</f>
        <v>0</v>
      </c>
      <c r="D4154" s="2" t="str">
        <f t="shared" si="63"/>
        <v>Error?</v>
      </c>
    </row>
    <row r="4155" spans="1:4" x14ac:dyDescent="0.2">
      <c r="A4155">
        <v>4096</v>
      </c>
      <c r="B4155" s="921">
        <f>'Expenditures 16-24'!K208</f>
        <v>0</v>
      </c>
      <c r="D4155" s="2" t="str">
        <f t="shared" si="63"/>
        <v>Error?</v>
      </c>
    </row>
    <row r="4156" spans="1:4" x14ac:dyDescent="0.2">
      <c r="A4156" s="5">
        <v>4097</v>
      </c>
      <c r="B4156" s="921"/>
      <c r="C4156" s="2" t="s">
        <v>511</v>
      </c>
      <c r="D4156" s="2" t="str">
        <f t="shared" si="63"/>
        <v>OK</v>
      </c>
    </row>
    <row r="4157" spans="1:4" x14ac:dyDescent="0.2">
      <c r="A4157" s="5">
        <v>4098</v>
      </c>
      <c r="B4157" s="921"/>
      <c r="C4157" s="2" t="s">
        <v>511</v>
      </c>
      <c r="D4157" s="2" t="str">
        <f t="shared" ref="D4157:D4220" si="64">IF(ISBLANK(B4157),"OK",IF(A4157-B4157=0,"OK","Error?"))</f>
        <v>OK</v>
      </c>
    </row>
    <row r="4158" spans="1:4" x14ac:dyDescent="0.2">
      <c r="A4158" s="5">
        <v>4099</v>
      </c>
      <c r="B4158" s="921"/>
      <c r="D4158" s="2" t="str">
        <f t="shared" si="64"/>
        <v>OK</v>
      </c>
    </row>
    <row r="4159" spans="1:4" x14ac:dyDescent="0.2">
      <c r="A4159" s="5">
        <v>4100</v>
      </c>
      <c r="B4159" s="921"/>
      <c r="D4159" s="2" t="str">
        <f t="shared" si="64"/>
        <v>OK</v>
      </c>
    </row>
    <row r="4160" spans="1:4" x14ac:dyDescent="0.2">
      <c r="A4160" s="5">
        <v>4101</v>
      </c>
      <c r="B4160" s="921"/>
      <c r="D4160" s="2" t="str">
        <f t="shared" si="64"/>
        <v>OK</v>
      </c>
    </row>
    <row r="4161" spans="1:4" x14ac:dyDescent="0.2">
      <c r="A4161" s="5">
        <v>4102</v>
      </c>
      <c r="B4161" s="921"/>
      <c r="D4161" s="2" t="str">
        <f t="shared" si="64"/>
        <v>OK</v>
      </c>
    </row>
    <row r="4162" spans="1:4" x14ac:dyDescent="0.2">
      <c r="A4162" s="5">
        <v>4103</v>
      </c>
      <c r="B4162" s="921"/>
      <c r="D4162" s="2" t="str">
        <f t="shared" si="64"/>
        <v>OK</v>
      </c>
    </row>
    <row r="4163" spans="1:4" x14ac:dyDescent="0.2">
      <c r="A4163">
        <v>4104</v>
      </c>
      <c r="B4163" s="921">
        <f>'Expenditures 16-24'!D281</f>
        <v>0</v>
      </c>
      <c r="C4163" s="2" t="s">
        <v>511</v>
      </c>
      <c r="D4163" s="2" t="str">
        <f t="shared" si="64"/>
        <v>Error?</v>
      </c>
    </row>
    <row r="4164" spans="1:4" x14ac:dyDescent="0.2">
      <c r="A4164">
        <v>4105</v>
      </c>
      <c r="B4164" s="921">
        <f>'Expenditures 16-24'!K281</f>
        <v>0</v>
      </c>
      <c r="D4164" s="2" t="str">
        <f t="shared" si="64"/>
        <v>Error?</v>
      </c>
    </row>
    <row r="4165" spans="1:4" x14ac:dyDescent="0.2">
      <c r="A4165" s="5">
        <v>4106</v>
      </c>
      <c r="B4165" s="921"/>
      <c r="D4165" s="2" t="str">
        <f t="shared" si="64"/>
        <v>OK</v>
      </c>
    </row>
    <row r="4166" spans="1:4" x14ac:dyDescent="0.2">
      <c r="A4166" s="5">
        <v>4107</v>
      </c>
      <c r="B4166" s="921"/>
      <c r="C4166" s="2" t="s">
        <v>511</v>
      </c>
      <c r="D4166" s="2" t="str">
        <f t="shared" si="64"/>
        <v>OK</v>
      </c>
    </row>
    <row r="4167" spans="1:4" x14ac:dyDescent="0.2">
      <c r="A4167" s="5">
        <v>4108</v>
      </c>
      <c r="B4167" s="921"/>
      <c r="D4167" s="2" t="str">
        <f t="shared" si="64"/>
        <v>OK</v>
      </c>
    </row>
    <row r="4168" spans="1:4" x14ac:dyDescent="0.2">
      <c r="A4168" s="5">
        <v>4109</v>
      </c>
      <c r="B4168" s="921"/>
      <c r="D4168" s="2" t="str">
        <f t="shared" si="64"/>
        <v>OK</v>
      </c>
    </row>
    <row r="4169" spans="1:4" x14ac:dyDescent="0.2">
      <c r="A4169">
        <v>4110</v>
      </c>
      <c r="B4169" s="921">
        <f>'Short-Term Long-Term Debt 26'!I49</f>
        <v>484112</v>
      </c>
      <c r="D4169" s="2" t="str">
        <f t="shared" si="64"/>
        <v>Error?</v>
      </c>
    </row>
    <row r="4170" spans="1:4" x14ac:dyDescent="0.2">
      <c r="A4170">
        <v>4111</v>
      </c>
      <c r="B4170" s="921">
        <f>'Short-Term Long-Term Debt 26'!J49</f>
        <v>484112</v>
      </c>
      <c r="C4170" s="2" t="s">
        <v>511</v>
      </c>
      <c r="D4170" s="2" t="str">
        <f t="shared" si="64"/>
        <v>Error?</v>
      </c>
    </row>
    <row r="4171" spans="1:4" x14ac:dyDescent="0.2">
      <c r="A4171">
        <v>4112</v>
      </c>
      <c r="B4171" s="921">
        <f>'Short-Term Long-Term Debt 26'!H49</f>
        <v>0</v>
      </c>
      <c r="C4171" s="2" t="s">
        <v>511</v>
      </c>
      <c r="D4171" s="2" t="str">
        <f t="shared" si="64"/>
        <v>Error?</v>
      </c>
    </row>
    <row r="4172" spans="1:4" x14ac:dyDescent="0.2">
      <c r="A4172" s="5">
        <v>4113</v>
      </c>
      <c r="B4172" s="921"/>
      <c r="C4172" s="2" t="s">
        <v>511</v>
      </c>
      <c r="D4172" s="2" t="str">
        <f t="shared" si="64"/>
        <v>OK</v>
      </c>
    </row>
    <row r="4173" spans="1:4" x14ac:dyDescent="0.2">
      <c r="A4173">
        <v>4114</v>
      </c>
      <c r="B4173" s="921">
        <f>'Acct Summary 7-9'!E18</f>
        <v>0</v>
      </c>
      <c r="C4173" s="2" t="s">
        <v>511</v>
      </c>
      <c r="D4173" s="2" t="str">
        <f t="shared" si="64"/>
        <v>Error?</v>
      </c>
    </row>
    <row r="4174" spans="1:4" x14ac:dyDescent="0.2">
      <c r="A4174">
        <v>4115</v>
      </c>
      <c r="B4174" s="921">
        <f>'Acct Summary 7-9'!G18</f>
        <v>0</v>
      </c>
      <c r="C4174" s="2" t="s">
        <v>511</v>
      </c>
      <c r="D4174" s="2" t="str">
        <f t="shared" si="64"/>
        <v>Error?</v>
      </c>
    </row>
    <row r="4175" spans="1:4" x14ac:dyDescent="0.2">
      <c r="A4175">
        <v>4116</v>
      </c>
      <c r="B4175" s="921">
        <f>'Short-Term Long-Term Debt 26'!G49</f>
        <v>484112</v>
      </c>
      <c r="C4175" s="2" t="s">
        <v>511</v>
      </c>
      <c r="D4175" s="2" t="str">
        <f t="shared" si="64"/>
        <v>Error?</v>
      </c>
    </row>
    <row r="4176" spans="1:4" x14ac:dyDescent="0.2">
      <c r="A4176" s="5">
        <v>4117</v>
      </c>
      <c r="B4176" s="921"/>
      <c r="C4176" s="2" t="s">
        <v>511</v>
      </c>
      <c r="D4176" s="2" t="str">
        <f t="shared" si="64"/>
        <v>OK</v>
      </c>
    </row>
    <row r="4177" spans="1:4" x14ac:dyDescent="0.2">
      <c r="A4177">
        <v>4118</v>
      </c>
      <c r="B4177" s="921">
        <f>'Revenues 10-15'!D163</f>
        <v>0</v>
      </c>
      <c r="D4177" s="2" t="str">
        <f t="shared" si="64"/>
        <v>Error?</v>
      </c>
    </row>
    <row r="4178" spans="1:4" x14ac:dyDescent="0.2">
      <c r="A4178">
        <v>4119</v>
      </c>
      <c r="B4178" s="921">
        <f>'Revenues 10-15'!F163</f>
        <v>0</v>
      </c>
      <c r="C4178" s="2" t="s">
        <v>511</v>
      </c>
      <c r="D4178" s="2" t="str">
        <f t="shared" si="64"/>
        <v>Error?</v>
      </c>
    </row>
    <row r="4179" spans="1:4" x14ac:dyDescent="0.2">
      <c r="A4179">
        <v>4120</v>
      </c>
      <c r="B4179" s="921">
        <f>'Revenues 10-15'!G163</f>
        <v>0</v>
      </c>
      <c r="D4179" s="2" t="str">
        <f t="shared" si="64"/>
        <v>Error?</v>
      </c>
    </row>
    <row r="4180" spans="1:4" x14ac:dyDescent="0.2">
      <c r="A4180" s="5">
        <v>4121</v>
      </c>
      <c r="B4180" s="921"/>
      <c r="D4180" s="2" t="str">
        <f t="shared" si="64"/>
        <v>OK</v>
      </c>
    </row>
    <row r="4181" spans="1:4" x14ac:dyDescent="0.2">
      <c r="A4181" s="5">
        <v>4122</v>
      </c>
      <c r="B4181" s="921"/>
      <c r="D4181" s="2" t="str">
        <f t="shared" si="64"/>
        <v>OK</v>
      </c>
    </row>
    <row r="4182" spans="1:4" x14ac:dyDescent="0.2">
      <c r="A4182" s="5">
        <v>4123</v>
      </c>
      <c r="B4182" s="921"/>
      <c r="D4182" s="2" t="str">
        <f t="shared" si="64"/>
        <v>OK</v>
      </c>
    </row>
    <row r="4183" spans="1:4" x14ac:dyDescent="0.2">
      <c r="A4183" s="5">
        <v>4124</v>
      </c>
      <c r="B4183" s="921"/>
      <c r="D4183" s="2" t="str">
        <f t="shared" si="64"/>
        <v>OK</v>
      </c>
    </row>
    <row r="4184" spans="1:4" x14ac:dyDescent="0.2">
      <c r="A4184" s="5">
        <v>4125</v>
      </c>
      <c r="B4184" s="921"/>
      <c r="D4184" s="2" t="str">
        <f t="shared" si="64"/>
        <v>OK</v>
      </c>
    </row>
    <row r="4185" spans="1:4" x14ac:dyDescent="0.2">
      <c r="A4185" s="5">
        <v>4126</v>
      </c>
      <c r="B4185" s="921"/>
      <c r="D4185" s="2" t="str">
        <f t="shared" si="64"/>
        <v>OK</v>
      </c>
    </row>
    <row r="4186" spans="1:4" x14ac:dyDescent="0.2">
      <c r="A4186">
        <v>4127</v>
      </c>
      <c r="B4186" s="921"/>
      <c r="D4186" s="2" t="str">
        <f t="shared" si="64"/>
        <v>OK</v>
      </c>
    </row>
    <row r="4187" spans="1:4" x14ac:dyDescent="0.2">
      <c r="A4187">
        <v>4128</v>
      </c>
      <c r="B4187" s="921">
        <f>'Revenues 10-15'!C262</f>
        <v>0</v>
      </c>
      <c r="D4187" s="2" t="str">
        <f t="shared" si="64"/>
        <v>Error?</v>
      </c>
    </row>
    <row r="4188" spans="1:4" x14ac:dyDescent="0.2">
      <c r="A4188">
        <v>4129</v>
      </c>
      <c r="B4188" s="921">
        <f>'Revenues 10-15'!D262</f>
        <v>0</v>
      </c>
      <c r="D4188" s="2" t="str">
        <f t="shared" si="64"/>
        <v>Error?</v>
      </c>
    </row>
    <row r="4189" spans="1:4" x14ac:dyDescent="0.2">
      <c r="A4189">
        <v>4130</v>
      </c>
      <c r="B4189" s="921">
        <f>'Revenues 10-15'!F262</f>
        <v>0</v>
      </c>
      <c r="D4189" s="2" t="str">
        <f t="shared" si="64"/>
        <v>Error?</v>
      </c>
    </row>
    <row r="4190" spans="1:4" x14ac:dyDescent="0.2">
      <c r="A4190">
        <v>4131</v>
      </c>
      <c r="B4190" s="921">
        <f>'Revenues 10-15'!G262</f>
        <v>0</v>
      </c>
      <c r="D4190" s="2" t="str">
        <f t="shared" si="64"/>
        <v>Error?</v>
      </c>
    </row>
    <row r="4191" spans="1:4" x14ac:dyDescent="0.2">
      <c r="A4191" s="5">
        <v>4132</v>
      </c>
      <c r="B4191" s="921"/>
      <c r="D4191" s="2" t="str">
        <f t="shared" si="64"/>
        <v>OK</v>
      </c>
    </row>
    <row r="4192" spans="1:4" x14ac:dyDescent="0.2">
      <c r="A4192" s="5">
        <v>4133</v>
      </c>
      <c r="B4192" s="921"/>
      <c r="D4192" s="2" t="str">
        <f t="shared" si="64"/>
        <v>OK</v>
      </c>
    </row>
    <row r="4193" spans="1:4" x14ac:dyDescent="0.2">
      <c r="A4193" s="5">
        <v>4134</v>
      </c>
      <c r="B4193" s="921"/>
      <c r="D4193" s="2" t="str">
        <f t="shared" si="64"/>
        <v>OK</v>
      </c>
    </row>
    <row r="4194" spans="1:4" x14ac:dyDescent="0.2">
      <c r="A4194" s="5">
        <v>4135</v>
      </c>
      <c r="B4194" s="921"/>
      <c r="D4194" s="2" t="str">
        <f t="shared" si="64"/>
        <v>OK</v>
      </c>
    </row>
    <row r="4195" spans="1:4" x14ac:dyDescent="0.2">
      <c r="A4195" s="5">
        <v>4136</v>
      </c>
      <c r="B4195" s="921"/>
      <c r="D4195" s="2" t="str">
        <f t="shared" si="64"/>
        <v>OK</v>
      </c>
    </row>
    <row r="4196" spans="1:4" x14ac:dyDescent="0.2">
      <c r="A4196" s="5">
        <v>4137</v>
      </c>
      <c r="B4196" s="921"/>
      <c r="D4196" s="2" t="str">
        <f t="shared" si="64"/>
        <v>OK</v>
      </c>
    </row>
    <row r="4197" spans="1:4" x14ac:dyDescent="0.2">
      <c r="A4197">
        <v>4138</v>
      </c>
      <c r="B4197" s="921">
        <f>'Expenditures 16-24'!E138</f>
        <v>0</v>
      </c>
      <c r="D4197" s="2" t="str">
        <f t="shared" si="64"/>
        <v>Error?</v>
      </c>
    </row>
    <row r="4198" spans="1:4" x14ac:dyDescent="0.2">
      <c r="A4198">
        <v>4139</v>
      </c>
      <c r="B4198" s="921">
        <f>'Expenditures 16-24'!E139</f>
        <v>0</v>
      </c>
      <c r="C4198" s="2" t="s">
        <v>511</v>
      </c>
      <c r="D4198" s="2" t="str">
        <f t="shared" si="64"/>
        <v>Error?</v>
      </c>
    </row>
    <row r="4199" spans="1:4" x14ac:dyDescent="0.2">
      <c r="A4199">
        <v>4140</v>
      </c>
      <c r="B4199" s="921">
        <f>'Expenditures 16-24'!E140</f>
        <v>0</v>
      </c>
      <c r="D4199" s="2" t="str">
        <f t="shared" si="64"/>
        <v>Error?</v>
      </c>
    </row>
    <row r="4200" spans="1:4" x14ac:dyDescent="0.2">
      <c r="A4200">
        <v>4141</v>
      </c>
      <c r="B4200" s="921">
        <f>'Expenditures 16-24'!E141</f>
        <v>0</v>
      </c>
      <c r="D4200" s="2" t="str">
        <f t="shared" si="64"/>
        <v>Error?</v>
      </c>
    </row>
    <row r="4201" spans="1:4" x14ac:dyDescent="0.2">
      <c r="A4201">
        <v>4142</v>
      </c>
      <c r="B4201" s="921">
        <f>'Expenditures 16-24'!E143</f>
        <v>0</v>
      </c>
      <c r="D4201" s="2" t="str">
        <f t="shared" si="64"/>
        <v>Error?</v>
      </c>
    </row>
    <row r="4202" spans="1:4" x14ac:dyDescent="0.2">
      <c r="A4202" s="5">
        <v>4143</v>
      </c>
      <c r="B4202" s="921"/>
      <c r="C4202" s="2" t="s">
        <v>511</v>
      </c>
      <c r="D4202" s="2" t="str">
        <f t="shared" si="64"/>
        <v>OK</v>
      </c>
    </row>
    <row r="4203" spans="1:4" x14ac:dyDescent="0.2">
      <c r="A4203" s="5">
        <v>4144</v>
      </c>
      <c r="B4203" s="921"/>
      <c r="C4203" s="2" t="s">
        <v>511</v>
      </c>
      <c r="D4203" s="2" t="str">
        <f t="shared" si="64"/>
        <v>OK</v>
      </c>
    </row>
    <row r="4204" spans="1:4" x14ac:dyDescent="0.2">
      <c r="A4204" s="5">
        <v>4145</v>
      </c>
      <c r="B4204" s="921"/>
      <c r="D4204" s="2" t="str">
        <f t="shared" si="64"/>
        <v>OK</v>
      </c>
    </row>
    <row r="4205" spans="1:4" x14ac:dyDescent="0.2">
      <c r="A4205" s="5">
        <v>4146</v>
      </c>
      <c r="B4205" s="921"/>
      <c r="C4205" s="2" t="s">
        <v>511</v>
      </c>
      <c r="D4205" s="2" t="str">
        <f t="shared" si="64"/>
        <v>OK</v>
      </c>
    </row>
    <row r="4206" spans="1:4" x14ac:dyDescent="0.2">
      <c r="A4206" s="5">
        <v>4147</v>
      </c>
      <c r="B4206" s="921"/>
      <c r="D4206" s="2" t="str">
        <f t="shared" si="64"/>
        <v>OK</v>
      </c>
    </row>
    <row r="4207" spans="1:4" x14ac:dyDescent="0.2">
      <c r="A4207" s="5">
        <v>4148</v>
      </c>
      <c r="B4207" s="921"/>
      <c r="D4207" s="2" t="str">
        <f t="shared" si="64"/>
        <v>OK</v>
      </c>
    </row>
    <row r="4208" spans="1:4" x14ac:dyDescent="0.2">
      <c r="A4208">
        <v>4149</v>
      </c>
      <c r="B4208" s="921">
        <f>'Expenditures 16-24'!H210</f>
        <v>0</v>
      </c>
      <c r="D4208" s="2" t="str">
        <f t="shared" si="64"/>
        <v>Error?</v>
      </c>
    </row>
    <row r="4209" spans="1:4" x14ac:dyDescent="0.2">
      <c r="A4209">
        <v>4150</v>
      </c>
      <c r="B4209" s="921">
        <f>'Expenditures 16-24'!K210</f>
        <v>0</v>
      </c>
      <c r="D4209" s="2" t="str">
        <f t="shared" si="64"/>
        <v>Error?</v>
      </c>
    </row>
    <row r="4210" spans="1:4" x14ac:dyDescent="0.2">
      <c r="A4210" s="5">
        <v>4151</v>
      </c>
      <c r="B4210" s="921"/>
      <c r="D4210" s="2" t="str">
        <f t="shared" si="64"/>
        <v>OK</v>
      </c>
    </row>
    <row r="4211" spans="1:4" x14ac:dyDescent="0.2">
      <c r="A4211" s="5">
        <v>4152</v>
      </c>
      <c r="B4211" s="921"/>
      <c r="C4211" s="2" t="s">
        <v>511</v>
      </c>
      <c r="D4211" s="2" t="str">
        <f t="shared" si="64"/>
        <v>OK</v>
      </c>
    </row>
    <row r="4212" spans="1:4" x14ac:dyDescent="0.2">
      <c r="A4212" s="5">
        <v>4153</v>
      </c>
      <c r="B4212" s="921"/>
      <c r="D4212" s="2" t="str">
        <f t="shared" si="64"/>
        <v>OK</v>
      </c>
    </row>
    <row r="4213" spans="1:4" x14ac:dyDescent="0.2">
      <c r="A4213">
        <v>4154</v>
      </c>
      <c r="B4213" s="921">
        <f>'Revenues 10-15'!I170</f>
        <v>0</v>
      </c>
      <c r="C4213" s="2" t="s">
        <v>511</v>
      </c>
      <c r="D4213" s="2" t="str">
        <f t="shared" si="64"/>
        <v>Error?</v>
      </c>
    </row>
    <row r="4214" spans="1:4" x14ac:dyDescent="0.2">
      <c r="A4214">
        <v>4155</v>
      </c>
      <c r="B4214" s="921">
        <f>'Revenues 10-15'!I172</f>
        <v>0</v>
      </c>
      <c r="C4214" s="2" t="s">
        <v>511</v>
      </c>
      <c r="D4214" s="2" t="str">
        <f t="shared" si="64"/>
        <v>Error?</v>
      </c>
    </row>
    <row r="4215" spans="1:4" x14ac:dyDescent="0.2">
      <c r="A4215">
        <v>4156</v>
      </c>
      <c r="B4215" s="921">
        <f>'Acct Summary 7-9'!E36</f>
        <v>0</v>
      </c>
      <c r="D4215" s="2" t="str">
        <f t="shared" si="64"/>
        <v>Error?</v>
      </c>
    </row>
    <row r="4216" spans="1:4" x14ac:dyDescent="0.2">
      <c r="A4216" s="5">
        <v>4157</v>
      </c>
      <c r="B4216" s="921"/>
      <c r="C4216" s="2" t="s">
        <v>511</v>
      </c>
      <c r="D4216" s="2" t="str">
        <f t="shared" si="64"/>
        <v>OK</v>
      </c>
    </row>
    <row r="4217" spans="1:4" x14ac:dyDescent="0.2">
      <c r="A4217" s="5">
        <v>4158</v>
      </c>
      <c r="B4217" s="921"/>
      <c r="D4217" s="2" t="str">
        <f t="shared" si="64"/>
        <v>OK</v>
      </c>
    </row>
    <row r="4218" spans="1:4" x14ac:dyDescent="0.2">
      <c r="A4218" s="5">
        <v>4159</v>
      </c>
      <c r="B4218" s="921"/>
      <c r="D4218" s="2" t="str">
        <f t="shared" si="64"/>
        <v>OK</v>
      </c>
    </row>
    <row r="4219" spans="1:4" x14ac:dyDescent="0.2">
      <c r="A4219" s="5">
        <v>4160</v>
      </c>
      <c r="B4219" s="921"/>
      <c r="D4219" s="2" t="str">
        <f t="shared" si="64"/>
        <v>OK</v>
      </c>
    </row>
    <row r="4220" spans="1:4" x14ac:dyDescent="0.2">
      <c r="A4220" s="5">
        <v>4161</v>
      </c>
      <c r="B4220" s="921"/>
      <c r="D4220" s="2" t="str">
        <f t="shared" si="64"/>
        <v>OK</v>
      </c>
    </row>
    <row r="4221" spans="1:4" x14ac:dyDescent="0.2">
      <c r="A4221" s="5">
        <v>4162</v>
      </c>
      <c r="B4221" s="921"/>
      <c r="D4221" s="2" t="str">
        <f t="shared" ref="D4221:D4284" si="65">IF(ISBLANK(B4221),"OK",IF(A4221-B4221=0,"OK","Error?"))</f>
        <v>OK</v>
      </c>
    </row>
    <row r="4222" spans="1:4" x14ac:dyDescent="0.2">
      <c r="A4222" s="5">
        <v>4163</v>
      </c>
      <c r="B4222" s="921"/>
      <c r="D4222" s="2" t="str">
        <f t="shared" si="65"/>
        <v>OK</v>
      </c>
    </row>
    <row r="4223" spans="1:4" x14ac:dyDescent="0.2">
      <c r="A4223" s="5">
        <v>4164</v>
      </c>
      <c r="B4223" s="921"/>
      <c r="D4223" s="2" t="str">
        <f t="shared" si="65"/>
        <v>OK</v>
      </c>
    </row>
    <row r="4224" spans="1:4" x14ac:dyDescent="0.2">
      <c r="A4224" s="5">
        <v>4165</v>
      </c>
      <c r="B4224" s="921"/>
      <c r="D4224" s="2" t="str">
        <f t="shared" si="65"/>
        <v>OK</v>
      </c>
    </row>
    <row r="4225" spans="1:5" x14ac:dyDescent="0.2">
      <c r="A4225">
        <v>4166</v>
      </c>
      <c r="B4225" s="921">
        <f>'Revenues 10-15'!C142</f>
        <v>0</v>
      </c>
      <c r="D4225" s="2" t="str">
        <f t="shared" si="65"/>
        <v>Error?</v>
      </c>
    </row>
    <row r="4226" spans="1:5" x14ac:dyDescent="0.2">
      <c r="A4226">
        <v>4167</v>
      </c>
      <c r="B4226" s="921">
        <f>'Revenues 10-15'!D142</f>
        <v>0</v>
      </c>
      <c r="D4226" s="2" t="str">
        <f t="shared" si="65"/>
        <v>Error?</v>
      </c>
    </row>
    <row r="4227" spans="1:5" x14ac:dyDescent="0.2">
      <c r="A4227" s="5">
        <v>4168</v>
      </c>
      <c r="B4227" s="921"/>
      <c r="D4227" s="2" t="str">
        <f t="shared" si="65"/>
        <v>OK</v>
      </c>
    </row>
    <row r="4228" spans="1:5" x14ac:dyDescent="0.2">
      <c r="A4228">
        <v>4169</v>
      </c>
      <c r="B4228" s="921">
        <f>'Revenues 10-15'!G142</f>
        <v>0</v>
      </c>
      <c r="D4228" s="2" t="str">
        <f t="shared" si="65"/>
        <v>Error?</v>
      </c>
    </row>
    <row r="4229" spans="1:5" x14ac:dyDescent="0.2">
      <c r="A4229" s="5">
        <v>4170</v>
      </c>
      <c r="B4229" s="921"/>
      <c r="D4229" s="2" t="str">
        <f t="shared" si="65"/>
        <v>OK</v>
      </c>
    </row>
    <row r="4230" spans="1:5" x14ac:dyDescent="0.2">
      <c r="A4230" s="5">
        <v>4171</v>
      </c>
      <c r="B4230" s="921"/>
      <c r="D4230" s="2" t="str">
        <f t="shared" si="65"/>
        <v>OK</v>
      </c>
    </row>
    <row r="4231" spans="1:5" x14ac:dyDescent="0.2">
      <c r="A4231" s="5">
        <v>4172</v>
      </c>
      <c r="B4231" s="921"/>
      <c r="D4231" s="2" t="str">
        <f t="shared" si="65"/>
        <v>OK</v>
      </c>
    </row>
    <row r="4232" spans="1:5" x14ac:dyDescent="0.2">
      <c r="A4232" s="5">
        <v>4173</v>
      </c>
      <c r="B4232" s="921"/>
      <c r="D4232" s="2" t="str">
        <f t="shared" si="65"/>
        <v>OK</v>
      </c>
    </row>
    <row r="4233" spans="1:5" x14ac:dyDescent="0.2">
      <c r="A4233" s="5">
        <v>4174</v>
      </c>
      <c r="B4233" s="921"/>
      <c r="D4233" s="2" t="str">
        <f t="shared" si="65"/>
        <v>OK</v>
      </c>
      <c r="E4233" s="4" t="s">
        <v>1396</v>
      </c>
    </row>
    <row r="4234" spans="1:5" x14ac:dyDescent="0.2">
      <c r="A4234" s="5">
        <v>4175</v>
      </c>
      <c r="B4234" s="921"/>
      <c r="D4234" s="2" t="str">
        <f t="shared" si="65"/>
        <v>OK</v>
      </c>
      <c r="E4234" s="4" t="s">
        <v>1396</v>
      </c>
    </row>
    <row r="4235" spans="1:5" x14ac:dyDescent="0.2">
      <c r="A4235" s="5">
        <v>4176</v>
      </c>
      <c r="B4235" s="921"/>
      <c r="D4235" s="2" t="str">
        <f t="shared" si="65"/>
        <v>OK</v>
      </c>
      <c r="E4235" s="4" t="s">
        <v>1396</v>
      </c>
    </row>
    <row r="4236" spans="1:5" x14ac:dyDescent="0.2">
      <c r="A4236" s="5">
        <v>4177</v>
      </c>
      <c r="B4236" s="921"/>
      <c r="D4236" s="2" t="str">
        <f t="shared" si="65"/>
        <v>OK</v>
      </c>
      <c r="E4236" s="4" t="s">
        <v>1396</v>
      </c>
    </row>
    <row r="4237" spans="1:5" x14ac:dyDescent="0.2">
      <c r="A4237" s="5">
        <v>4178</v>
      </c>
      <c r="B4237" s="921"/>
      <c r="D4237" s="2" t="str">
        <f t="shared" si="65"/>
        <v>OK</v>
      </c>
    </row>
    <row r="4238" spans="1:5" x14ac:dyDescent="0.2">
      <c r="A4238" s="5">
        <v>4179</v>
      </c>
      <c r="B4238" s="921"/>
      <c r="D4238" s="2" t="str">
        <f t="shared" si="65"/>
        <v>OK</v>
      </c>
    </row>
    <row r="4239" spans="1:5" x14ac:dyDescent="0.2">
      <c r="A4239" s="5">
        <v>4180</v>
      </c>
      <c r="B4239" s="921"/>
      <c r="D4239" s="2" t="str">
        <f t="shared" si="65"/>
        <v>OK</v>
      </c>
    </row>
    <row r="4240" spans="1:5" x14ac:dyDescent="0.2">
      <c r="A4240" s="5">
        <v>4181</v>
      </c>
      <c r="B4240" s="921"/>
      <c r="D4240" s="2" t="str">
        <f t="shared" si="65"/>
        <v>OK</v>
      </c>
    </row>
    <row r="4241" spans="1:4" x14ac:dyDescent="0.2">
      <c r="A4241" s="5">
        <v>4182</v>
      </c>
      <c r="B4241" s="921"/>
      <c r="D4241" s="2" t="str">
        <f t="shared" si="65"/>
        <v>OK</v>
      </c>
    </row>
    <row r="4242" spans="1:4" x14ac:dyDescent="0.2">
      <c r="A4242" s="5">
        <v>4183</v>
      </c>
      <c r="B4242" s="921"/>
      <c r="D4242" s="2" t="str">
        <f t="shared" si="65"/>
        <v>OK</v>
      </c>
    </row>
    <row r="4243" spans="1:4" x14ac:dyDescent="0.2">
      <c r="A4243" s="5">
        <v>4184</v>
      </c>
      <c r="B4243" s="921"/>
      <c r="D4243" s="2" t="str">
        <f t="shared" si="65"/>
        <v>OK</v>
      </c>
    </row>
    <row r="4244" spans="1:4" x14ac:dyDescent="0.2">
      <c r="A4244" s="5">
        <v>4185</v>
      </c>
      <c r="B4244" s="921"/>
      <c r="D4244" s="2" t="str">
        <f t="shared" si="65"/>
        <v>OK</v>
      </c>
    </row>
    <row r="4245" spans="1:4" x14ac:dyDescent="0.2">
      <c r="A4245" s="5">
        <v>4186</v>
      </c>
      <c r="B4245" s="921"/>
      <c r="D4245" s="2" t="str">
        <f t="shared" si="65"/>
        <v>OK</v>
      </c>
    </row>
    <row r="4246" spans="1:4" x14ac:dyDescent="0.2">
      <c r="A4246" s="5">
        <v>4187</v>
      </c>
      <c r="B4246" s="921"/>
      <c r="D4246" s="2" t="str">
        <f t="shared" si="65"/>
        <v>OK</v>
      </c>
    </row>
    <row r="4247" spans="1:4" x14ac:dyDescent="0.2">
      <c r="A4247" s="5">
        <v>4188</v>
      </c>
      <c r="B4247" s="921"/>
      <c r="D4247" s="2" t="str">
        <f t="shared" si="65"/>
        <v>OK</v>
      </c>
    </row>
    <row r="4248" spans="1:4" x14ac:dyDescent="0.2">
      <c r="A4248" s="5">
        <v>4189</v>
      </c>
      <c r="B4248" s="921"/>
      <c r="D4248" s="2" t="str">
        <f t="shared" si="65"/>
        <v>OK</v>
      </c>
    </row>
    <row r="4249" spans="1:4" x14ac:dyDescent="0.2">
      <c r="A4249" s="5">
        <v>4190</v>
      </c>
      <c r="B4249" s="921"/>
      <c r="D4249" s="2" t="str">
        <f t="shared" si="65"/>
        <v>OK</v>
      </c>
    </row>
    <row r="4250" spans="1:4" x14ac:dyDescent="0.2">
      <c r="A4250" s="5">
        <v>4191</v>
      </c>
      <c r="B4250" s="921"/>
      <c r="D4250" s="2" t="str">
        <f t="shared" si="65"/>
        <v>OK</v>
      </c>
    </row>
    <row r="4251" spans="1:4" x14ac:dyDescent="0.2">
      <c r="A4251" s="5">
        <v>4192</v>
      </c>
      <c r="B4251" s="921"/>
      <c r="D4251" s="2" t="str">
        <f t="shared" si="65"/>
        <v>OK</v>
      </c>
    </row>
    <row r="4252" spans="1:4" x14ac:dyDescent="0.2">
      <c r="A4252" s="5">
        <v>4193</v>
      </c>
      <c r="B4252" s="921"/>
      <c r="D4252" s="2" t="str">
        <f t="shared" si="65"/>
        <v>OK</v>
      </c>
    </row>
    <row r="4253" spans="1:4" x14ac:dyDescent="0.2">
      <c r="A4253" s="5">
        <v>4194</v>
      </c>
      <c r="B4253" s="921"/>
      <c r="D4253" s="2" t="str">
        <f t="shared" si="65"/>
        <v>OK</v>
      </c>
    </row>
    <row r="4254" spans="1:4" x14ac:dyDescent="0.2">
      <c r="A4254" s="5">
        <v>4195</v>
      </c>
      <c r="B4254" s="921"/>
      <c r="D4254" s="2" t="str">
        <f t="shared" si="65"/>
        <v>OK</v>
      </c>
    </row>
    <row r="4255" spans="1:4" x14ac:dyDescent="0.2">
      <c r="A4255" s="5">
        <v>4196</v>
      </c>
      <c r="B4255" s="921"/>
      <c r="D4255" s="2" t="str">
        <f t="shared" si="65"/>
        <v>OK</v>
      </c>
    </row>
    <row r="4256" spans="1:4" x14ac:dyDescent="0.2">
      <c r="A4256" s="5">
        <v>4197</v>
      </c>
      <c r="B4256" s="921"/>
      <c r="D4256" s="2" t="str">
        <f t="shared" si="65"/>
        <v>OK</v>
      </c>
    </row>
    <row r="4257" spans="1:5" x14ac:dyDescent="0.2">
      <c r="A4257" s="5">
        <v>4198</v>
      </c>
      <c r="B4257" s="921"/>
      <c r="D4257" s="2" t="str">
        <f t="shared" si="65"/>
        <v>OK</v>
      </c>
    </row>
    <row r="4258" spans="1:5" x14ac:dyDescent="0.2">
      <c r="A4258" s="5">
        <v>4199</v>
      </c>
      <c r="B4258" s="921"/>
      <c r="D4258" s="2" t="str">
        <f t="shared" si="65"/>
        <v>OK</v>
      </c>
    </row>
    <row r="4259" spans="1:5" x14ac:dyDescent="0.2">
      <c r="A4259" s="5">
        <v>4200</v>
      </c>
      <c r="B4259" s="921"/>
      <c r="D4259" s="2" t="str">
        <f t="shared" si="65"/>
        <v>OK</v>
      </c>
    </row>
    <row r="4260" spans="1:5" x14ac:dyDescent="0.2">
      <c r="A4260" s="5">
        <v>4201</v>
      </c>
      <c r="B4260" s="921"/>
      <c r="D4260" s="2" t="str">
        <f t="shared" si="65"/>
        <v>OK</v>
      </c>
    </row>
    <row r="4261" spans="1:5" x14ac:dyDescent="0.2">
      <c r="A4261" s="5">
        <v>4202</v>
      </c>
      <c r="B4261" s="921"/>
      <c r="D4261" s="2" t="str">
        <f t="shared" si="65"/>
        <v>OK</v>
      </c>
    </row>
    <row r="4262" spans="1:5" x14ac:dyDescent="0.2">
      <c r="A4262" s="5">
        <v>4203</v>
      </c>
      <c r="B4262" s="921"/>
      <c r="D4262" s="2" t="str">
        <f t="shared" si="65"/>
        <v>OK</v>
      </c>
      <c r="E4262" s="77"/>
    </row>
    <row r="4263" spans="1:5" x14ac:dyDescent="0.2">
      <c r="A4263" s="1">
        <v>4204</v>
      </c>
      <c r="B4263" s="921">
        <f>('FP Info 3'!D10)*100000</f>
        <v>0</v>
      </c>
      <c r="D4263" s="2" t="str">
        <f t="shared" si="65"/>
        <v>Error?</v>
      </c>
      <c r="E4263" s="77"/>
    </row>
    <row r="4264" spans="1:5" x14ac:dyDescent="0.2">
      <c r="A4264" s="1">
        <v>4205</v>
      </c>
      <c r="B4264" s="921">
        <f>('FP Info 3'!F10)*100000</f>
        <v>0</v>
      </c>
      <c r="D4264" s="2" t="str">
        <f t="shared" si="65"/>
        <v>Error?</v>
      </c>
      <c r="E4264" s="77"/>
    </row>
    <row r="4265" spans="1:5" x14ac:dyDescent="0.2">
      <c r="A4265" s="1">
        <v>4206</v>
      </c>
      <c r="B4265" s="921">
        <f>('FP Info 3'!H10)*100000</f>
        <v>0</v>
      </c>
      <c r="C4265" s="2" t="s">
        <v>511</v>
      </c>
      <c r="D4265" s="2" t="str">
        <f t="shared" si="65"/>
        <v>Error?</v>
      </c>
      <c r="E4265" s="77"/>
    </row>
    <row r="4266" spans="1:5" x14ac:dyDescent="0.2">
      <c r="A4266" s="1">
        <v>4207</v>
      </c>
      <c r="B4266" s="921">
        <f>('FP Info 3'!J10)*100000</f>
        <v>0</v>
      </c>
      <c r="C4266" s="2" t="s">
        <v>511</v>
      </c>
      <c r="D4266" s="2" t="str">
        <f t="shared" si="65"/>
        <v>Error?</v>
      </c>
    </row>
    <row r="4267" spans="1:5" x14ac:dyDescent="0.2">
      <c r="A4267" s="1">
        <v>4208</v>
      </c>
      <c r="B4267" s="921">
        <f>'FP Info 3'!J17</f>
        <v>1465650</v>
      </c>
      <c r="C4267" s="2" t="s">
        <v>511</v>
      </c>
      <c r="D4267" s="2" t="str">
        <f t="shared" si="65"/>
        <v>Error?</v>
      </c>
    </row>
    <row r="4268" spans="1:5" x14ac:dyDescent="0.2">
      <c r="A4268" s="1">
        <v>4209</v>
      </c>
      <c r="B4268" s="921">
        <f>'FP Info 3'!D25</f>
        <v>0</v>
      </c>
      <c r="C4268" s="2" t="s">
        <v>511</v>
      </c>
      <c r="D4268" s="2" t="str">
        <f t="shared" si="65"/>
        <v>Error?</v>
      </c>
    </row>
    <row r="4269" spans="1:5" x14ac:dyDescent="0.2">
      <c r="A4269" s="5">
        <v>4210</v>
      </c>
      <c r="B4269" s="921"/>
      <c r="C4269" s="2" t="s">
        <v>511</v>
      </c>
      <c r="D4269" s="2" t="str">
        <f t="shared" si="65"/>
        <v>OK</v>
      </c>
    </row>
    <row r="4270" spans="1:5" x14ac:dyDescent="0.2">
      <c r="A4270" s="5">
        <v>4211</v>
      </c>
      <c r="B4270" s="921"/>
      <c r="D4270" s="2" t="str">
        <f t="shared" si="65"/>
        <v>OK</v>
      </c>
      <c r="E4270" s="2" t="s">
        <v>741</v>
      </c>
    </row>
    <row r="4271" spans="1:5" x14ac:dyDescent="0.2">
      <c r="A4271" s="5">
        <v>4212</v>
      </c>
      <c r="B4271" s="921"/>
      <c r="C4271" s="2" t="s">
        <v>511</v>
      </c>
      <c r="D4271" s="2" t="str">
        <f t="shared" si="65"/>
        <v>OK</v>
      </c>
      <c r="E4271" s="2" t="s">
        <v>824</v>
      </c>
    </row>
    <row r="4272" spans="1:5" x14ac:dyDescent="0.2">
      <c r="A4272" s="5">
        <v>4213</v>
      </c>
      <c r="B4272" s="921"/>
      <c r="D4272" s="2" t="str">
        <f t="shared" si="65"/>
        <v>OK</v>
      </c>
    </row>
    <row r="4273" spans="1:4" x14ac:dyDescent="0.2">
      <c r="A4273" s="5">
        <v>4214</v>
      </c>
      <c r="B4273" s="921"/>
      <c r="D4273" s="2" t="str">
        <f t="shared" si="65"/>
        <v>OK</v>
      </c>
    </row>
    <row r="4274" spans="1:4" x14ac:dyDescent="0.2">
      <c r="A4274" s="5">
        <v>4215</v>
      </c>
      <c r="B4274" s="921"/>
      <c r="C4274" s="2" t="s">
        <v>511</v>
      </c>
      <c r="D4274" s="2" t="str">
        <f t="shared" si="65"/>
        <v>OK</v>
      </c>
    </row>
    <row r="4275" spans="1:4" x14ac:dyDescent="0.2">
      <c r="A4275" s="5">
        <v>4216</v>
      </c>
      <c r="B4275" s="921"/>
      <c r="D4275" s="2" t="str">
        <f t="shared" si="65"/>
        <v>OK</v>
      </c>
    </row>
    <row r="4276" spans="1:4" x14ac:dyDescent="0.2">
      <c r="A4276" s="5">
        <v>4217</v>
      </c>
      <c r="B4276" s="921"/>
      <c r="D4276" s="2" t="str">
        <f t="shared" si="65"/>
        <v>OK</v>
      </c>
    </row>
    <row r="4277" spans="1:4" x14ac:dyDescent="0.2">
      <c r="A4277" s="5">
        <v>4218</v>
      </c>
      <c r="B4277" s="921"/>
      <c r="D4277" s="2" t="str">
        <f t="shared" si="65"/>
        <v>OK</v>
      </c>
    </row>
    <row r="4278" spans="1:4" x14ac:dyDescent="0.2">
      <c r="A4278" s="5">
        <v>4219</v>
      </c>
      <c r="B4278" s="921"/>
      <c r="D4278" s="2" t="str">
        <f t="shared" si="65"/>
        <v>OK</v>
      </c>
    </row>
    <row r="4279" spans="1:4" x14ac:dyDescent="0.2">
      <c r="A4279" s="5">
        <v>4220</v>
      </c>
      <c r="B4279" s="921"/>
      <c r="D4279" s="2" t="str">
        <f t="shared" si="65"/>
        <v>OK</v>
      </c>
    </row>
    <row r="4280" spans="1:4" x14ac:dyDescent="0.2">
      <c r="A4280" s="5">
        <v>4221</v>
      </c>
      <c r="B4280" s="921"/>
      <c r="D4280" s="2" t="str">
        <f t="shared" si="65"/>
        <v>OK</v>
      </c>
    </row>
    <row r="4281" spans="1:4" x14ac:dyDescent="0.2">
      <c r="A4281" s="5">
        <v>4222</v>
      </c>
      <c r="B4281" s="921"/>
      <c r="D4281" s="2" t="str">
        <f t="shared" si="65"/>
        <v>OK</v>
      </c>
    </row>
    <row r="4282" spans="1:4" x14ac:dyDescent="0.2">
      <c r="A4282" s="5">
        <v>4223</v>
      </c>
      <c r="B4282" s="921"/>
      <c r="D4282" s="2" t="str">
        <f t="shared" si="65"/>
        <v>OK</v>
      </c>
    </row>
    <row r="4283" spans="1:4" x14ac:dyDescent="0.2">
      <c r="A4283" s="5">
        <v>4224</v>
      </c>
      <c r="B4283" s="921"/>
      <c r="D4283" s="2" t="str">
        <f t="shared" si="65"/>
        <v>OK</v>
      </c>
    </row>
    <row r="4284" spans="1:4" x14ac:dyDescent="0.2">
      <c r="A4284" s="5">
        <v>4225</v>
      </c>
      <c r="B4284" s="921"/>
      <c r="D4284" s="2" t="str">
        <f t="shared" si="65"/>
        <v>OK</v>
      </c>
    </row>
    <row r="4285" spans="1:4" x14ac:dyDescent="0.2">
      <c r="A4285" s="5">
        <v>4226</v>
      </c>
      <c r="B4285" s="921"/>
      <c r="D4285" s="2" t="str">
        <f t="shared" ref="D4285:D4348" si="66">IF(ISBLANK(B4285),"OK",IF(A4285-B4285=0,"OK","Error?"))</f>
        <v>OK</v>
      </c>
    </row>
    <row r="4286" spans="1:4" x14ac:dyDescent="0.2">
      <c r="A4286" s="5">
        <v>4227</v>
      </c>
      <c r="B4286" s="921"/>
      <c r="D4286" s="2" t="str">
        <f t="shared" si="66"/>
        <v>OK</v>
      </c>
    </row>
    <row r="4287" spans="1:4" x14ac:dyDescent="0.2">
      <c r="A4287" s="5">
        <v>4228</v>
      </c>
      <c r="B4287" s="921"/>
      <c r="D4287" s="2" t="str">
        <f t="shared" si="66"/>
        <v>OK</v>
      </c>
    </row>
    <row r="4288" spans="1:4" x14ac:dyDescent="0.2">
      <c r="A4288" s="5">
        <v>4229</v>
      </c>
      <c r="B4288" s="921"/>
      <c r="D4288" s="2" t="str">
        <f t="shared" si="66"/>
        <v>OK</v>
      </c>
    </row>
    <row r="4289" spans="1:4" x14ac:dyDescent="0.2">
      <c r="A4289" s="5">
        <v>4230</v>
      </c>
      <c r="B4289" s="921"/>
      <c r="D4289" s="2" t="str">
        <f t="shared" si="66"/>
        <v>OK</v>
      </c>
    </row>
    <row r="4290" spans="1:4" x14ac:dyDescent="0.2">
      <c r="A4290" s="5">
        <v>4231</v>
      </c>
      <c r="B4290" s="921"/>
      <c r="D4290" s="2" t="str">
        <f t="shared" si="66"/>
        <v>OK</v>
      </c>
    </row>
    <row r="4291" spans="1:4" x14ac:dyDescent="0.2">
      <c r="A4291" s="5">
        <v>4232</v>
      </c>
      <c r="B4291" s="921"/>
      <c r="D4291" s="2" t="str">
        <f t="shared" si="66"/>
        <v>OK</v>
      </c>
    </row>
    <row r="4292" spans="1:4" x14ac:dyDescent="0.2">
      <c r="A4292" s="5">
        <v>4233</v>
      </c>
      <c r="B4292" s="921"/>
      <c r="D4292" s="2" t="str">
        <f t="shared" si="66"/>
        <v>OK</v>
      </c>
    </row>
    <row r="4293" spans="1:4" x14ac:dyDescent="0.2">
      <c r="A4293" s="5">
        <v>4234</v>
      </c>
      <c r="B4293" s="921"/>
      <c r="D4293" s="2" t="str">
        <f t="shared" si="66"/>
        <v>OK</v>
      </c>
    </row>
    <row r="4294" spans="1:4" x14ac:dyDescent="0.2">
      <c r="A4294" s="5">
        <v>4235</v>
      </c>
      <c r="B4294" s="921"/>
      <c r="D4294" s="2" t="str">
        <f t="shared" si="66"/>
        <v>OK</v>
      </c>
    </row>
    <row r="4295" spans="1:4" x14ac:dyDescent="0.2">
      <c r="A4295" s="5">
        <v>4236</v>
      </c>
      <c r="B4295" s="921"/>
      <c r="C4295" s="2" t="s">
        <v>511</v>
      </c>
      <c r="D4295" s="2" t="str">
        <f t="shared" si="66"/>
        <v>OK</v>
      </c>
    </row>
    <row r="4296" spans="1:4" x14ac:dyDescent="0.2">
      <c r="A4296">
        <v>4237</v>
      </c>
      <c r="B4296" s="921">
        <f>'Rest Tax Levies-Tort Im 27'!G31</f>
        <v>0</v>
      </c>
      <c r="C4296" s="2" t="s">
        <v>511</v>
      </c>
      <c r="D4296" s="2" t="str">
        <f t="shared" si="66"/>
        <v>Error?</v>
      </c>
    </row>
    <row r="4297" spans="1:4" x14ac:dyDescent="0.2">
      <c r="A4297">
        <v>4238</v>
      </c>
      <c r="B4297" s="921">
        <f>'Rest Tax Levies-Tort Im 27'!G32</f>
        <v>0</v>
      </c>
      <c r="D4297" s="2" t="str">
        <f t="shared" si="66"/>
        <v>Error?</v>
      </c>
    </row>
    <row r="4298" spans="1:4" x14ac:dyDescent="0.2">
      <c r="A4298">
        <v>4239</v>
      </c>
      <c r="B4298" s="921">
        <f>'Rest Tax Levies-Tort Im 27'!G36</f>
        <v>0</v>
      </c>
      <c r="D4298" s="2" t="str">
        <f t="shared" si="66"/>
        <v>Error?</v>
      </c>
    </row>
    <row r="4299" spans="1:4" x14ac:dyDescent="0.2">
      <c r="A4299">
        <v>4240</v>
      </c>
      <c r="B4299" s="921">
        <f>'Rest Tax Levies-Tort Im 27'!G37</f>
        <v>0</v>
      </c>
      <c r="D4299" s="2" t="str">
        <f t="shared" si="66"/>
        <v>Error?</v>
      </c>
    </row>
    <row r="4300" spans="1:4" x14ac:dyDescent="0.2">
      <c r="A4300">
        <v>4241</v>
      </c>
      <c r="B4300" s="921">
        <f>'Rest Tax Levies-Tort Im 27'!G38</f>
        <v>0</v>
      </c>
      <c r="D4300" s="2" t="str">
        <f t="shared" si="66"/>
        <v>Error?</v>
      </c>
    </row>
    <row r="4301" spans="1:4" x14ac:dyDescent="0.2">
      <c r="A4301">
        <v>4242</v>
      </c>
      <c r="B4301" s="921">
        <f>'Rest Tax Levies-Tort Im 27'!G39</f>
        <v>0</v>
      </c>
      <c r="D4301" s="2" t="str">
        <f t="shared" si="66"/>
        <v>Error?</v>
      </c>
    </row>
    <row r="4302" spans="1:4" x14ac:dyDescent="0.2">
      <c r="A4302">
        <v>4243</v>
      </c>
      <c r="B4302" s="921">
        <f>'Rest Tax Levies-Tort Im 27'!G40</f>
        <v>0</v>
      </c>
      <c r="D4302" s="2" t="str">
        <f t="shared" si="66"/>
        <v>Error?</v>
      </c>
    </row>
    <row r="4303" spans="1:4" x14ac:dyDescent="0.2">
      <c r="A4303">
        <v>4244</v>
      </c>
      <c r="B4303" s="921">
        <f>'Rest Tax Levies-Tort Im 27'!G41</f>
        <v>0</v>
      </c>
      <c r="D4303" s="2" t="str">
        <f t="shared" si="66"/>
        <v>Error?</v>
      </c>
    </row>
    <row r="4304" spans="1:4" x14ac:dyDescent="0.2">
      <c r="A4304">
        <v>4245</v>
      </c>
      <c r="B4304" s="921">
        <f>'Rest Tax Levies-Tort Im 27'!G42</f>
        <v>0</v>
      </c>
      <c r="D4304" s="2" t="str">
        <f t="shared" si="66"/>
        <v>Error?</v>
      </c>
    </row>
    <row r="4305" spans="1:4" x14ac:dyDescent="0.2">
      <c r="A4305">
        <v>4246</v>
      </c>
      <c r="B4305" s="921">
        <f>'Rest Tax Levies-Tort Im 27'!G43</f>
        <v>0</v>
      </c>
      <c r="D4305" s="2" t="str">
        <f t="shared" si="66"/>
        <v>Error?</v>
      </c>
    </row>
    <row r="4306" spans="1:4" x14ac:dyDescent="0.2">
      <c r="A4306">
        <v>4247</v>
      </c>
      <c r="B4306" s="921">
        <f>'Rest Tax Levies-Tort Im 27'!G44</f>
        <v>0</v>
      </c>
      <c r="D4306" s="2" t="str">
        <f t="shared" si="66"/>
        <v>Error?</v>
      </c>
    </row>
    <row r="4307" spans="1:4" x14ac:dyDescent="0.2">
      <c r="A4307">
        <v>4248</v>
      </c>
      <c r="B4307" s="921">
        <f>'Revenues 10-15'!C133</f>
        <v>0</v>
      </c>
      <c r="D4307" s="2" t="str">
        <f t="shared" si="66"/>
        <v>Error?</v>
      </c>
    </row>
    <row r="4308" spans="1:4" x14ac:dyDescent="0.2">
      <c r="A4308">
        <v>4249</v>
      </c>
      <c r="B4308" s="921">
        <f>'Revenues 10-15'!D133</f>
        <v>0</v>
      </c>
      <c r="D4308" s="2" t="str">
        <f t="shared" si="66"/>
        <v>Error?</v>
      </c>
    </row>
    <row r="4309" spans="1:4" x14ac:dyDescent="0.2">
      <c r="A4309">
        <v>4250</v>
      </c>
      <c r="B4309" s="921">
        <f>'Revenues 10-15'!F133</f>
        <v>0</v>
      </c>
      <c r="D4309" s="2" t="str">
        <f t="shared" si="66"/>
        <v>Error?</v>
      </c>
    </row>
    <row r="4310" spans="1:4" x14ac:dyDescent="0.2">
      <c r="A4310">
        <v>4251</v>
      </c>
      <c r="B4310" s="921">
        <f>'Revenues 10-15'!C152</f>
        <v>0</v>
      </c>
      <c r="D4310" s="2" t="str">
        <f t="shared" si="66"/>
        <v>Error?</v>
      </c>
    </row>
    <row r="4311" spans="1:4" x14ac:dyDescent="0.2">
      <c r="A4311">
        <v>4252</v>
      </c>
      <c r="B4311" s="921">
        <f>'Revenues 10-15'!D152</f>
        <v>0</v>
      </c>
      <c r="D4311" s="2" t="str">
        <f t="shared" si="66"/>
        <v>Error?</v>
      </c>
    </row>
    <row r="4312" spans="1:4" x14ac:dyDescent="0.2">
      <c r="A4312">
        <v>4253</v>
      </c>
      <c r="B4312" s="921">
        <f>'Revenues 10-15'!C156</f>
        <v>0</v>
      </c>
      <c r="D4312" s="2" t="str">
        <f t="shared" si="66"/>
        <v>Error?</v>
      </c>
    </row>
    <row r="4313" spans="1:4" x14ac:dyDescent="0.2">
      <c r="A4313">
        <v>4254</v>
      </c>
      <c r="B4313" s="921">
        <f>'Revenues 10-15'!D156</f>
        <v>0</v>
      </c>
      <c r="D4313" s="2" t="str">
        <f t="shared" si="66"/>
        <v>Error?</v>
      </c>
    </row>
    <row r="4314" spans="1:4" x14ac:dyDescent="0.2">
      <c r="A4314">
        <v>4255</v>
      </c>
      <c r="B4314" s="921">
        <f>'Revenues 10-15'!F156</f>
        <v>0</v>
      </c>
      <c r="D4314" s="2" t="str">
        <f t="shared" si="66"/>
        <v>Error?</v>
      </c>
    </row>
    <row r="4315" spans="1:4" x14ac:dyDescent="0.2">
      <c r="A4315">
        <v>4256</v>
      </c>
      <c r="B4315" s="921">
        <f>'Revenues 10-15'!C166</f>
        <v>0</v>
      </c>
      <c r="D4315" s="2" t="str">
        <f t="shared" si="66"/>
        <v>Error?</v>
      </c>
    </row>
    <row r="4316" spans="1:4" x14ac:dyDescent="0.2">
      <c r="A4316">
        <v>4257</v>
      </c>
      <c r="B4316" s="921">
        <f>'Revenues 10-15'!F166</f>
        <v>0</v>
      </c>
      <c r="D4316" s="2" t="str">
        <f t="shared" si="66"/>
        <v>Error?</v>
      </c>
    </row>
    <row r="4317" spans="1:4" x14ac:dyDescent="0.2">
      <c r="A4317" s="5">
        <v>4258</v>
      </c>
      <c r="B4317" s="921"/>
      <c r="D4317" s="2" t="str">
        <f t="shared" si="66"/>
        <v>OK</v>
      </c>
    </row>
    <row r="4318" spans="1:4" x14ac:dyDescent="0.2">
      <c r="A4318" s="5">
        <v>4259</v>
      </c>
      <c r="B4318" s="921"/>
      <c r="D4318" s="2" t="str">
        <f t="shared" si="66"/>
        <v>OK</v>
      </c>
    </row>
    <row r="4319" spans="1:4" x14ac:dyDescent="0.2">
      <c r="A4319">
        <v>4260</v>
      </c>
      <c r="B4319" s="921">
        <f>'Revenues 10-15'!C167</f>
        <v>0</v>
      </c>
      <c r="D4319" s="2" t="str">
        <f t="shared" si="66"/>
        <v>Error?</v>
      </c>
    </row>
    <row r="4320" spans="1:4" x14ac:dyDescent="0.2">
      <c r="A4320">
        <v>4261</v>
      </c>
      <c r="B4320" s="921">
        <f>'Revenues 10-15'!F167</f>
        <v>0</v>
      </c>
      <c r="D4320" s="2" t="str">
        <f t="shared" si="66"/>
        <v>Error?</v>
      </c>
    </row>
    <row r="4321" spans="1:4" x14ac:dyDescent="0.2">
      <c r="A4321" s="5">
        <v>4262</v>
      </c>
      <c r="B4321" s="921"/>
      <c r="D4321" s="2" t="str">
        <f t="shared" si="66"/>
        <v>OK</v>
      </c>
    </row>
    <row r="4322" spans="1:4" x14ac:dyDescent="0.2">
      <c r="A4322" s="5">
        <v>4263</v>
      </c>
      <c r="B4322" s="921"/>
      <c r="D4322" s="2" t="str">
        <f t="shared" si="66"/>
        <v>OK</v>
      </c>
    </row>
    <row r="4323" spans="1:4" x14ac:dyDescent="0.2">
      <c r="A4323" s="5">
        <v>4264</v>
      </c>
      <c r="B4323" s="921"/>
      <c r="D4323" s="2" t="str">
        <f t="shared" si="66"/>
        <v>OK</v>
      </c>
    </row>
    <row r="4324" spans="1:4" x14ac:dyDescent="0.2">
      <c r="A4324" s="5">
        <v>4265</v>
      </c>
      <c r="B4324" s="921"/>
      <c r="D4324" s="2" t="str">
        <f t="shared" si="66"/>
        <v>OK</v>
      </c>
    </row>
    <row r="4325" spans="1:4" x14ac:dyDescent="0.2">
      <c r="A4325">
        <v>4266</v>
      </c>
      <c r="B4325" s="921">
        <f>'Revenues 10-15'!D168</f>
        <v>0</v>
      </c>
      <c r="D4325" s="2" t="str">
        <f t="shared" si="66"/>
        <v>Error?</v>
      </c>
    </row>
    <row r="4326" spans="1:4" x14ac:dyDescent="0.2">
      <c r="A4326">
        <v>4267</v>
      </c>
      <c r="B4326" s="921">
        <f>'Revenues 10-15'!H168</f>
        <v>0</v>
      </c>
      <c r="D4326" s="2" t="str">
        <f t="shared" si="66"/>
        <v>Error?</v>
      </c>
    </row>
    <row r="4327" spans="1:4" x14ac:dyDescent="0.2">
      <c r="A4327">
        <v>4268</v>
      </c>
      <c r="B4327" s="921">
        <f>'Revenues 10-15'!D169</f>
        <v>0</v>
      </c>
      <c r="D4327" s="2" t="str">
        <f t="shared" si="66"/>
        <v>Error?</v>
      </c>
    </row>
    <row r="4328" spans="1:4" x14ac:dyDescent="0.2">
      <c r="A4328">
        <v>4269</v>
      </c>
      <c r="B4328" s="921">
        <f>'Revenues 10-15'!K169</f>
        <v>0</v>
      </c>
      <c r="D4328" s="2" t="str">
        <f t="shared" si="66"/>
        <v>Error?</v>
      </c>
    </row>
    <row r="4329" spans="1:4" x14ac:dyDescent="0.2">
      <c r="A4329">
        <v>4270</v>
      </c>
      <c r="B4329" s="921">
        <f>'Revenues 10-15'!C199</f>
        <v>0</v>
      </c>
      <c r="D4329" s="2" t="str">
        <f t="shared" si="66"/>
        <v>Error?</v>
      </c>
    </row>
    <row r="4330" spans="1:4" x14ac:dyDescent="0.2">
      <c r="A4330">
        <v>4271</v>
      </c>
      <c r="B4330" s="921">
        <f>'Revenues 10-15'!C205</f>
        <v>0</v>
      </c>
      <c r="D4330" s="2" t="str">
        <f t="shared" si="66"/>
        <v>Error?</v>
      </c>
    </row>
    <row r="4331" spans="1:4" x14ac:dyDescent="0.2">
      <c r="A4331">
        <v>4272</v>
      </c>
      <c r="B4331" s="921">
        <f>'Revenues 10-15'!D205</f>
        <v>0</v>
      </c>
      <c r="D4331" s="2" t="str">
        <f t="shared" si="66"/>
        <v>Error?</v>
      </c>
    </row>
    <row r="4332" spans="1:4" x14ac:dyDescent="0.2">
      <c r="A4332">
        <v>4273</v>
      </c>
      <c r="B4332" s="921">
        <f>'Revenues 10-15'!F205</f>
        <v>0</v>
      </c>
      <c r="D4332" s="2" t="str">
        <f t="shared" si="66"/>
        <v>Error?</v>
      </c>
    </row>
    <row r="4333" spans="1:4" x14ac:dyDescent="0.2">
      <c r="A4333">
        <v>4274</v>
      </c>
      <c r="B4333" s="921">
        <f>'Revenues 10-15'!G205</f>
        <v>0</v>
      </c>
      <c r="D4333" s="2" t="str">
        <f t="shared" si="66"/>
        <v>Error?</v>
      </c>
    </row>
    <row r="4334" spans="1:4" x14ac:dyDescent="0.2">
      <c r="A4334">
        <v>4275</v>
      </c>
      <c r="B4334" s="921">
        <f>'Revenues 10-15'!C210</f>
        <v>0</v>
      </c>
      <c r="D4334" s="2" t="str">
        <f t="shared" si="66"/>
        <v>Error?</v>
      </c>
    </row>
    <row r="4335" spans="1:4" x14ac:dyDescent="0.2">
      <c r="A4335">
        <v>4276</v>
      </c>
      <c r="B4335" s="921">
        <f>'Revenues 10-15'!D210</f>
        <v>0</v>
      </c>
      <c r="D4335" s="2" t="str">
        <f t="shared" si="66"/>
        <v>Error?</v>
      </c>
    </row>
    <row r="4336" spans="1:4" x14ac:dyDescent="0.2">
      <c r="A4336">
        <v>4277</v>
      </c>
      <c r="B4336" s="921">
        <f>'Revenues 10-15'!F210</f>
        <v>0</v>
      </c>
      <c r="D4336" s="2" t="str">
        <f t="shared" si="66"/>
        <v>Error?</v>
      </c>
    </row>
    <row r="4337" spans="1:4" x14ac:dyDescent="0.2">
      <c r="A4337">
        <v>4278</v>
      </c>
      <c r="B4337" s="921">
        <f>'Revenues 10-15'!G210</f>
        <v>0</v>
      </c>
      <c r="D4337" s="2" t="str">
        <f t="shared" si="66"/>
        <v>Error?</v>
      </c>
    </row>
    <row r="4338" spans="1:4" x14ac:dyDescent="0.2">
      <c r="A4338">
        <v>4279</v>
      </c>
      <c r="B4338" s="921">
        <f>'Revenues 10-15'!C218</f>
        <v>0</v>
      </c>
      <c r="D4338" s="2" t="str">
        <f t="shared" si="66"/>
        <v>Error?</v>
      </c>
    </row>
    <row r="4339" spans="1:4" x14ac:dyDescent="0.2">
      <c r="A4339">
        <v>4280</v>
      </c>
      <c r="B4339" s="921">
        <f>'Revenues 10-15'!D218</f>
        <v>0</v>
      </c>
      <c r="D4339" s="2" t="str">
        <f t="shared" si="66"/>
        <v>Error?</v>
      </c>
    </row>
    <row r="4340" spans="1:4" x14ac:dyDescent="0.2">
      <c r="A4340">
        <v>4281</v>
      </c>
      <c r="B4340" s="921">
        <f>'Revenues 10-15'!F218</f>
        <v>0</v>
      </c>
      <c r="D4340" s="2" t="str">
        <f t="shared" si="66"/>
        <v>Error?</v>
      </c>
    </row>
    <row r="4341" spans="1:4" x14ac:dyDescent="0.2">
      <c r="A4341">
        <v>4282</v>
      </c>
      <c r="B4341" s="921">
        <f>'Revenues 10-15'!G218</f>
        <v>0</v>
      </c>
      <c r="D4341" s="2" t="str">
        <f t="shared" si="66"/>
        <v>Error?</v>
      </c>
    </row>
    <row r="4342" spans="1:4" x14ac:dyDescent="0.2">
      <c r="A4342">
        <v>4283</v>
      </c>
      <c r="B4342" s="921">
        <f>'Revenues 10-15'!C222</f>
        <v>0</v>
      </c>
      <c r="D4342" s="2" t="str">
        <f t="shared" si="66"/>
        <v>Error?</v>
      </c>
    </row>
    <row r="4343" spans="1:4" x14ac:dyDescent="0.2">
      <c r="A4343">
        <v>4284</v>
      </c>
      <c r="B4343" s="921">
        <f>'Revenues 10-15'!D222</f>
        <v>0</v>
      </c>
      <c r="D4343" s="2" t="str">
        <f t="shared" si="66"/>
        <v>Error?</v>
      </c>
    </row>
    <row r="4344" spans="1:4" x14ac:dyDescent="0.2">
      <c r="A4344">
        <v>4285</v>
      </c>
      <c r="B4344" s="921">
        <f>'Revenues 10-15'!G222</f>
        <v>0</v>
      </c>
      <c r="D4344" s="2" t="str">
        <f t="shared" si="66"/>
        <v>Error?</v>
      </c>
    </row>
    <row r="4345" spans="1:4" x14ac:dyDescent="0.2">
      <c r="A4345" s="5">
        <v>4286</v>
      </c>
      <c r="B4345" s="921"/>
      <c r="D4345" s="2" t="str">
        <f t="shared" si="66"/>
        <v>OK</v>
      </c>
    </row>
    <row r="4346" spans="1:4" x14ac:dyDescent="0.2">
      <c r="A4346" s="5">
        <v>4287</v>
      </c>
      <c r="B4346" s="921"/>
      <c r="D4346" s="2" t="str">
        <f t="shared" si="66"/>
        <v>OK</v>
      </c>
    </row>
    <row r="4347" spans="1:4" x14ac:dyDescent="0.2">
      <c r="A4347" s="5">
        <v>4288</v>
      </c>
      <c r="B4347" s="921"/>
      <c r="D4347" s="2" t="str">
        <f t="shared" si="66"/>
        <v>OK</v>
      </c>
    </row>
    <row r="4348" spans="1:4" x14ac:dyDescent="0.2">
      <c r="A4348" s="5">
        <v>4289</v>
      </c>
      <c r="B4348" s="921"/>
      <c r="D4348" s="2" t="str">
        <f t="shared" si="66"/>
        <v>OK</v>
      </c>
    </row>
    <row r="4349" spans="1:4" x14ac:dyDescent="0.2">
      <c r="A4349">
        <v>4290</v>
      </c>
      <c r="B4349" s="921">
        <f>'Revenues 10-15'!C149</f>
        <v>0</v>
      </c>
      <c r="D4349" s="2" t="str">
        <f t="shared" ref="D4349:D4412" si="67">IF(ISBLANK(B4349),"OK",IF(A4349-B4349=0,"OK","Error?"))</f>
        <v>Error?</v>
      </c>
    </row>
    <row r="4350" spans="1:4" x14ac:dyDescent="0.2">
      <c r="A4350">
        <v>4291</v>
      </c>
      <c r="B4350" s="921">
        <f>'Revenues 10-15'!D149</f>
        <v>0</v>
      </c>
      <c r="D4350" s="2" t="str">
        <f t="shared" si="67"/>
        <v>Error?</v>
      </c>
    </row>
    <row r="4351" spans="1:4" x14ac:dyDescent="0.2">
      <c r="A4351">
        <v>4292</v>
      </c>
      <c r="B4351" s="921">
        <f>'Revenues 10-15'!G149</f>
        <v>0</v>
      </c>
      <c r="D4351" s="2" t="str">
        <f t="shared" si="67"/>
        <v>Error?</v>
      </c>
    </row>
    <row r="4352" spans="1:4" x14ac:dyDescent="0.2">
      <c r="A4352">
        <v>4293</v>
      </c>
      <c r="B4352" s="921">
        <f>'Revenues 10-15'!F152</f>
        <v>0</v>
      </c>
      <c r="D4352" s="2" t="str">
        <f t="shared" si="67"/>
        <v>Error?</v>
      </c>
    </row>
    <row r="4353" spans="1:4" x14ac:dyDescent="0.2">
      <c r="A4353">
        <v>4294</v>
      </c>
      <c r="B4353" s="921">
        <f>'Revenues 10-15'!G152</f>
        <v>0</v>
      </c>
      <c r="D4353" s="2" t="str">
        <f t="shared" si="67"/>
        <v>Error?</v>
      </c>
    </row>
    <row r="4354" spans="1:4" x14ac:dyDescent="0.2">
      <c r="A4354">
        <v>4295</v>
      </c>
      <c r="B4354" s="921">
        <f>'Revenues 10-15'!G156</f>
        <v>0</v>
      </c>
      <c r="D4354" s="2" t="str">
        <f t="shared" si="67"/>
        <v>Error?</v>
      </c>
    </row>
    <row r="4355" spans="1:4" x14ac:dyDescent="0.2">
      <c r="A4355">
        <v>4296</v>
      </c>
      <c r="B4355" s="921">
        <f>'Revenues 10-15'!G157</f>
        <v>0</v>
      </c>
      <c r="D4355" s="2" t="str">
        <f t="shared" si="67"/>
        <v>Error?</v>
      </c>
    </row>
    <row r="4356" spans="1:4" x14ac:dyDescent="0.2">
      <c r="A4356">
        <v>4297</v>
      </c>
      <c r="B4356" s="921">
        <f>'Revenues 10-15'!C265</f>
        <v>219322</v>
      </c>
      <c r="D4356" s="2" t="str">
        <f t="shared" si="67"/>
        <v>Error?</v>
      </c>
    </row>
    <row r="4357" spans="1:4" x14ac:dyDescent="0.2">
      <c r="A4357">
        <v>4298</v>
      </c>
      <c r="B4357" s="921">
        <f>'Revenues 10-15'!D265</f>
        <v>0</v>
      </c>
      <c r="C4357" s="2" t="s">
        <v>511</v>
      </c>
      <c r="D4357" s="2" t="str">
        <f t="shared" si="67"/>
        <v>Error?</v>
      </c>
    </row>
    <row r="4358" spans="1:4" x14ac:dyDescent="0.2">
      <c r="A4358">
        <v>4299</v>
      </c>
      <c r="B4358" s="921">
        <f>'Revenues 10-15'!F265</f>
        <v>0</v>
      </c>
      <c r="D4358" s="2" t="str">
        <f t="shared" si="67"/>
        <v>Error?</v>
      </c>
    </row>
    <row r="4359" spans="1:4" x14ac:dyDescent="0.2">
      <c r="A4359">
        <v>4300</v>
      </c>
      <c r="B4359" s="921">
        <f>'Revenues 10-15'!G265</f>
        <v>0</v>
      </c>
      <c r="D4359" s="2" t="str">
        <f t="shared" si="67"/>
        <v>Error?</v>
      </c>
    </row>
    <row r="4360" spans="1:4" x14ac:dyDescent="0.2">
      <c r="A4360">
        <v>4301</v>
      </c>
      <c r="B4360" s="921">
        <f>'Revenues 10-15'!C266</f>
        <v>85119</v>
      </c>
      <c r="D4360" s="2" t="str">
        <f t="shared" si="67"/>
        <v>Error?</v>
      </c>
    </row>
    <row r="4361" spans="1:4" x14ac:dyDescent="0.2">
      <c r="A4361">
        <v>4302</v>
      </c>
      <c r="B4361" s="921">
        <f>'Revenues 10-15'!I171</f>
        <v>0</v>
      </c>
      <c r="D4361" s="2" t="str">
        <f t="shared" si="67"/>
        <v>Error?</v>
      </c>
    </row>
    <row r="4362" spans="1:4" x14ac:dyDescent="0.2">
      <c r="A4362">
        <v>4303</v>
      </c>
      <c r="B4362" s="921">
        <f>'Revenues 10-15'!E175</f>
        <v>0</v>
      </c>
      <c r="D4362" s="2" t="str">
        <f t="shared" si="67"/>
        <v>Error?</v>
      </c>
    </row>
    <row r="4363" spans="1:4" x14ac:dyDescent="0.2">
      <c r="A4363">
        <v>4304</v>
      </c>
      <c r="B4363" s="921">
        <f>'Revenues 10-15'!H175</f>
        <v>0</v>
      </c>
      <c r="C4363" s="2" t="s">
        <v>511</v>
      </c>
      <c r="D4363" s="2" t="str">
        <f t="shared" si="67"/>
        <v>Error?</v>
      </c>
    </row>
    <row r="4364" spans="1:4" x14ac:dyDescent="0.2">
      <c r="A4364">
        <v>4305</v>
      </c>
      <c r="B4364" s="921">
        <f>'Revenues 10-15'!I175</f>
        <v>0</v>
      </c>
      <c r="D4364" s="2" t="str">
        <f t="shared" si="67"/>
        <v>Error?</v>
      </c>
    </row>
    <row r="4365" spans="1:4" x14ac:dyDescent="0.2">
      <c r="A4365" s="5">
        <v>4306</v>
      </c>
      <c r="B4365" s="921"/>
      <c r="D4365" s="2" t="str">
        <f t="shared" si="67"/>
        <v>OK</v>
      </c>
    </row>
    <row r="4366" spans="1:4" x14ac:dyDescent="0.2">
      <c r="A4366">
        <v>4307</v>
      </c>
      <c r="B4366" s="921">
        <f>'Revenues 10-15'!K175</f>
        <v>0</v>
      </c>
      <c r="D4366" s="2" t="str">
        <f t="shared" si="67"/>
        <v>Error?</v>
      </c>
    </row>
    <row r="4367" spans="1:4" x14ac:dyDescent="0.2">
      <c r="A4367">
        <v>4308</v>
      </c>
      <c r="B4367" s="921">
        <f>'Revenues 10-15'!E176</f>
        <v>0</v>
      </c>
      <c r="D4367" s="2" t="str">
        <f t="shared" si="67"/>
        <v>Error?</v>
      </c>
    </row>
    <row r="4368" spans="1:4" x14ac:dyDescent="0.2">
      <c r="A4368">
        <v>4309</v>
      </c>
      <c r="B4368" s="921">
        <f>'Revenues 10-15'!I176</f>
        <v>0</v>
      </c>
      <c r="D4368" s="2" t="str">
        <f t="shared" si="67"/>
        <v>Error?</v>
      </c>
    </row>
    <row r="4369" spans="1:4" x14ac:dyDescent="0.2">
      <c r="A4369" s="5">
        <v>4310</v>
      </c>
      <c r="B4369" s="921"/>
      <c r="D4369" s="2" t="str">
        <f t="shared" si="67"/>
        <v>OK</v>
      </c>
    </row>
    <row r="4370" spans="1:4" x14ac:dyDescent="0.2">
      <c r="A4370">
        <v>4311</v>
      </c>
      <c r="B4370" s="921">
        <f>'Revenues 10-15'!E177</f>
        <v>0</v>
      </c>
      <c r="D4370" s="2" t="str">
        <f t="shared" si="67"/>
        <v>Error?</v>
      </c>
    </row>
    <row r="4371" spans="1:4" x14ac:dyDescent="0.2">
      <c r="A4371">
        <v>4312</v>
      </c>
      <c r="B4371" s="921">
        <f>'Revenues 10-15'!I177</f>
        <v>0</v>
      </c>
      <c r="D4371" s="2" t="str">
        <f t="shared" si="67"/>
        <v>Error?</v>
      </c>
    </row>
    <row r="4372" spans="1:4" x14ac:dyDescent="0.2">
      <c r="A4372" s="5">
        <v>4313</v>
      </c>
      <c r="B4372" s="921"/>
      <c r="C4372" s="2" t="s">
        <v>511</v>
      </c>
      <c r="D4372" s="2" t="str">
        <f t="shared" si="67"/>
        <v>OK</v>
      </c>
    </row>
    <row r="4373" spans="1:4" x14ac:dyDescent="0.2">
      <c r="A4373">
        <v>4314</v>
      </c>
      <c r="B4373" s="921">
        <f>'Revenues 10-15'!C187</f>
        <v>0</v>
      </c>
      <c r="C4373" s="2" t="s">
        <v>511</v>
      </c>
      <c r="D4373" s="2" t="str">
        <f t="shared" si="67"/>
        <v>Error?</v>
      </c>
    </row>
    <row r="4374" spans="1:4" x14ac:dyDescent="0.2">
      <c r="A4374">
        <v>4315</v>
      </c>
      <c r="B4374" s="921">
        <f>'Revenues 10-15'!D187</f>
        <v>0</v>
      </c>
      <c r="C4374" s="2" t="s">
        <v>511</v>
      </c>
      <c r="D4374" s="2" t="str">
        <f t="shared" si="67"/>
        <v>Error?</v>
      </c>
    </row>
    <row r="4375" spans="1:4" x14ac:dyDescent="0.2">
      <c r="A4375">
        <v>4316</v>
      </c>
      <c r="B4375" s="921">
        <f>'Revenues 10-15'!F187</f>
        <v>0</v>
      </c>
      <c r="D4375" s="2" t="str">
        <f t="shared" si="67"/>
        <v>Error?</v>
      </c>
    </row>
    <row r="4376" spans="1:4" x14ac:dyDescent="0.2">
      <c r="A4376">
        <v>4317</v>
      </c>
      <c r="B4376" s="921">
        <f>'Revenues 10-15'!G187</f>
        <v>0</v>
      </c>
      <c r="D4376" s="2" t="str">
        <f t="shared" si="67"/>
        <v>Error?</v>
      </c>
    </row>
    <row r="4377" spans="1:4" x14ac:dyDescent="0.2">
      <c r="A4377">
        <v>4318</v>
      </c>
      <c r="B4377" s="921">
        <f>'Revenues 10-15'!C188</f>
        <v>0</v>
      </c>
      <c r="D4377" s="2" t="str">
        <f t="shared" si="67"/>
        <v>Error?</v>
      </c>
    </row>
    <row r="4378" spans="1:4" x14ac:dyDescent="0.2">
      <c r="A4378">
        <v>4319</v>
      </c>
      <c r="B4378" s="921">
        <f>'Revenues 10-15'!D188</f>
        <v>0</v>
      </c>
      <c r="D4378" s="2" t="str">
        <f t="shared" si="67"/>
        <v>Error?</v>
      </c>
    </row>
    <row r="4379" spans="1:4" x14ac:dyDescent="0.2">
      <c r="A4379">
        <v>4320</v>
      </c>
      <c r="B4379" s="921">
        <f>'Revenues 10-15'!F188</f>
        <v>0</v>
      </c>
      <c r="D4379" s="2" t="str">
        <f t="shared" si="67"/>
        <v>Error?</v>
      </c>
    </row>
    <row r="4380" spans="1:4" x14ac:dyDescent="0.2">
      <c r="A4380">
        <v>4321</v>
      </c>
      <c r="B4380" s="921">
        <f>'Revenues 10-15'!G188</f>
        <v>0</v>
      </c>
      <c r="D4380" s="2" t="str">
        <f t="shared" si="67"/>
        <v>Error?</v>
      </c>
    </row>
    <row r="4381" spans="1:4" x14ac:dyDescent="0.2">
      <c r="A4381" s="5">
        <v>4322</v>
      </c>
      <c r="B4381" s="921"/>
      <c r="D4381" s="2" t="str">
        <f t="shared" si="67"/>
        <v>OK</v>
      </c>
    </row>
    <row r="4382" spans="1:4" x14ac:dyDescent="0.2">
      <c r="A4382" s="5">
        <v>4323</v>
      </c>
      <c r="B4382" s="921"/>
      <c r="D4382" s="2" t="str">
        <f t="shared" si="67"/>
        <v>OK</v>
      </c>
    </row>
    <row r="4383" spans="1:4" x14ac:dyDescent="0.2">
      <c r="A4383" s="5">
        <v>4324</v>
      </c>
      <c r="B4383" s="921"/>
      <c r="D4383" s="2" t="str">
        <f t="shared" si="67"/>
        <v>OK</v>
      </c>
    </row>
    <row r="4384" spans="1:4" x14ac:dyDescent="0.2">
      <c r="A4384" s="5">
        <v>4325</v>
      </c>
      <c r="B4384" s="921"/>
      <c r="D4384" s="2" t="str">
        <f t="shared" si="67"/>
        <v>OK</v>
      </c>
    </row>
    <row r="4385" spans="1:5" x14ac:dyDescent="0.2">
      <c r="A4385" s="5">
        <v>4326</v>
      </c>
      <c r="B4385" s="921"/>
      <c r="D4385" s="2" t="str">
        <f t="shared" si="67"/>
        <v>OK</v>
      </c>
    </row>
    <row r="4386" spans="1:5" x14ac:dyDescent="0.2">
      <c r="A4386" s="5">
        <v>4327</v>
      </c>
      <c r="B4386" s="921"/>
      <c r="D4386" s="2" t="str">
        <f t="shared" si="67"/>
        <v>OK</v>
      </c>
    </row>
    <row r="4387" spans="1:5" x14ac:dyDescent="0.2">
      <c r="A4387" s="5">
        <v>4328</v>
      </c>
      <c r="B4387" s="921"/>
      <c r="D4387" s="2" t="str">
        <f t="shared" si="67"/>
        <v>OK</v>
      </c>
    </row>
    <row r="4388" spans="1:5" x14ac:dyDescent="0.2">
      <c r="A4388" s="5">
        <v>4329</v>
      </c>
      <c r="B4388" s="921"/>
      <c r="D4388" s="2" t="str">
        <f t="shared" si="67"/>
        <v>OK</v>
      </c>
    </row>
    <row r="4389" spans="1:5" x14ac:dyDescent="0.2">
      <c r="A4389">
        <v>4330</v>
      </c>
      <c r="B4389" s="921">
        <f>'Revenues 10-15'!C189</f>
        <v>0</v>
      </c>
      <c r="D4389" s="2" t="str">
        <f t="shared" si="67"/>
        <v>Error?</v>
      </c>
    </row>
    <row r="4390" spans="1:5" x14ac:dyDescent="0.2">
      <c r="A4390">
        <v>4331</v>
      </c>
      <c r="B4390" s="921">
        <f>'Revenues 10-15'!D189</f>
        <v>0</v>
      </c>
      <c r="D4390" s="2" t="str">
        <f t="shared" si="67"/>
        <v>Error?</v>
      </c>
    </row>
    <row r="4391" spans="1:5" x14ac:dyDescent="0.2">
      <c r="A4391">
        <v>4332</v>
      </c>
      <c r="B4391" s="921">
        <f>'Revenues 10-15'!F189</f>
        <v>0</v>
      </c>
      <c r="D4391" s="2" t="str">
        <f t="shared" si="67"/>
        <v>Error?</v>
      </c>
    </row>
    <row r="4392" spans="1:5" x14ac:dyDescent="0.2">
      <c r="A4392">
        <v>4333</v>
      </c>
      <c r="B4392" s="921">
        <f>'Revenues 10-15'!G189</f>
        <v>0</v>
      </c>
      <c r="D4392" s="2" t="str">
        <f t="shared" si="67"/>
        <v>Error?</v>
      </c>
    </row>
    <row r="4393" spans="1:5" x14ac:dyDescent="0.2">
      <c r="A4393">
        <v>4334</v>
      </c>
      <c r="B4393" s="921">
        <f>'Revenues 10-15'!C190</f>
        <v>0</v>
      </c>
      <c r="D4393" s="2" t="str">
        <f t="shared" si="67"/>
        <v>Error?</v>
      </c>
    </row>
    <row r="4394" spans="1:5" x14ac:dyDescent="0.2">
      <c r="A4394">
        <v>4335</v>
      </c>
      <c r="B4394" s="921">
        <f>'Revenues 10-15'!D190</f>
        <v>0</v>
      </c>
      <c r="D4394" s="2" t="str">
        <f t="shared" si="67"/>
        <v>Error?</v>
      </c>
    </row>
    <row r="4395" spans="1:5" x14ac:dyDescent="0.2">
      <c r="A4395">
        <v>4336</v>
      </c>
      <c r="B4395" s="921">
        <f>'Revenues 10-15'!F190</f>
        <v>0</v>
      </c>
      <c r="C4395" s="2" t="s">
        <v>511</v>
      </c>
      <c r="D4395" s="2" t="str">
        <f t="shared" si="67"/>
        <v>Error?</v>
      </c>
    </row>
    <row r="4396" spans="1:5" x14ac:dyDescent="0.2">
      <c r="A4396">
        <v>4337</v>
      </c>
      <c r="B4396" s="921">
        <f>'Revenues 10-15'!G190</f>
        <v>0</v>
      </c>
      <c r="C4396" s="2" t="s">
        <v>511</v>
      </c>
      <c r="D4396" s="2" t="str">
        <f t="shared" si="67"/>
        <v>Error?</v>
      </c>
    </row>
    <row r="4397" spans="1:5" x14ac:dyDescent="0.2">
      <c r="A4397" s="5">
        <v>4338</v>
      </c>
      <c r="B4397" s="921"/>
      <c r="C4397" s="2" t="s">
        <v>511</v>
      </c>
      <c r="D4397" s="2" t="str">
        <f t="shared" si="67"/>
        <v>OK</v>
      </c>
      <c r="E4397" s="4" t="s">
        <v>1396</v>
      </c>
    </row>
    <row r="4398" spans="1:5" x14ac:dyDescent="0.2">
      <c r="A4398" s="5">
        <v>4339</v>
      </c>
      <c r="B4398" s="921"/>
      <c r="C4398" s="2" t="s">
        <v>511</v>
      </c>
      <c r="D4398" s="2" t="str">
        <f t="shared" si="67"/>
        <v>OK</v>
      </c>
      <c r="E4398" s="4" t="s">
        <v>1396</v>
      </c>
    </row>
    <row r="4399" spans="1:5" x14ac:dyDescent="0.2">
      <c r="A4399" s="5">
        <v>4340</v>
      </c>
      <c r="B4399" s="921"/>
      <c r="D4399" s="2" t="str">
        <f t="shared" si="67"/>
        <v>OK</v>
      </c>
      <c r="E4399" s="4" t="s">
        <v>1396</v>
      </c>
    </row>
    <row r="4400" spans="1:5" x14ac:dyDescent="0.2">
      <c r="A4400" s="5">
        <v>4341</v>
      </c>
      <c r="B4400" s="921"/>
      <c r="D4400" s="2" t="str">
        <f t="shared" si="67"/>
        <v>OK</v>
      </c>
      <c r="E4400" s="4" t="s">
        <v>1396</v>
      </c>
    </row>
    <row r="4401" spans="1:4" x14ac:dyDescent="0.2">
      <c r="A4401" s="5">
        <v>4342</v>
      </c>
      <c r="B4401" s="921"/>
      <c r="D4401" s="2" t="str">
        <f t="shared" si="67"/>
        <v>OK</v>
      </c>
    </row>
    <row r="4402" spans="1:4" x14ac:dyDescent="0.2">
      <c r="A4402" s="5">
        <v>4343</v>
      </c>
      <c r="B4402" s="921"/>
      <c r="D4402" s="2" t="str">
        <f t="shared" si="67"/>
        <v>OK</v>
      </c>
    </row>
    <row r="4403" spans="1:4" x14ac:dyDescent="0.2">
      <c r="A4403" s="5">
        <v>4344</v>
      </c>
      <c r="B4403" s="921"/>
      <c r="D4403" s="2" t="str">
        <f t="shared" si="67"/>
        <v>OK</v>
      </c>
    </row>
    <row r="4404" spans="1:4" x14ac:dyDescent="0.2">
      <c r="A4404" s="5">
        <v>4345</v>
      </c>
      <c r="B4404" s="921"/>
      <c r="D4404" s="2" t="str">
        <f t="shared" si="67"/>
        <v>OK</v>
      </c>
    </row>
    <row r="4405" spans="1:4" x14ac:dyDescent="0.2">
      <c r="A4405">
        <v>4346</v>
      </c>
      <c r="B4405" s="921">
        <f>'Revenues 10-15'!C209</f>
        <v>0</v>
      </c>
      <c r="D4405" s="2" t="str">
        <f t="shared" si="67"/>
        <v>Error?</v>
      </c>
    </row>
    <row r="4406" spans="1:4" x14ac:dyDescent="0.2">
      <c r="A4406">
        <v>4347</v>
      </c>
      <c r="B4406" s="921">
        <f>'Revenues 10-15'!D209</f>
        <v>0</v>
      </c>
      <c r="D4406" s="2" t="str">
        <f t="shared" si="67"/>
        <v>Error?</v>
      </c>
    </row>
    <row r="4407" spans="1:4" x14ac:dyDescent="0.2">
      <c r="A4407">
        <v>4348</v>
      </c>
      <c r="B4407" s="921">
        <f>'Revenues 10-15'!F209</f>
        <v>0</v>
      </c>
      <c r="D4407" s="2" t="str">
        <f t="shared" si="67"/>
        <v>Error?</v>
      </c>
    </row>
    <row r="4408" spans="1:4" x14ac:dyDescent="0.2">
      <c r="A4408">
        <v>4349</v>
      </c>
      <c r="B4408" s="921">
        <f>'Revenues 10-15'!G209</f>
        <v>0</v>
      </c>
      <c r="D4408" s="2" t="str">
        <f t="shared" si="67"/>
        <v>Error?</v>
      </c>
    </row>
    <row r="4409" spans="1:4" x14ac:dyDescent="0.2">
      <c r="A4409">
        <v>4350</v>
      </c>
      <c r="B4409" s="921">
        <f>'Revenues 10-15'!C211</f>
        <v>0</v>
      </c>
      <c r="D4409" s="2" t="str">
        <f t="shared" si="67"/>
        <v>Error?</v>
      </c>
    </row>
    <row r="4410" spans="1:4" x14ac:dyDescent="0.2">
      <c r="A4410">
        <v>4351</v>
      </c>
      <c r="B4410" s="921">
        <f>'Revenues 10-15'!D211</f>
        <v>0</v>
      </c>
      <c r="D4410" s="2" t="str">
        <f t="shared" si="67"/>
        <v>Error?</v>
      </c>
    </row>
    <row r="4411" spans="1:4" x14ac:dyDescent="0.2">
      <c r="A4411">
        <v>4352</v>
      </c>
      <c r="B4411" s="921">
        <f>'Revenues 10-15'!F211</f>
        <v>0</v>
      </c>
      <c r="C4411" s="2" t="s">
        <v>511</v>
      </c>
      <c r="D4411" s="2" t="str">
        <f t="shared" si="67"/>
        <v>Error?</v>
      </c>
    </row>
    <row r="4412" spans="1:4" x14ac:dyDescent="0.2">
      <c r="A4412">
        <v>4353</v>
      </c>
      <c r="B4412" s="921">
        <f>'Revenues 10-15'!G211</f>
        <v>0</v>
      </c>
      <c r="C4412" s="2" t="s">
        <v>511</v>
      </c>
      <c r="D4412" s="2" t="str">
        <f t="shared" si="67"/>
        <v>Error?</v>
      </c>
    </row>
    <row r="4413" spans="1:4" x14ac:dyDescent="0.2">
      <c r="A4413">
        <v>4354</v>
      </c>
      <c r="B4413" s="921">
        <f>'Revenues 10-15'!C258</f>
        <v>0</v>
      </c>
      <c r="C4413" s="2" t="s">
        <v>511</v>
      </c>
      <c r="D4413" s="2" t="str">
        <f t="shared" ref="D4413:D4476" si="68">IF(ISBLANK(B4413),"OK",IF(A4413-B4413=0,"OK","Error?"))</f>
        <v>Error?</v>
      </c>
    </row>
    <row r="4414" spans="1:4" x14ac:dyDescent="0.2">
      <c r="A4414">
        <v>4355</v>
      </c>
      <c r="B4414" s="921">
        <f>'Revenues 10-15'!F258</f>
        <v>0</v>
      </c>
      <c r="C4414" s="2" t="s">
        <v>511</v>
      </c>
      <c r="D4414" s="2" t="str">
        <f t="shared" si="68"/>
        <v>Error?</v>
      </c>
    </row>
    <row r="4415" spans="1:4" x14ac:dyDescent="0.2">
      <c r="A4415">
        <v>4356</v>
      </c>
      <c r="B4415" s="921">
        <f>'Revenues 10-15'!G258</f>
        <v>0</v>
      </c>
      <c r="D4415" s="2" t="str">
        <f t="shared" si="68"/>
        <v>Error?</v>
      </c>
    </row>
    <row r="4416" spans="1:4" x14ac:dyDescent="0.2">
      <c r="A4416">
        <v>4357</v>
      </c>
      <c r="B4416" s="921">
        <f>'Revenues 10-15'!C261</f>
        <v>0</v>
      </c>
      <c r="D4416" s="2" t="str">
        <f t="shared" si="68"/>
        <v>Error?</v>
      </c>
    </row>
    <row r="4417" spans="1:4" x14ac:dyDescent="0.2">
      <c r="A4417">
        <v>4358</v>
      </c>
      <c r="B4417" s="921">
        <f>'Revenues 10-15'!D261</f>
        <v>0</v>
      </c>
      <c r="D4417" s="2" t="str">
        <f t="shared" si="68"/>
        <v>Error?</v>
      </c>
    </row>
    <row r="4418" spans="1:4" x14ac:dyDescent="0.2">
      <c r="A4418">
        <v>4359</v>
      </c>
      <c r="B4418" s="921">
        <f>'Revenues 10-15'!F261</f>
        <v>0</v>
      </c>
      <c r="D4418" s="2" t="str">
        <f t="shared" si="68"/>
        <v>Error?</v>
      </c>
    </row>
    <row r="4419" spans="1:4" x14ac:dyDescent="0.2">
      <c r="A4419">
        <v>4360</v>
      </c>
      <c r="B4419" s="921">
        <f>'Revenues 10-15'!G261</f>
        <v>0</v>
      </c>
      <c r="D4419" s="2" t="str">
        <f t="shared" si="68"/>
        <v>Error?</v>
      </c>
    </row>
    <row r="4420" spans="1:4" x14ac:dyDescent="0.2">
      <c r="A4420" s="5">
        <v>4361</v>
      </c>
      <c r="B4420" s="921"/>
      <c r="D4420" s="2" t="str">
        <f t="shared" si="68"/>
        <v>OK</v>
      </c>
    </row>
    <row r="4421" spans="1:4" x14ac:dyDescent="0.2">
      <c r="A4421" s="5">
        <v>4362</v>
      </c>
      <c r="B4421" s="921"/>
      <c r="D4421" s="2" t="str">
        <f t="shared" si="68"/>
        <v>OK</v>
      </c>
    </row>
    <row r="4422" spans="1:4" x14ac:dyDescent="0.2">
      <c r="A4422" s="5">
        <v>4363</v>
      </c>
      <c r="B4422" s="921"/>
      <c r="D4422" s="2" t="str">
        <f t="shared" si="68"/>
        <v>OK</v>
      </c>
    </row>
    <row r="4423" spans="1:4" x14ac:dyDescent="0.2">
      <c r="A4423" s="5">
        <v>4364</v>
      </c>
      <c r="B4423" s="921"/>
      <c r="D4423" s="2" t="str">
        <f t="shared" si="68"/>
        <v>OK</v>
      </c>
    </row>
    <row r="4424" spans="1:4" x14ac:dyDescent="0.2">
      <c r="A4424" s="5">
        <v>4365</v>
      </c>
      <c r="B4424" s="921"/>
      <c r="D4424" s="2" t="str">
        <f t="shared" si="68"/>
        <v>OK</v>
      </c>
    </row>
    <row r="4425" spans="1:4" x14ac:dyDescent="0.2">
      <c r="A4425" s="5">
        <v>4366</v>
      </c>
      <c r="B4425" s="921"/>
      <c r="D4425" s="2" t="str">
        <f t="shared" si="68"/>
        <v>OK</v>
      </c>
    </row>
    <row r="4426" spans="1:4" x14ac:dyDescent="0.2">
      <c r="A4426" s="5">
        <v>4367</v>
      </c>
      <c r="B4426" s="921"/>
      <c r="D4426" s="2" t="str">
        <f t="shared" si="68"/>
        <v>OK</v>
      </c>
    </row>
    <row r="4427" spans="1:4" x14ac:dyDescent="0.2">
      <c r="A4427" s="5">
        <v>4368</v>
      </c>
      <c r="B4427" s="921"/>
      <c r="D4427" s="2" t="str">
        <f t="shared" si="68"/>
        <v>OK</v>
      </c>
    </row>
    <row r="4428" spans="1:4" x14ac:dyDescent="0.2">
      <c r="A4428" s="5">
        <v>4369</v>
      </c>
      <c r="B4428" s="921"/>
      <c r="D4428" s="2" t="str">
        <f t="shared" si="68"/>
        <v>OK</v>
      </c>
    </row>
    <row r="4429" spans="1:4" x14ac:dyDescent="0.2">
      <c r="A4429" s="5">
        <v>4370</v>
      </c>
      <c r="B4429" s="921"/>
      <c r="D4429" s="2" t="str">
        <f t="shared" si="68"/>
        <v>OK</v>
      </c>
    </row>
    <row r="4430" spans="1:4" x14ac:dyDescent="0.2">
      <c r="A4430" s="5">
        <v>4371</v>
      </c>
      <c r="B4430" s="921"/>
      <c r="D4430" s="2" t="str">
        <f t="shared" si="68"/>
        <v>OK</v>
      </c>
    </row>
    <row r="4431" spans="1:4" x14ac:dyDescent="0.2">
      <c r="A4431" s="5">
        <v>4372</v>
      </c>
      <c r="B4431" s="921"/>
      <c r="D4431" s="2" t="str">
        <f t="shared" si="68"/>
        <v>OK</v>
      </c>
    </row>
    <row r="4432" spans="1:4" x14ac:dyDescent="0.2">
      <c r="A4432">
        <v>4373</v>
      </c>
      <c r="B4432" s="921">
        <f>'Revenues 10-15'!E269</f>
        <v>0</v>
      </c>
      <c r="D4432" s="2" t="str">
        <f t="shared" si="68"/>
        <v>Error?</v>
      </c>
    </row>
    <row r="4433" spans="1:5" x14ac:dyDescent="0.2">
      <c r="A4433">
        <v>4374</v>
      </c>
      <c r="B4433" s="921">
        <f>'Revenues 10-15'!I269</f>
        <v>0</v>
      </c>
      <c r="D4433" s="2" t="str">
        <f t="shared" si="68"/>
        <v>Error?</v>
      </c>
    </row>
    <row r="4434" spans="1:5" x14ac:dyDescent="0.2">
      <c r="A4434" s="5">
        <v>4375</v>
      </c>
      <c r="B4434" s="921"/>
      <c r="C4434" s="2" t="s">
        <v>511</v>
      </c>
      <c r="D4434" s="2" t="str">
        <f t="shared" si="68"/>
        <v>OK</v>
      </c>
      <c r="E4434" s="77"/>
    </row>
    <row r="4435" spans="1:5" x14ac:dyDescent="0.2">
      <c r="A4435" s="1">
        <v>4376</v>
      </c>
      <c r="B4435" s="921">
        <f>('FP Info 3'!L10)*100000</f>
        <v>0</v>
      </c>
      <c r="C4435" s="2" t="s">
        <v>511</v>
      </c>
      <c r="D4435" s="2" t="str">
        <f t="shared" si="68"/>
        <v>Error?</v>
      </c>
    </row>
    <row r="4436" spans="1:5" x14ac:dyDescent="0.2">
      <c r="A4436" s="5">
        <v>4377</v>
      </c>
      <c r="B4436" s="921"/>
      <c r="C4436" s="2" t="s">
        <v>511</v>
      </c>
      <c r="D4436" s="2" t="str">
        <f t="shared" si="68"/>
        <v>OK</v>
      </c>
    </row>
    <row r="4437" spans="1:5" x14ac:dyDescent="0.2">
      <c r="A4437" s="5">
        <v>4378</v>
      </c>
      <c r="B4437" s="921"/>
      <c r="D4437" s="2" t="str">
        <f t="shared" si="68"/>
        <v>OK</v>
      </c>
    </row>
    <row r="4438" spans="1:5" x14ac:dyDescent="0.2">
      <c r="A4438" s="5">
        <v>4379</v>
      </c>
      <c r="B4438" s="921"/>
      <c r="D4438" s="2" t="str">
        <f t="shared" si="68"/>
        <v>OK</v>
      </c>
    </row>
    <row r="4439" spans="1:5" x14ac:dyDescent="0.2">
      <c r="A4439">
        <v>4380</v>
      </c>
      <c r="B4439" s="921">
        <f>'Revenues 10-15'!H268</f>
        <v>0</v>
      </c>
      <c r="D4439" s="2" t="str">
        <f t="shared" si="68"/>
        <v>Error?</v>
      </c>
    </row>
    <row r="4440" spans="1:5" x14ac:dyDescent="0.2">
      <c r="A4440">
        <v>4381</v>
      </c>
      <c r="B4440" s="921">
        <f>'Revenues 10-15'!K268</f>
        <v>0</v>
      </c>
      <c r="D4440" s="2" t="str">
        <f t="shared" si="68"/>
        <v>Error?</v>
      </c>
    </row>
    <row r="4441" spans="1:5" x14ac:dyDescent="0.2">
      <c r="A4441">
        <v>4382</v>
      </c>
      <c r="B4441" s="921">
        <f>'Acct Summary 7-9'!E7</f>
        <v>0</v>
      </c>
      <c r="C4441" s="2" t="s">
        <v>511</v>
      </c>
      <c r="D4441" s="2" t="str">
        <f t="shared" si="68"/>
        <v>Error?</v>
      </c>
    </row>
    <row r="4442" spans="1:5" x14ac:dyDescent="0.2">
      <c r="A4442">
        <v>4383</v>
      </c>
      <c r="B4442" s="921">
        <f>'Acct Summary 7-9'!I7</f>
        <v>0</v>
      </c>
      <c r="C4442" s="2" t="s">
        <v>511</v>
      </c>
      <c r="D4442" s="2" t="str">
        <f t="shared" si="68"/>
        <v>Error?</v>
      </c>
    </row>
    <row r="4443" spans="1:5" x14ac:dyDescent="0.2">
      <c r="A4443" s="5">
        <v>4384</v>
      </c>
      <c r="B4443" s="921"/>
      <c r="C4443" s="2" t="s">
        <v>511</v>
      </c>
      <c r="D4443" s="2" t="str">
        <f t="shared" si="68"/>
        <v>OK</v>
      </c>
    </row>
    <row r="4444" spans="1:5" x14ac:dyDescent="0.2">
      <c r="A4444">
        <v>4385</v>
      </c>
      <c r="B4444" s="921">
        <f>'Revenues 10-15'!D266</f>
        <v>0</v>
      </c>
      <c r="C4444" s="2" t="s">
        <v>511</v>
      </c>
      <c r="D4444" s="2" t="str">
        <f t="shared" si="68"/>
        <v>Error?</v>
      </c>
    </row>
    <row r="4445" spans="1:5" x14ac:dyDescent="0.2">
      <c r="A4445">
        <v>4386</v>
      </c>
      <c r="B4445" s="921">
        <f>'Revenues 10-15'!F266</f>
        <v>0</v>
      </c>
      <c r="C4445" s="2" t="s">
        <v>511</v>
      </c>
      <c r="D4445" s="2" t="str">
        <f t="shared" si="68"/>
        <v>Error?</v>
      </c>
    </row>
    <row r="4446" spans="1:5" x14ac:dyDescent="0.2">
      <c r="A4446">
        <v>4387</v>
      </c>
      <c r="B4446" s="921">
        <f>'Revenues 10-15'!G266</f>
        <v>0</v>
      </c>
      <c r="D4446" s="2" t="str">
        <f t="shared" si="68"/>
        <v>Error?</v>
      </c>
    </row>
    <row r="4447" spans="1:5" x14ac:dyDescent="0.2">
      <c r="A4447" s="5">
        <v>4388</v>
      </c>
      <c r="B4447" s="921"/>
      <c r="D4447" s="2" t="str">
        <f t="shared" si="68"/>
        <v>OK</v>
      </c>
    </row>
    <row r="4448" spans="1:5" x14ac:dyDescent="0.2">
      <c r="A4448" s="5">
        <v>4389</v>
      </c>
      <c r="B4448" s="921"/>
      <c r="D4448" s="2" t="str">
        <f t="shared" si="68"/>
        <v>OK</v>
      </c>
    </row>
    <row r="4449" spans="1:4" x14ac:dyDescent="0.2">
      <c r="A4449" s="5">
        <v>4390</v>
      </c>
      <c r="B4449" s="921"/>
      <c r="D4449" s="2" t="str">
        <f t="shared" si="68"/>
        <v>OK</v>
      </c>
    </row>
    <row r="4450" spans="1:4" x14ac:dyDescent="0.2">
      <c r="A4450" s="5">
        <v>4391</v>
      </c>
      <c r="B4450" s="921"/>
      <c r="D4450" s="2" t="str">
        <f t="shared" si="68"/>
        <v>OK</v>
      </c>
    </row>
    <row r="4451" spans="1:4" x14ac:dyDescent="0.2">
      <c r="A4451" s="5">
        <v>4392</v>
      </c>
      <c r="B4451" s="921"/>
      <c r="D4451" s="2" t="str">
        <f t="shared" si="68"/>
        <v>OK</v>
      </c>
    </row>
    <row r="4452" spans="1:4" x14ac:dyDescent="0.2">
      <c r="A4452" s="5">
        <v>4393</v>
      </c>
      <c r="B4452" s="921"/>
      <c r="D4452" s="2" t="str">
        <f t="shared" si="68"/>
        <v>OK</v>
      </c>
    </row>
    <row r="4453" spans="1:4" x14ac:dyDescent="0.2">
      <c r="A4453" s="5">
        <v>4394</v>
      </c>
      <c r="B4453" s="921"/>
      <c r="D4453" s="2" t="str">
        <f t="shared" si="68"/>
        <v>OK</v>
      </c>
    </row>
    <row r="4454" spans="1:4" x14ac:dyDescent="0.2">
      <c r="A4454" s="5">
        <v>4395</v>
      </c>
      <c r="B4454" s="921"/>
      <c r="D4454" s="2" t="str">
        <f t="shared" si="68"/>
        <v>OK</v>
      </c>
    </row>
    <row r="4455" spans="1:4" x14ac:dyDescent="0.2">
      <c r="A4455" s="5">
        <v>4396</v>
      </c>
      <c r="B4455" s="921"/>
      <c r="D4455" s="2" t="str">
        <f t="shared" si="68"/>
        <v>OK</v>
      </c>
    </row>
    <row r="4456" spans="1:4" x14ac:dyDescent="0.2">
      <c r="A4456" s="5">
        <v>4397</v>
      </c>
      <c r="B4456" s="921"/>
      <c r="D4456" s="2" t="str">
        <f t="shared" si="68"/>
        <v>OK</v>
      </c>
    </row>
    <row r="4457" spans="1:4" x14ac:dyDescent="0.2">
      <c r="A4457" s="5">
        <v>4398</v>
      </c>
      <c r="B4457" s="921"/>
      <c r="D4457" s="2" t="str">
        <f t="shared" si="68"/>
        <v>OK</v>
      </c>
    </row>
    <row r="4458" spans="1:4" x14ac:dyDescent="0.2">
      <c r="A4458" s="5">
        <v>4399</v>
      </c>
      <c r="B4458" s="921"/>
      <c r="D4458" s="2" t="str">
        <f t="shared" si="68"/>
        <v>OK</v>
      </c>
    </row>
    <row r="4459" spans="1:4" x14ac:dyDescent="0.2">
      <c r="A4459" s="5">
        <v>4400</v>
      </c>
      <c r="B4459" s="921"/>
      <c r="D4459" s="2" t="str">
        <f t="shared" si="68"/>
        <v>OK</v>
      </c>
    </row>
    <row r="4460" spans="1:4" x14ac:dyDescent="0.2">
      <c r="A4460" s="5">
        <v>4401</v>
      </c>
      <c r="B4460" s="921"/>
      <c r="D4460" s="2" t="str">
        <f t="shared" si="68"/>
        <v>OK</v>
      </c>
    </row>
    <row r="4461" spans="1:4" x14ac:dyDescent="0.2">
      <c r="A4461" s="5">
        <v>4402</v>
      </c>
      <c r="B4461" s="921"/>
      <c r="D4461" s="2" t="str">
        <f t="shared" si="68"/>
        <v>OK</v>
      </c>
    </row>
    <row r="4462" spans="1:4" x14ac:dyDescent="0.2">
      <c r="A4462" s="5">
        <v>4403</v>
      </c>
      <c r="B4462" s="921"/>
      <c r="D4462" s="2" t="str">
        <f t="shared" si="68"/>
        <v>OK</v>
      </c>
    </row>
    <row r="4463" spans="1:4" x14ac:dyDescent="0.2">
      <c r="A4463" s="5">
        <v>4404</v>
      </c>
      <c r="B4463" s="921"/>
      <c r="D4463" s="2" t="str">
        <f t="shared" si="68"/>
        <v>OK</v>
      </c>
    </row>
    <row r="4464" spans="1:4" x14ac:dyDescent="0.2">
      <c r="A4464" s="5">
        <v>4405</v>
      </c>
      <c r="B4464" s="921"/>
      <c r="D4464" s="2" t="str">
        <f t="shared" si="68"/>
        <v>OK</v>
      </c>
    </row>
    <row r="4465" spans="1:4" x14ac:dyDescent="0.2">
      <c r="A4465" s="5">
        <v>4406</v>
      </c>
      <c r="B4465" s="921"/>
      <c r="D4465" s="2" t="str">
        <f t="shared" si="68"/>
        <v>OK</v>
      </c>
    </row>
    <row r="4466" spans="1:4" x14ac:dyDescent="0.2">
      <c r="A4466" s="5">
        <v>4407</v>
      </c>
      <c r="B4466" s="921"/>
      <c r="D4466" s="2" t="str">
        <f t="shared" si="68"/>
        <v>OK</v>
      </c>
    </row>
    <row r="4467" spans="1:4" x14ac:dyDescent="0.2">
      <c r="A4467" s="5">
        <v>4408</v>
      </c>
      <c r="B4467" s="921"/>
      <c r="D4467" s="2" t="str">
        <f t="shared" si="68"/>
        <v>OK</v>
      </c>
    </row>
    <row r="4468" spans="1:4" x14ac:dyDescent="0.2">
      <c r="A4468" s="5">
        <v>4409</v>
      </c>
      <c r="B4468" s="921"/>
      <c r="D4468" s="2" t="str">
        <f t="shared" si="68"/>
        <v>OK</v>
      </c>
    </row>
    <row r="4469" spans="1:4" x14ac:dyDescent="0.2">
      <c r="A4469" s="5">
        <v>4410</v>
      </c>
      <c r="B4469" s="921"/>
      <c r="D4469" s="2" t="str">
        <f t="shared" si="68"/>
        <v>OK</v>
      </c>
    </row>
    <row r="4470" spans="1:4" x14ac:dyDescent="0.2">
      <c r="A4470" s="5">
        <v>4411</v>
      </c>
      <c r="B4470" s="921"/>
      <c r="D4470" s="2" t="str">
        <f t="shared" si="68"/>
        <v>OK</v>
      </c>
    </row>
    <row r="4471" spans="1:4" x14ac:dyDescent="0.2">
      <c r="A4471" s="5">
        <v>4412</v>
      </c>
      <c r="B4471" s="921"/>
      <c r="D4471" s="2" t="str">
        <f t="shared" si="68"/>
        <v>OK</v>
      </c>
    </row>
    <row r="4472" spans="1:4" x14ac:dyDescent="0.2">
      <c r="A4472" s="5">
        <v>4413</v>
      </c>
      <c r="B4472" s="921"/>
      <c r="D4472" s="2" t="str">
        <f t="shared" si="68"/>
        <v>OK</v>
      </c>
    </row>
    <row r="4473" spans="1:4" x14ac:dyDescent="0.2">
      <c r="A4473" s="5">
        <v>4414</v>
      </c>
      <c r="B4473" s="921"/>
      <c r="D4473" s="2" t="str">
        <f t="shared" si="68"/>
        <v>OK</v>
      </c>
    </row>
    <row r="4474" spans="1:4" x14ac:dyDescent="0.2">
      <c r="A4474" s="5">
        <v>4415</v>
      </c>
      <c r="B4474" s="921"/>
      <c r="D4474" s="2" t="str">
        <f t="shared" si="68"/>
        <v>OK</v>
      </c>
    </row>
    <row r="4475" spans="1:4" x14ac:dyDescent="0.2">
      <c r="A4475" s="5">
        <v>4416</v>
      </c>
      <c r="B4475" s="921"/>
      <c r="D4475" s="2" t="str">
        <f t="shared" si="68"/>
        <v>OK</v>
      </c>
    </row>
    <row r="4476" spans="1:4" x14ac:dyDescent="0.2">
      <c r="A4476" s="5">
        <v>4417</v>
      </c>
      <c r="B4476" s="921"/>
      <c r="D4476" s="2" t="str">
        <f t="shared" si="68"/>
        <v>OK</v>
      </c>
    </row>
    <row r="4477" spans="1:4" x14ac:dyDescent="0.2">
      <c r="A4477" s="5">
        <v>4418</v>
      </c>
      <c r="B4477" s="921"/>
      <c r="D4477" s="2" t="str">
        <f t="shared" ref="D4477:D4540" si="69">IF(ISBLANK(B4477),"OK",IF(A4477-B4477=0,"OK","Error?"))</f>
        <v>OK</v>
      </c>
    </row>
    <row r="4478" spans="1:4" x14ac:dyDescent="0.2">
      <c r="A4478" s="5">
        <v>4419</v>
      </c>
      <c r="B4478" s="921"/>
      <c r="D4478" s="2" t="str">
        <f t="shared" si="69"/>
        <v>OK</v>
      </c>
    </row>
    <row r="4479" spans="1:4" x14ac:dyDescent="0.2">
      <c r="A4479" s="5">
        <v>4420</v>
      </c>
      <c r="B4479" s="921"/>
      <c r="D4479" s="2" t="str">
        <f t="shared" si="69"/>
        <v>OK</v>
      </c>
    </row>
    <row r="4480" spans="1:4" x14ac:dyDescent="0.2">
      <c r="A4480" s="5">
        <v>4421</v>
      </c>
      <c r="B4480" s="921"/>
      <c r="D4480" s="2" t="str">
        <f t="shared" si="69"/>
        <v>OK</v>
      </c>
    </row>
    <row r="4481" spans="1:4" x14ac:dyDescent="0.2">
      <c r="A4481" s="5">
        <v>4422</v>
      </c>
      <c r="B4481" s="921"/>
      <c r="D4481" s="2" t="str">
        <f t="shared" si="69"/>
        <v>OK</v>
      </c>
    </row>
    <row r="4482" spans="1:4" x14ac:dyDescent="0.2">
      <c r="A4482" s="5">
        <v>4423</v>
      </c>
      <c r="B4482" s="921"/>
      <c r="D4482" s="2" t="str">
        <f t="shared" si="69"/>
        <v>OK</v>
      </c>
    </row>
    <row r="4483" spans="1:4" x14ac:dyDescent="0.2">
      <c r="A4483" s="5">
        <v>4424</v>
      </c>
      <c r="B4483" s="921"/>
      <c r="D4483" s="2" t="str">
        <f t="shared" si="69"/>
        <v>OK</v>
      </c>
    </row>
    <row r="4484" spans="1:4" x14ac:dyDescent="0.2">
      <c r="A4484" s="5">
        <v>4425</v>
      </c>
      <c r="B4484" s="921"/>
      <c r="D4484" s="2" t="str">
        <f t="shared" si="69"/>
        <v>OK</v>
      </c>
    </row>
    <row r="4485" spans="1:4" x14ac:dyDescent="0.2">
      <c r="A4485" s="5">
        <v>4426</v>
      </c>
      <c r="B4485" s="921"/>
      <c r="D4485" s="2" t="str">
        <f t="shared" si="69"/>
        <v>OK</v>
      </c>
    </row>
    <row r="4486" spans="1:4" x14ac:dyDescent="0.2">
      <c r="A4486" s="5">
        <v>4427</v>
      </c>
      <c r="B4486" s="921"/>
      <c r="D4486" s="2" t="str">
        <f t="shared" si="69"/>
        <v>OK</v>
      </c>
    </row>
    <row r="4487" spans="1:4" x14ac:dyDescent="0.2">
      <c r="A4487" s="5">
        <v>4428</v>
      </c>
      <c r="B4487" s="921"/>
      <c r="D4487" s="2" t="str">
        <f t="shared" si="69"/>
        <v>OK</v>
      </c>
    </row>
    <row r="4488" spans="1:4" x14ac:dyDescent="0.2">
      <c r="A4488" s="5">
        <v>4429</v>
      </c>
      <c r="B4488" s="921"/>
      <c r="D4488" s="2" t="str">
        <f t="shared" si="69"/>
        <v>OK</v>
      </c>
    </row>
    <row r="4489" spans="1:4" x14ac:dyDescent="0.2">
      <c r="A4489" s="5">
        <v>4430</v>
      </c>
      <c r="B4489" s="921"/>
      <c r="D4489" s="2" t="str">
        <f t="shared" si="69"/>
        <v>OK</v>
      </c>
    </row>
    <row r="4490" spans="1:4" x14ac:dyDescent="0.2">
      <c r="A4490" s="5">
        <v>4431</v>
      </c>
      <c r="B4490" s="921"/>
      <c r="D4490" s="2" t="str">
        <f t="shared" si="69"/>
        <v>OK</v>
      </c>
    </row>
    <row r="4491" spans="1:4" x14ac:dyDescent="0.2">
      <c r="A4491" s="5">
        <v>4432</v>
      </c>
      <c r="B4491" s="921"/>
      <c r="D4491" s="2" t="str">
        <f t="shared" si="69"/>
        <v>OK</v>
      </c>
    </row>
    <row r="4492" spans="1:4" x14ac:dyDescent="0.2">
      <c r="A4492" s="5">
        <v>4433</v>
      </c>
      <c r="B4492" s="921"/>
      <c r="D4492" s="2" t="str">
        <f t="shared" si="69"/>
        <v>OK</v>
      </c>
    </row>
    <row r="4493" spans="1:4" x14ac:dyDescent="0.2">
      <c r="A4493" s="5">
        <v>4434</v>
      </c>
      <c r="B4493" s="921"/>
      <c r="D4493" s="2" t="str">
        <f t="shared" si="69"/>
        <v>OK</v>
      </c>
    </row>
    <row r="4494" spans="1:4" x14ac:dyDescent="0.2">
      <c r="A4494" s="5">
        <v>4435</v>
      </c>
      <c r="B4494" s="921"/>
      <c r="D4494" s="2" t="str">
        <f t="shared" si="69"/>
        <v>OK</v>
      </c>
    </row>
    <row r="4495" spans="1:4" x14ac:dyDescent="0.2">
      <c r="A4495" s="5">
        <v>4436</v>
      </c>
      <c r="B4495" s="921"/>
      <c r="D4495" s="2" t="str">
        <f t="shared" si="69"/>
        <v>OK</v>
      </c>
    </row>
    <row r="4496" spans="1:4" x14ac:dyDescent="0.2">
      <c r="A4496" s="5">
        <v>4437</v>
      </c>
      <c r="B4496" s="921"/>
      <c r="D4496" s="2" t="str">
        <f t="shared" si="69"/>
        <v>OK</v>
      </c>
    </row>
    <row r="4497" spans="1:4" x14ac:dyDescent="0.2">
      <c r="A4497" s="5">
        <v>4438</v>
      </c>
      <c r="B4497" s="921"/>
      <c r="D4497" s="2" t="str">
        <f t="shared" si="69"/>
        <v>OK</v>
      </c>
    </row>
    <row r="4498" spans="1:4" x14ac:dyDescent="0.2">
      <c r="A4498" s="5">
        <v>4439</v>
      </c>
      <c r="B4498" s="921"/>
      <c r="D4498" s="2" t="str">
        <f t="shared" si="69"/>
        <v>OK</v>
      </c>
    </row>
    <row r="4499" spans="1:4" x14ac:dyDescent="0.2">
      <c r="A4499" s="5">
        <v>4440</v>
      </c>
      <c r="B4499" s="921"/>
      <c r="D4499" s="2" t="str">
        <f t="shared" si="69"/>
        <v>OK</v>
      </c>
    </row>
    <row r="4500" spans="1:4" x14ac:dyDescent="0.2">
      <c r="A4500" s="5">
        <v>4441</v>
      </c>
      <c r="B4500" s="921"/>
      <c r="D4500" s="2" t="str">
        <f t="shared" si="69"/>
        <v>OK</v>
      </c>
    </row>
    <row r="4501" spans="1:4" x14ac:dyDescent="0.2">
      <c r="A4501" s="5">
        <v>4442</v>
      </c>
      <c r="B4501" s="921"/>
      <c r="D4501" s="2" t="str">
        <f t="shared" si="69"/>
        <v>OK</v>
      </c>
    </row>
    <row r="4502" spans="1:4" x14ac:dyDescent="0.2">
      <c r="A4502" s="5">
        <v>4443</v>
      </c>
      <c r="B4502" s="921"/>
      <c r="D4502" s="2" t="str">
        <f t="shared" si="69"/>
        <v>OK</v>
      </c>
    </row>
    <row r="4503" spans="1:4" x14ac:dyDescent="0.2">
      <c r="A4503" s="5">
        <v>4444</v>
      </c>
      <c r="B4503" s="921"/>
      <c r="D4503" s="2" t="str">
        <f t="shared" si="69"/>
        <v>OK</v>
      </c>
    </row>
    <row r="4504" spans="1:4" x14ac:dyDescent="0.2">
      <c r="A4504" s="5">
        <v>4445</v>
      </c>
      <c r="B4504" s="921"/>
      <c r="D4504" s="2" t="str">
        <f t="shared" si="69"/>
        <v>OK</v>
      </c>
    </row>
    <row r="4505" spans="1:4" x14ac:dyDescent="0.2">
      <c r="A4505" s="5">
        <v>4446</v>
      </c>
      <c r="B4505" s="921"/>
      <c r="D4505" s="2" t="str">
        <f t="shared" si="69"/>
        <v>OK</v>
      </c>
    </row>
    <row r="4506" spans="1:4" x14ac:dyDescent="0.2">
      <c r="A4506" s="5">
        <v>4447</v>
      </c>
      <c r="B4506" s="921"/>
      <c r="D4506" s="2" t="str">
        <f t="shared" si="69"/>
        <v>OK</v>
      </c>
    </row>
    <row r="4507" spans="1:4" x14ac:dyDescent="0.2">
      <c r="A4507" s="5">
        <v>4448</v>
      </c>
      <c r="B4507" s="921"/>
      <c r="D4507" s="2" t="str">
        <f t="shared" si="69"/>
        <v>OK</v>
      </c>
    </row>
    <row r="4508" spans="1:4" x14ac:dyDescent="0.2">
      <c r="A4508" s="5">
        <v>4449</v>
      </c>
      <c r="B4508" s="921"/>
      <c r="D4508" s="2" t="str">
        <f t="shared" si="69"/>
        <v>OK</v>
      </c>
    </row>
    <row r="4509" spans="1:4" x14ac:dyDescent="0.2">
      <c r="A4509" s="5">
        <v>4450</v>
      </c>
      <c r="B4509" s="921"/>
      <c r="D4509" s="2" t="str">
        <f t="shared" si="69"/>
        <v>OK</v>
      </c>
    </row>
    <row r="4510" spans="1:4" x14ac:dyDescent="0.2">
      <c r="A4510" s="5">
        <v>4451</v>
      </c>
      <c r="B4510" s="921"/>
      <c r="D4510" s="2" t="str">
        <f t="shared" si="69"/>
        <v>OK</v>
      </c>
    </row>
    <row r="4511" spans="1:4" x14ac:dyDescent="0.2">
      <c r="A4511" s="5">
        <v>4452</v>
      </c>
      <c r="B4511" s="921"/>
      <c r="D4511" s="2" t="str">
        <f t="shared" si="69"/>
        <v>OK</v>
      </c>
    </row>
    <row r="4512" spans="1:4" x14ac:dyDescent="0.2">
      <c r="A4512" s="5">
        <v>4453</v>
      </c>
      <c r="B4512" s="921"/>
      <c r="D4512" s="2" t="str">
        <f t="shared" si="69"/>
        <v>OK</v>
      </c>
    </row>
    <row r="4513" spans="1:4" x14ac:dyDescent="0.2">
      <c r="A4513" s="5">
        <v>4454</v>
      </c>
      <c r="B4513" s="921"/>
      <c r="D4513" s="2" t="str">
        <f t="shared" si="69"/>
        <v>OK</v>
      </c>
    </row>
    <row r="4514" spans="1:4" x14ac:dyDescent="0.2">
      <c r="A4514" s="5">
        <v>4455</v>
      </c>
      <c r="B4514" s="921"/>
      <c r="D4514" s="2" t="str">
        <f t="shared" si="69"/>
        <v>OK</v>
      </c>
    </row>
    <row r="4515" spans="1:4" x14ac:dyDescent="0.2">
      <c r="A4515" s="5">
        <v>4456</v>
      </c>
      <c r="B4515" s="921"/>
      <c r="D4515" s="2" t="str">
        <f t="shared" si="69"/>
        <v>OK</v>
      </c>
    </row>
    <row r="4516" spans="1:4" x14ac:dyDescent="0.2">
      <c r="A4516" s="5">
        <v>4457</v>
      </c>
      <c r="B4516" s="921"/>
      <c r="D4516" s="2" t="str">
        <f t="shared" si="69"/>
        <v>OK</v>
      </c>
    </row>
    <row r="4517" spans="1:4" x14ac:dyDescent="0.2">
      <c r="A4517" s="5">
        <v>4458</v>
      </c>
      <c r="B4517" s="921"/>
      <c r="D4517" s="2" t="str">
        <f t="shared" si="69"/>
        <v>OK</v>
      </c>
    </row>
    <row r="4518" spans="1:4" x14ac:dyDescent="0.2">
      <c r="A4518" s="5">
        <v>4459</v>
      </c>
      <c r="B4518" s="921"/>
      <c r="D4518" s="2" t="str">
        <f t="shared" si="69"/>
        <v>OK</v>
      </c>
    </row>
    <row r="4519" spans="1:4" x14ac:dyDescent="0.2">
      <c r="A4519" s="5">
        <v>4460</v>
      </c>
      <c r="B4519" s="921"/>
      <c r="D4519" s="2" t="str">
        <f t="shared" si="69"/>
        <v>OK</v>
      </c>
    </row>
    <row r="4520" spans="1:4" x14ac:dyDescent="0.2">
      <c r="A4520" s="5">
        <v>4461</v>
      </c>
      <c r="B4520" s="921"/>
      <c r="D4520" s="2" t="str">
        <f t="shared" si="69"/>
        <v>OK</v>
      </c>
    </row>
    <row r="4521" spans="1:4" x14ac:dyDescent="0.2">
      <c r="A4521" s="5">
        <v>4462</v>
      </c>
      <c r="B4521" s="921"/>
      <c r="D4521" s="2" t="str">
        <f t="shared" si="69"/>
        <v>OK</v>
      </c>
    </row>
    <row r="4522" spans="1:4" x14ac:dyDescent="0.2">
      <c r="A4522" s="5">
        <v>4463</v>
      </c>
      <c r="B4522" s="921"/>
      <c r="D4522" s="2" t="str">
        <f t="shared" si="69"/>
        <v>OK</v>
      </c>
    </row>
    <row r="4523" spans="1:4" x14ac:dyDescent="0.2">
      <c r="A4523" s="5">
        <v>4464</v>
      </c>
      <c r="B4523" s="921"/>
      <c r="D4523" s="2" t="str">
        <f t="shared" si="69"/>
        <v>OK</v>
      </c>
    </row>
    <row r="4524" spans="1:4" x14ac:dyDescent="0.2">
      <c r="A4524" s="5">
        <v>4465</v>
      </c>
      <c r="B4524" s="921"/>
      <c r="D4524" s="2" t="str">
        <f t="shared" si="69"/>
        <v>OK</v>
      </c>
    </row>
    <row r="4525" spans="1:4" x14ac:dyDescent="0.2">
      <c r="A4525" s="5">
        <v>4466</v>
      </c>
      <c r="B4525" s="921"/>
      <c r="D4525" s="2" t="str">
        <f t="shared" si="69"/>
        <v>OK</v>
      </c>
    </row>
    <row r="4526" spans="1:4" x14ac:dyDescent="0.2">
      <c r="A4526" s="5">
        <v>4467</v>
      </c>
      <c r="B4526" s="921"/>
      <c r="D4526" s="2" t="str">
        <f t="shared" si="69"/>
        <v>OK</v>
      </c>
    </row>
    <row r="4527" spans="1:4" x14ac:dyDescent="0.2">
      <c r="A4527" s="5">
        <v>4468</v>
      </c>
      <c r="B4527" s="921"/>
      <c r="D4527" s="2" t="str">
        <f t="shared" si="69"/>
        <v>OK</v>
      </c>
    </row>
    <row r="4528" spans="1:4" x14ac:dyDescent="0.2">
      <c r="A4528" s="5">
        <v>4469</v>
      </c>
      <c r="B4528" s="921"/>
      <c r="D4528" s="2" t="str">
        <f t="shared" si="69"/>
        <v>OK</v>
      </c>
    </row>
    <row r="4529" spans="1:4" x14ac:dyDescent="0.2">
      <c r="A4529" s="5">
        <v>4470</v>
      </c>
      <c r="B4529" s="921"/>
      <c r="D4529" s="2" t="str">
        <f t="shared" si="69"/>
        <v>OK</v>
      </c>
    </row>
    <row r="4530" spans="1:4" x14ac:dyDescent="0.2">
      <c r="A4530" s="5">
        <v>4471</v>
      </c>
      <c r="B4530" s="921"/>
      <c r="D4530" s="2" t="str">
        <f t="shared" si="69"/>
        <v>OK</v>
      </c>
    </row>
    <row r="4531" spans="1:4" x14ac:dyDescent="0.2">
      <c r="A4531" s="5">
        <v>4472</v>
      </c>
      <c r="B4531" s="921"/>
      <c r="D4531" s="2" t="str">
        <f t="shared" si="69"/>
        <v>OK</v>
      </c>
    </row>
    <row r="4532" spans="1:4" x14ac:dyDescent="0.2">
      <c r="A4532" s="5">
        <v>4473</v>
      </c>
      <c r="B4532" s="921"/>
      <c r="D4532" s="2" t="str">
        <f t="shared" si="69"/>
        <v>OK</v>
      </c>
    </row>
    <row r="4533" spans="1:4" x14ac:dyDescent="0.2">
      <c r="A4533" s="5">
        <v>4474</v>
      </c>
      <c r="B4533" s="921"/>
      <c r="D4533" s="2" t="str">
        <f t="shared" si="69"/>
        <v>OK</v>
      </c>
    </row>
    <row r="4534" spans="1:4" x14ac:dyDescent="0.2">
      <c r="A4534" s="5">
        <v>4475</v>
      </c>
      <c r="B4534" s="921"/>
      <c r="D4534" s="2" t="str">
        <f t="shared" si="69"/>
        <v>OK</v>
      </c>
    </row>
    <row r="4535" spans="1:4" x14ac:dyDescent="0.2">
      <c r="A4535" s="5">
        <v>4476</v>
      </c>
      <c r="B4535" s="921"/>
      <c r="D4535" s="2" t="str">
        <f t="shared" si="69"/>
        <v>OK</v>
      </c>
    </row>
    <row r="4536" spans="1:4" x14ac:dyDescent="0.2">
      <c r="A4536" s="5">
        <v>4477</v>
      </c>
      <c r="B4536" s="921"/>
      <c r="D4536" s="2" t="str">
        <f t="shared" si="69"/>
        <v>OK</v>
      </c>
    </row>
    <row r="4537" spans="1:4" x14ac:dyDescent="0.2">
      <c r="A4537" s="5">
        <v>4478</v>
      </c>
      <c r="B4537" s="921"/>
      <c r="D4537" s="2" t="str">
        <f t="shared" si="69"/>
        <v>OK</v>
      </c>
    </row>
    <row r="4538" spans="1:4" x14ac:dyDescent="0.2">
      <c r="A4538" s="5">
        <v>4479</v>
      </c>
      <c r="B4538" s="921"/>
      <c r="D4538" s="2" t="str">
        <f t="shared" si="69"/>
        <v>OK</v>
      </c>
    </row>
    <row r="4539" spans="1:4" x14ac:dyDescent="0.2">
      <c r="A4539" s="5">
        <v>4480</v>
      </c>
      <c r="B4539" s="921"/>
      <c r="D4539" s="2" t="str">
        <f t="shared" si="69"/>
        <v>OK</v>
      </c>
    </row>
    <row r="4540" spans="1:4" x14ac:dyDescent="0.2">
      <c r="A4540" s="5">
        <v>4481</v>
      </c>
      <c r="B4540" s="921"/>
      <c r="D4540" s="2" t="str">
        <f t="shared" si="69"/>
        <v>OK</v>
      </c>
    </row>
    <row r="4541" spans="1:4" x14ac:dyDescent="0.2">
      <c r="A4541" s="5">
        <v>4482</v>
      </c>
      <c r="B4541" s="921"/>
      <c r="D4541" s="2" t="str">
        <f t="shared" ref="D4541:D4604" si="70">IF(ISBLANK(B4541),"OK",IF(A4541-B4541=0,"OK","Error?"))</f>
        <v>OK</v>
      </c>
    </row>
    <row r="4542" spans="1:4" x14ac:dyDescent="0.2">
      <c r="A4542" s="5">
        <v>4483</v>
      </c>
      <c r="B4542" s="921"/>
      <c r="D4542" s="2" t="str">
        <f t="shared" si="70"/>
        <v>OK</v>
      </c>
    </row>
    <row r="4543" spans="1:4" x14ac:dyDescent="0.2">
      <c r="A4543" s="5">
        <v>4484</v>
      </c>
      <c r="B4543" s="921"/>
      <c r="D4543" s="2" t="str">
        <f t="shared" si="70"/>
        <v>OK</v>
      </c>
    </row>
    <row r="4544" spans="1:4" x14ac:dyDescent="0.2">
      <c r="A4544" s="5">
        <v>4485</v>
      </c>
      <c r="B4544" s="921"/>
      <c r="D4544" s="2" t="str">
        <f t="shared" si="70"/>
        <v>OK</v>
      </c>
    </row>
    <row r="4545" spans="1:4" x14ac:dyDescent="0.2">
      <c r="A4545" s="5">
        <v>4486</v>
      </c>
      <c r="B4545" s="921"/>
      <c r="D4545" s="2" t="str">
        <f t="shared" si="70"/>
        <v>OK</v>
      </c>
    </row>
    <row r="4546" spans="1:4" x14ac:dyDescent="0.2">
      <c r="A4546" s="5">
        <v>4487</v>
      </c>
      <c r="B4546" s="921"/>
      <c r="D4546" s="2" t="str">
        <f t="shared" si="70"/>
        <v>OK</v>
      </c>
    </row>
    <row r="4547" spans="1:4" x14ac:dyDescent="0.2">
      <c r="A4547" s="5">
        <v>4488</v>
      </c>
      <c r="B4547" s="921"/>
      <c r="D4547" s="2" t="str">
        <f t="shared" si="70"/>
        <v>OK</v>
      </c>
    </row>
    <row r="4548" spans="1:4" x14ac:dyDescent="0.2">
      <c r="A4548" s="5">
        <v>4489</v>
      </c>
      <c r="B4548" s="921"/>
      <c r="D4548" s="2" t="str">
        <f t="shared" si="70"/>
        <v>OK</v>
      </c>
    </row>
    <row r="4549" spans="1:4" x14ac:dyDescent="0.2">
      <c r="A4549" s="5">
        <v>4490</v>
      </c>
      <c r="B4549" s="921"/>
      <c r="D4549" s="2" t="str">
        <f t="shared" si="70"/>
        <v>OK</v>
      </c>
    </row>
    <row r="4550" spans="1:4" x14ac:dyDescent="0.2">
      <c r="A4550" s="5">
        <v>4491</v>
      </c>
      <c r="B4550" s="921"/>
      <c r="D4550" s="2" t="str">
        <f t="shared" si="70"/>
        <v>OK</v>
      </c>
    </row>
    <row r="4551" spans="1:4" x14ac:dyDescent="0.2">
      <c r="A4551" s="5">
        <v>4492</v>
      </c>
      <c r="B4551" s="921"/>
      <c r="D4551" s="2" t="str">
        <f t="shared" si="70"/>
        <v>OK</v>
      </c>
    </row>
    <row r="4552" spans="1:4" x14ac:dyDescent="0.2">
      <c r="A4552" s="5">
        <v>4493</v>
      </c>
      <c r="B4552" s="921"/>
      <c r="D4552" s="2" t="str">
        <f t="shared" si="70"/>
        <v>OK</v>
      </c>
    </row>
    <row r="4553" spans="1:4" x14ac:dyDescent="0.2">
      <c r="A4553" s="5">
        <v>4494</v>
      </c>
      <c r="B4553" s="921"/>
      <c r="D4553" s="2" t="str">
        <f t="shared" si="70"/>
        <v>OK</v>
      </c>
    </row>
    <row r="4554" spans="1:4" x14ac:dyDescent="0.2">
      <c r="A4554" s="5">
        <v>4495</v>
      </c>
      <c r="B4554" s="921"/>
      <c r="D4554" s="2" t="str">
        <f t="shared" si="70"/>
        <v>OK</v>
      </c>
    </row>
    <row r="4555" spans="1:4" x14ac:dyDescent="0.2">
      <c r="A4555" s="5">
        <v>4496</v>
      </c>
      <c r="B4555" s="921"/>
      <c r="D4555" s="2" t="str">
        <f t="shared" si="70"/>
        <v>OK</v>
      </c>
    </row>
    <row r="4556" spans="1:4" x14ac:dyDescent="0.2">
      <c r="A4556" s="5">
        <v>4497</v>
      </c>
      <c r="B4556" s="921"/>
      <c r="D4556" s="2" t="str">
        <f t="shared" si="70"/>
        <v>OK</v>
      </c>
    </row>
    <row r="4557" spans="1:4" x14ac:dyDescent="0.2">
      <c r="A4557" s="5">
        <v>4498</v>
      </c>
      <c r="B4557" s="921"/>
      <c r="D4557" s="2" t="str">
        <f t="shared" si="70"/>
        <v>OK</v>
      </c>
    </row>
    <row r="4558" spans="1:4" x14ac:dyDescent="0.2">
      <c r="A4558" s="5">
        <v>4499</v>
      </c>
      <c r="B4558" s="921"/>
      <c r="D4558" s="2" t="str">
        <f t="shared" si="70"/>
        <v>OK</v>
      </c>
    </row>
    <row r="4559" spans="1:4" x14ac:dyDescent="0.2">
      <c r="A4559" s="5">
        <v>4500</v>
      </c>
      <c r="B4559" s="921"/>
      <c r="D4559" s="2" t="str">
        <f t="shared" si="70"/>
        <v>OK</v>
      </c>
    </row>
    <row r="4560" spans="1:4" x14ac:dyDescent="0.2">
      <c r="A4560" s="5">
        <v>4501</v>
      </c>
      <c r="B4560" s="921"/>
      <c r="D4560" s="2" t="str">
        <f t="shared" si="70"/>
        <v>OK</v>
      </c>
    </row>
    <row r="4561" spans="1:4" x14ac:dyDescent="0.2">
      <c r="A4561" s="5">
        <v>4502</v>
      </c>
      <c r="B4561" s="921"/>
      <c r="D4561" s="2" t="str">
        <f t="shared" si="70"/>
        <v>OK</v>
      </c>
    </row>
    <row r="4562" spans="1:4" x14ac:dyDescent="0.2">
      <c r="A4562" s="5">
        <v>4503</v>
      </c>
      <c r="B4562" s="921"/>
      <c r="D4562" s="2" t="str">
        <f t="shared" si="70"/>
        <v>OK</v>
      </c>
    </row>
    <row r="4563" spans="1:4" x14ac:dyDescent="0.2">
      <c r="A4563" s="5">
        <v>4504</v>
      </c>
      <c r="B4563" s="921"/>
      <c r="D4563" s="2" t="str">
        <f t="shared" si="70"/>
        <v>OK</v>
      </c>
    </row>
    <row r="4564" spans="1:4" x14ac:dyDescent="0.2">
      <c r="A4564" s="5">
        <v>4505</v>
      </c>
      <c r="B4564" s="921"/>
      <c r="D4564" s="2" t="str">
        <f t="shared" si="70"/>
        <v>OK</v>
      </c>
    </row>
    <row r="4565" spans="1:4" x14ac:dyDescent="0.2">
      <c r="A4565" s="5">
        <v>4506</v>
      </c>
      <c r="B4565" s="921"/>
      <c r="D4565" s="2" t="str">
        <f t="shared" si="70"/>
        <v>OK</v>
      </c>
    </row>
    <row r="4566" spans="1:4" x14ac:dyDescent="0.2">
      <c r="A4566" s="5">
        <v>4507</v>
      </c>
      <c r="B4566" s="921"/>
      <c r="D4566" s="2" t="str">
        <f t="shared" si="70"/>
        <v>OK</v>
      </c>
    </row>
    <row r="4567" spans="1:4" x14ac:dyDescent="0.2">
      <c r="A4567" s="5">
        <v>4508</v>
      </c>
      <c r="B4567" s="921"/>
      <c r="D4567" s="2" t="str">
        <f t="shared" si="70"/>
        <v>OK</v>
      </c>
    </row>
    <row r="4568" spans="1:4" x14ac:dyDescent="0.2">
      <c r="A4568" s="5">
        <v>4509</v>
      </c>
      <c r="B4568" s="921"/>
      <c r="D4568" s="2" t="str">
        <f t="shared" si="70"/>
        <v>OK</v>
      </c>
    </row>
    <row r="4569" spans="1:4" x14ac:dyDescent="0.2">
      <c r="A4569" s="5">
        <v>4510</v>
      </c>
      <c r="B4569" s="921"/>
      <c r="D4569" s="2" t="str">
        <f t="shared" si="70"/>
        <v>OK</v>
      </c>
    </row>
    <row r="4570" spans="1:4" x14ac:dyDescent="0.2">
      <c r="A4570" s="5">
        <v>4511</v>
      </c>
      <c r="B4570" s="921"/>
      <c r="D4570" s="2" t="str">
        <f t="shared" si="70"/>
        <v>OK</v>
      </c>
    </row>
    <row r="4571" spans="1:4" x14ac:dyDescent="0.2">
      <c r="A4571" s="5">
        <v>4512</v>
      </c>
      <c r="B4571" s="921"/>
      <c r="D4571" s="2" t="str">
        <f t="shared" si="70"/>
        <v>OK</v>
      </c>
    </row>
    <row r="4572" spans="1:4" x14ac:dyDescent="0.2">
      <c r="A4572" s="5">
        <v>4513</v>
      </c>
      <c r="B4572" s="921"/>
      <c r="D4572" s="2" t="str">
        <f t="shared" si="70"/>
        <v>OK</v>
      </c>
    </row>
    <row r="4573" spans="1:4" x14ac:dyDescent="0.2">
      <c r="A4573" s="5">
        <v>4514</v>
      </c>
      <c r="B4573" s="921"/>
      <c r="D4573" s="2" t="str">
        <f t="shared" si="70"/>
        <v>OK</v>
      </c>
    </row>
    <row r="4574" spans="1:4" x14ac:dyDescent="0.2">
      <c r="A4574" s="5">
        <v>4515</v>
      </c>
      <c r="B4574" s="921"/>
      <c r="D4574" s="2" t="str">
        <f t="shared" si="70"/>
        <v>OK</v>
      </c>
    </row>
    <row r="4575" spans="1:4" x14ac:dyDescent="0.2">
      <c r="A4575" s="5">
        <v>4516</v>
      </c>
      <c r="B4575" s="921"/>
      <c r="D4575" s="2" t="str">
        <f t="shared" si="70"/>
        <v>OK</v>
      </c>
    </row>
    <row r="4576" spans="1:4" x14ac:dyDescent="0.2">
      <c r="A4576" s="5">
        <v>4517</v>
      </c>
      <c r="B4576" s="921"/>
      <c r="D4576" s="2" t="str">
        <f t="shared" si="70"/>
        <v>OK</v>
      </c>
    </row>
    <row r="4577" spans="1:4" x14ac:dyDescent="0.2">
      <c r="A4577" s="5">
        <v>4518</v>
      </c>
      <c r="B4577" s="921"/>
      <c r="D4577" s="2" t="str">
        <f t="shared" si="70"/>
        <v>OK</v>
      </c>
    </row>
    <row r="4578" spans="1:4" x14ac:dyDescent="0.2">
      <c r="A4578" s="5">
        <v>4519</v>
      </c>
      <c r="B4578" s="921"/>
      <c r="D4578" s="2" t="str">
        <f t="shared" si="70"/>
        <v>OK</v>
      </c>
    </row>
    <row r="4579" spans="1:4" x14ac:dyDescent="0.2">
      <c r="A4579" s="5">
        <v>4520</v>
      </c>
      <c r="B4579" s="921"/>
      <c r="D4579" s="2" t="str">
        <f t="shared" si="70"/>
        <v>OK</v>
      </c>
    </row>
    <row r="4580" spans="1:4" x14ac:dyDescent="0.2">
      <c r="A4580" s="5">
        <v>4521</v>
      </c>
      <c r="B4580" s="921"/>
      <c r="D4580" s="2" t="str">
        <f t="shared" si="70"/>
        <v>OK</v>
      </c>
    </row>
    <row r="4581" spans="1:4" x14ac:dyDescent="0.2">
      <c r="A4581" s="5">
        <v>4522</v>
      </c>
      <c r="B4581" s="921"/>
      <c r="D4581" s="2" t="str">
        <f t="shared" si="70"/>
        <v>OK</v>
      </c>
    </row>
    <row r="4582" spans="1:4" x14ac:dyDescent="0.2">
      <c r="A4582" s="5">
        <v>4523</v>
      </c>
      <c r="B4582" s="921"/>
      <c r="D4582" s="2" t="str">
        <f t="shared" si="70"/>
        <v>OK</v>
      </c>
    </row>
    <row r="4583" spans="1:4" x14ac:dyDescent="0.2">
      <c r="A4583" s="5">
        <v>4524</v>
      </c>
      <c r="B4583" s="921"/>
      <c r="D4583" s="2" t="str">
        <f t="shared" si="70"/>
        <v>OK</v>
      </c>
    </row>
    <row r="4584" spans="1:4" x14ac:dyDescent="0.2">
      <c r="A4584" s="5">
        <v>4525</v>
      </c>
      <c r="B4584" s="921"/>
      <c r="D4584" s="2" t="str">
        <f t="shared" si="70"/>
        <v>OK</v>
      </c>
    </row>
    <row r="4585" spans="1:4" x14ac:dyDescent="0.2">
      <c r="A4585" s="5">
        <v>4526</v>
      </c>
      <c r="B4585" s="921"/>
      <c r="D4585" s="2" t="str">
        <f t="shared" si="70"/>
        <v>OK</v>
      </c>
    </row>
    <row r="4586" spans="1:4" x14ac:dyDescent="0.2">
      <c r="A4586" s="5">
        <v>4527</v>
      </c>
      <c r="B4586" s="921"/>
      <c r="D4586" s="2" t="str">
        <f t="shared" si="70"/>
        <v>OK</v>
      </c>
    </row>
    <row r="4587" spans="1:4" x14ac:dyDescent="0.2">
      <c r="A4587" s="5">
        <v>4528</v>
      </c>
      <c r="B4587" s="921"/>
      <c r="D4587" s="2" t="str">
        <f t="shared" si="70"/>
        <v>OK</v>
      </c>
    </row>
    <row r="4588" spans="1:4" x14ac:dyDescent="0.2">
      <c r="A4588" s="5">
        <v>4529</v>
      </c>
      <c r="B4588" s="921"/>
      <c r="D4588" s="2" t="str">
        <f t="shared" si="70"/>
        <v>OK</v>
      </c>
    </row>
    <row r="4589" spans="1:4" x14ac:dyDescent="0.2">
      <c r="A4589" s="5">
        <v>4530</v>
      </c>
      <c r="B4589" s="921"/>
      <c r="D4589" s="2" t="str">
        <f t="shared" si="70"/>
        <v>OK</v>
      </c>
    </row>
    <row r="4590" spans="1:4" x14ac:dyDescent="0.2">
      <c r="A4590" s="5">
        <v>4531</v>
      </c>
      <c r="B4590" s="921"/>
      <c r="D4590" s="2" t="str">
        <f t="shared" si="70"/>
        <v>OK</v>
      </c>
    </row>
    <row r="4591" spans="1:4" x14ac:dyDescent="0.2">
      <c r="A4591" s="5">
        <v>4532</v>
      </c>
      <c r="B4591" s="921"/>
      <c r="D4591" s="2" t="str">
        <f t="shared" si="70"/>
        <v>OK</v>
      </c>
    </row>
    <row r="4592" spans="1:4" x14ac:dyDescent="0.2">
      <c r="A4592" s="5">
        <v>4533</v>
      </c>
      <c r="B4592" s="921"/>
      <c r="D4592" s="2" t="str">
        <f t="shared" si="70"/>
        <v>OK</v>
      </c>
    </row>
    <row r="4593" spans="1:4" x14ac:dyDescent="0.2">
      <c r="A4593" s="5">
        <v>4534</v>
      </c>
      <c r="B4593" s="921"/>
      <c r="D4593" s="2" t="str">
        <f t="shared" si="70"/>
        <v>OK</v>
      </c>
    </row>
    <row r="4594" spans="1:4" x14ac:dyDescent="0.2">
      <c r="A4594" s="5">
        <v>4535</v>
      </c>
      <c r="B4594" s="921"/>
      <c r="D4594" s="2" t="str">
        <f t="shared" si="70"/>
        <v>OK</v>
      </c>
    </row>
    <row r="4595" spans="1:4" x14ac:dyDescent="0.2">
      <c r="A4595" s="5">
        <v>4536</v>
      </c>
      <c r="B4595" s="921"/>
      <c r="D4595" s="2" t="str">
        <f t="shared" si="70"/>
        <v>OK</v>
      </c>
    </row>
    <row r="4596" spans="1:4" x14ac:dyDescent="0.2">
      <c r="A4596" s="5">
        <v>4537</v>
      </c>
      <c r="B4596" s="921"/>
      <c r="D4596" s="2" t="str">
        <f t="shared" si="70"/>
        <v>OK</v>
      </c>
    </row>
    <row r="4597" spans="1:4" x14ac:dyDescent="0.2">
      <c r="A4597" s="5">
        <v>4538</v>
      </c>
      <c r="B4597" s="921"/>
      <c r="D4597" s="2" t="str">
        <f t="shared" si="70"/>
        <v>OK</v>
      </c>
    </row>
    <row r="4598" spans="1:4" x14ac:dyDescent="0.2">
      <c r="A4598" s="5">
        <v>4539</v>
      </c>
      <c r="B4598" s="921"/>
      <c r="D4598" s="2" t="str">
        <f t="shared" si="70"/>
        <v>OK</v>
      </c>
    </row>
    <row r="4599" spans="1:4" x14ac:dyDescent="0.2">
      <c r="A4599" s="5">
        <v>4540</v>
      </c>
      <c r="B4599" s="921"/>
      <c r="D4599" s="2" t="str">
        <f t="shared" si="70"/>
        <v>OK</v>
      </c>
    </row>
    <row r="4600" spans="1:4" x14ac:dyDescent="0.2">
      <c r="A4600" s="5">
        <v>4541</v>
      </c>
      <c r="B4600" s="921"/>
      <c r="D4600" s="2" t="str">
        <f t="shared" si="70"/>
        <v>OK</v>
      </c>
    </row>
    <row r="4601" spans="1:4" x14ac:dyDescent="0.2">
      <c r="A4601" s="5">
        <v>4542</v>
      </c>
      <c r="B4601" s="921"/>
      <c r="D4601" s="2" t="str">
        <f t="shared" si="70"/>
        <v>OK</v>
      </c>
    </row>
    <row r="4602" spans="1:4" x14ac:dyDescent="0.2">
      <c r="A4602" s="5">
        <v>4543</v>
      </c>
      <c r="B4602" s="921"/>
      <c r="D4602" s="2" t="str">
        <f t="shared" si="70"/>
        <v>OK</v>
      </c>
    </row>
    <row r="4603" spans="1:4" x14ac:dyDescent="0.2">
      <c r="A4603" s="5">
        <v>4544</v>
      </c>
      <c r="B4603" s="921"/>
      <c r="D4603" s="2" t="str">
        <f t="shared" si="70"/>
        <v>OK</v>
      </c>
    </row>
    <row r="4604" spans="1:4" x14ac:dyDescent="0.2">
      <c r="A4604" s="5">
        <v>4545</v>
      </c>
      <c r="B4604" s="921"/>
      <c r="D4604" s="2" t="str">
        <f t="shared" si="70"/>
        <v>OK</v>
      </c>
    </row>
    <row r="4605" spans="1:4" x14ac:dyDescent="0.2">
      <c r="A4605" s="5">
        <v>4546</v>
      </c>
      <c r="B4605" s="921"/>
      <c r="D4605" s="2" t="str">
        <f t="shared" ref="D4605:D4668" si="71">IF(ISBLANK(B4605),"OK",IF(A4605-B4605=0,"OK","Error?"))</f>
        <v>OK</v>
      </c>
    </row>
    <row r="4606" spans="1:4" x14ac:dyDescent="0.2">
      <c r="A4606" s="5">
        <v>4547</v>
      </c>
      <c r="B4606" s="921"/>
      <c r="D4606" s="2" t="str">
        <f t="shared" si="71"/>
        <v>OK</v>
      </c>
    </row>
    <row r="4607" spans="1:4" x14ac:dyDescent="0.2">
      <c r="A4607" s="5">
        <v>4548</v>
      </c>
      <c r="B4607" s="921"/>
      <c r="D4607" s="2" t="str">
        <f t="shared" si="71"/>
        <v>OK</v>
      </c>
    </row>
    <row r="4608" spans="1:4" x14ac:dyDescent="0.2">
      <c r="A4608" s="5">
        <v>4549</v>
      </c>
      <c r="B4608" s="921"/>
      <c r="D4608" s="2" t="str">
        <f t="shared" si="71"/>
        <v>OK</v>
      </c>
    </row>
    <row r="4609" spans="1:4" x14ac:dyDescent="0.2">
      <c r="A4609" s="5">
        <v>4550</v>
      </c>
      <c r="B4609" s="921"/>
      <c r="D4609" s="2" t="str">
        <f t="shared" si="71"/>
        <v>OK</v>
      </c>
    </row>
    <row r="4610" spans="1:4" x14ac:dyDescent="0.2">
      <c r="A4610" s="5">
        <v>4551</v>
      </c>
      <c r="B4610" s="921"/>
      <c r="D4610" s="2" t="str">
        <f t="shared" si="71"/>
        <v>OK</v>
      </c>
    </row>
    <row r="4611" spans="1:4" x14ac:dyDescent="0.2">
      <c r="A4611" s="5">
        <v>4552</v>
      </c>
      <c r="B4611" s="921"/>
      <c r="D4611" s="2" t="str">
        <f t="shared" si="71"/>
        <v>OK</v>
      </c>
    </row>
    <row r="4612" spans="1:4" x14ac:dyDescent="0.2">
      <c r="A4612" s="5">
        <v>4553</v>
      </c>
      <c r="B4612" s="921"/>
      <c r="D4612" s="2" t="str">
        <f t="shared" si="71"/>
        <v>OK</v>
      </c>
    </row>
    <row r="4613" spans="1:4" x14ac:dyDescent="0.2">
      <c r="A4613" s="5">
        <v>4554</v>
      </c>
      <c r="B4613" s="921"/>
      <c r="D4613" s="2" t="str">
        <f t="shared" si="71"/>
        <v>OK</v>
      </c>
    </row>
    <row r="4614" spans="1:4" x14ac:dyDescent="0.2">
      <c r="A4614" s="5">
        <v>4555</v>
      </c>
      <c r="B4614" s="921"/>
      <c r="D4614" s="2" t="str">
        <f t="shared" si="71"/>
        <v>OK</v>
      </c>
    </row>
    <row r="4615" spans="1:4" x14ac:dyDescent="0.2">
      <c r="A4615" s="5">
        <v>4556</v>
      </c>
      <c r="B4615" s="921"/>
      <c r="D4615" s="2" t="str">
        <f t="shared" si="71"/>
        <v>OK</v>
      </c>
    </row>
    <row r="4616" spans="1:4" x14ac:dyDescent="0.2">
      <c r="A4616" s="5">
        <v>4557</v>
      </c>
      <c r="B4616" s="921"/>
      <c r="D4616" s="2" t="str">
        <f t="shared" si="71"/>
        <v>OK</v>
      </c>
    </row>
    <row r="4617" spans="1:4" x14ac:dyDescent="0.2">
      <c r="A4617" s="5">
        <v>4558</v>
      </c>
      <c r="B4617" s="921"/>
      <c r="D4617" s="2" t="str">
        <f t="shared" si="71"/>
        <v>OK</v>
      </c>
    </row>
    <row r="4618" spans="1:4" x14ac:dyDescent="0.2">
      <c r="A4618" s="5">
        <v>4559</v>
      </c>
      <c r="B4618" s="921"/>
      <c r="D4618" s="2" t="str">
        <f t="shared" si="71"/>
        <v>OK</v>
      </c>
    </row>
    <row r="4619" spans="1:4" x14ac:dyDescent="0.2">
      <c r="A4619" s="5">
        <v>4560</v>
      </c>
      <c r="B4619" s="921"/>
      <c r="D4619" s="2" t="str">
        <f t="shared" si="71"/>
        <v>OK</v>
      </c>
    </row>
    <row r="4620" spans="1:4" x14ac:dyDescent="0.2">
      <c r="A4620" s="5">
        <v>4561</v>
      </c>
      <c r="B4620" s="921"/>
      <c r="D4620" s="2" t="str">
        <f t="shared" si="71"/>
        <v>OK</v>
      </c>
    </row>
    <row r="4621" spans="1:4" x14ac:dyDescent="0.2">
      <c r="A4621" s="5">
        <v>4562</v>
      </c>
      <c r="B4621" s="921"/>
      <c r="D4621" s="2" t="str">
        <f t="shared" si="71"/>
        <v>OK</v>
      </c>
    </row>
    <row r="4622" spans="1:4" x14ac:dyDescent="0.2">
      <c r="A4622" s="5">
        <v>4563</v>
      </c>
      <c r="B4622" s="921"/>
      <c r="D4622" s="2" t="str">
        <f t="shared" si="71"/>
        <v>OK</v>
      </c>
    </row>
    <row r="4623" spans="1:4" x14ac:dyDescent="0.2">
      <c r="A4623" s="5">
        <v>4564</v>
      </c>
      <c r="B4623" s="921"/>
      <c r="D4623" s="2" t="str">
        <f t="shared" si="71"/>
        <v>OK</v>
      </c>
    </row>
    <row r="4624" spans="1:4" x14ac:dyDescent="0.2">
      <c r="A4624" s="5">
        <v>4565</v>
      </c>
      <c r="B4624" s="921"/>
      <c r="D4624" s="2" t="str">
        <f t="shared" si="71"/>
        <v>OK</v>
      </c>
    </row>
    <row r="4625" spans="1:4" x14ac:dyDescent="0.2">
      <c r="A4625" s="5">
        <v>4566</v>
      </c>
      <c r="B4625" s="921"/>
      <c r="D4625" s="2" t="str">
        <f t="shared" si="71"/>
        <v>OK</v>
      </c>
    </row>
    <row r="4626" spans="1:4" x14ac:dyDescent="0.2">
      <c r="A4626" s="5">
        <v>4567</v>
      </c>
      <c r="B4626" s="921"/>
      <c r="D4626" s="2" t="str">
        <f t="shared" si="71"/>
        <v>OK</v>
      </c>
    </row>
    <row r="4627" spans="1:4" x14ac:dyDescent="0.2">
      <c r="A4627" s="5">
        <v>4568</v>
      </c>
      <c r="B4627" s="921"/>
      <c r="D4627" s="2" t="str">
        <f t="shared" si="71"/>
        <v>OK</v>
      </c>
    </row>
    <row r="4628" spans="1:4" x14ac:dyDescent="0.2">
      <c r="A4628" s="5">
        <v>4569</v>
      </c>
      <c r="B4628" s="921"/>
      <c r="D4628" s="2" t="str">
        <f t="shared" si="71"/>
        <v>OK</v>
      </c>
    </row>
    <row r="4629" spans="1:4" x14ac:dyDescent="0.2">
      <c r="A4629" s="5">
        <v>4570</v>
      </c>
      <c r="B4629" s="921"/>
      <c r="D4629" s="2" t="str">
        <f t="shared" si="71"/>
        <v>OK</v>
      </c>
    </row>
    <row r="4630" spans="1:4" x14ac:dyDescent="0.2">
      <c r="A4630" s="5">
        <v>4571</v>
      </c>
      <c r="B4630" s="921"/>
      <c r="D4630" s="2" t="str">
        <f t="shared" si="71"/>
        <v>OK</v>
      </c>
    </row>
    <row r="4631" spans="1:4" x14ac:dyDescent="0.2">
      <c r="A4631" s="5">
        <v>4572</v>
      </c>
      <c r="B4631" s="921"/>
      <c r="D4631" s="2" t="str">
        <f t="shared" si="71"/>
        <v>OK</v>
      </c>
    </row>
    <row r="4632" spans="1:4" x14ac:dyDescent="0.2">
      <c r="A4632" s="5">
        <v>4573</v>
      </c>
      <c r="B4632" s="921"/>
      <c r="D4632" s="2" t="str">
        <f t="shared" si="71"/>
        <v>OK</v>
      </c>
    </row>
    <row r="4633" spans="1:4" x14ac:dyDescent="0.2">
      <c r="A4633" s="5">
        <v>4574</v>
      </c>
      <c r="B4633" s="921"/>
      <c r="D4633" s="2" t="str">
        <f t="shared" si="71"/>
        <v>OK</v>
      </c>
    </row>
    <row r="4634" spans="1:4" x14ac:dyDescent="0.2">
      <c r="A4634" s="5">
        <v>4575</v>
      </c>
      <c r="B4634" s="921"/>
      <c r="D4634" s="2" t="str">
        <f t="shared" si="71"/>
        <v>OK</v>
      </c>
    </row>
    <row r="4635" spans="1:4" x14ac:dyDescent="0.2">
      <c r="A4635" s="5">
        <v>4576</v>
      </c>
      <c r="B4635" s="921"/>
      <c r="D4635" s="2" t="str">
        <f t="shared" si="71"/>
        <v>OK</v>
      </c>
    </row>
    <row r="4636" spans="1:4" x14ac:dyDescent="0.2">
      <c r="A4636" s="5">
        <v>4577</v>
      </c>
      <c r="B4636" s="921"/>
      <c r="D4636" s="2" t="str">
        <f t="shared" si="71"/>
        <v>OK</v>
      </c>
    </row>
    <row r="4637" spans="1:4" x14ac:dyDescent="0.2">
      <c r="A4637" s="5">
        <v>4578</v>
      </c>
      <c r="B4637" s="921"/>
      <c r="D4637" s="2" t="str">
        <f t="shared" si="71"/>
        <v>OK</v>
      </c>
    </row>
    <row r="4638" spans="1:4" x14ac:dyDescent="0.2">
      <c r="A4638" s="5">
        <v>4579</v>
      </c>
      <c r="B4638" s="921"/>
      <c r="D4638" s="2" t="str">
        <f t="shared" si="71"/>
        <v>OK</v>
      </c>
    </row>
    <row r="4639" spans="1:4" x14ac:dyDescent="0.2">
      <c r="A4639" s="5">
        <v>4580</v>
      </c>
      <c r="B4639" s="921"/>
      <c r="D4639" s="2" t="str">
        <f t="shared" si="71"/>
        <v>OK</v>
      </c>
    </row>
    <row r="4640" spans="1:4" x14ac:dyDescent="0.2">
      <c r="A4640" s="5">
        <v>4581</v>
      </c>
      <c r="B4640" s="921"/>
      <c r="D4640" s="2" t="str">
        <f t="shared" si="71"/>
        <v>OK</v>
      </c>
    </row>
    <row r="4641" spans="1:4" x14ac:dyDescent="0.2">
      <c r="A4641" s="5">
        <v>4582</v>
      </c>
      <c r="B4641" s="921"/>
      <c r="D4641" s="2" t="str">
        <f t="shared" si="71"/>
        <v>OK</v>
      </c>
    </row>
    <row r="4642" spans="1:4" x14ac:dyDescent="0.2">
      <c r="A4642" s="5">
        <v>4583</v>
      </c>
      <c r="B4642" s="921"/>
      <c r="D4642" s="2" t="str">
        <f t="shared" si="71"/>
        <v>OK</v>
      </c>
    </row>
    <row r="4643" spans="1:4" x14ac:dyDescent="0.2">
      <c r="A4643" s="5">
        <v>4584</v>
      </c>
      <c r="B4643" s="921"/>
      <c r="D4643" s="2" t="str">
        <f t="shared" si="71"/>
        <v>OK</v>
      </c>
    </row>
    <row r="4644" spans="1:4" x14ac:dyDescent="0.2">
      <c r="A4644" s="5">
        <v>4585</v>
      </c>
      <c r="B4644" s="921"/>
      <c r="D4644" s="2" t="str">
        <f t="shared" si="71"/>
        <v>OK</v>
      </c>
    </row>
    <row r="4645" spans="1:4" x14ac:dyDescent="0.2">
      <c r="A4645" s="5">
        <v>4586</v>
      </c>
      <c r="B4645" s="921"/>
      <c r="D4645" s="2" t="str">
        <f t="shared" si="71"/>
        <v>OK</v>
      </c>
    </row>
    <row r="4646" spans="1:4" x14ac:dyDescent="0.2">
      <c r="A4646" s="5">
        <v>4587</v>
      </c>
      <c r="B4646" s="921"/>
      <c r="D4646" s="2" t="str">
        <f t="shared" si="71"/>
        <v>OK</v>
      </c>
    </row>
    <row r="4647" spans="1:4" x14ac:dyDescent="0.2">
      <c r="A4647" s="5">
        <v>4588</v>
      </c>
      <c r="B4647" s="921"/>
      <c r="D4647" s="2" t="str">
        <f t="shared" si="71"/>
        <v>OK</v>
      </c>
    </row>
    <row r="4648" spans="1:4" x14ac:dyDescent="0.2">
      <c r="A4648" s="5">
        <v>4589</v>
      </c>
      <c r="B4648" s="921"/>
      <c r="D4648" s="2" t="str">
        <f t="shared" si="71"/>
        <v>OK</v>
      </c>
    </row>
    <row r="4649" spans="1:4" x14ac:dyDescent="0.2">
      <c r="A4649" s="5">
        <v>4590</v>
      </c>
      <c r="B4649" s="921"/>
      <c r="D4649" s="2" t="str">
        <f t="shared" si="71"/>
        <v>OK</v>
      </c>
    </row>
    <row r="4650" spans="1:4" x14ac:dyDescent="0.2">
      <c r="A4650" s="5">
        <v>4591</v>
      </c>
      <c r="B4650" s="921"/>
      <c r="D4650" s="2" t="str">
        <f t="shared" si="71"/>
        <v>OK</v>
      </c>
    </row>
    <row r="4651" spans="1:4" x14ac:dyDescent="0.2">
      <c r="A4651" s="5">
        <v>4592</v>
      </c>
      <c r="B4651" s="921"/>
      <c r="D4651" s="2" t="str">
        <f t="shared" si="71"/>
        <v>OK</v>
      </c>
    </row>
    <row r="4652" spans="1:4" x14ac:dyDescent="0.2">
      <c r="A4652" s="5">
        <v>4593</v>
      </c>
      <c r="B4652" s="921"/>
      <c r="D4652" s="2" t="str">
        <f t="shared" si="71"/>
        <v>OK</v>
      </c>
    </row>
    <row r="4653" spans="1:4" x14ac:dyDescent="0.2">
      <c r="A4653" s="5">
        <v>4594</v>
      </c>
      <c r="B4653" s="921"/>
      <c r="D4653" s="2" t="str">
        <f t="shared" si="71"/>
        <v>OK</v>
      </c>
    </row>
    <row r="4654" spans="1:4" x14ac:dyDescent="0.2">
      <c r="A4654" s="5">
        <v>4595</v>
      </c>
      <c r="B4654" s="921"/>
      <c r="D4654" s="2" t="str">
        <f t="shared" si="71"/>
        <v>OK</v>
      </c>
    </row>
    <row r="4655" spans="1:4" x14ac:dyDescent="0.2">
      <c r="A4655" s="5">
        <v>4596</v>
      </c>
      <c r="B4655" s="921"/>
      <c r="D4655" s="2" t="str">
        <f t="shared" si="71"/>
        <v>OK</v>
      </c>
    </row>
    <row r="4656" spans="1:4" x14ac:dyDescent="0.2">
      <c r="A4656" s="5">
        <v>4597</v>
      </c>
      <c r="B4656" s="921"/>
      <c r="D4656" s="2" t="str">
        <f t="shared" si="71"/>
        <v>OK</v>
      </c>
    </row>
    <row r="4657" spans="1:4" x14ac:dyDescent="0.2">
      <c r="A4657" s="5">
        <v>4598</v>
      </c>
      <c r="B4657" s="921"/>
      <c r="D4657" s="2" t="str">
        <f t="shared" si="71"/>
        <v>OK</v>
      </c>
    </row>
    <row r="4658" spans="1:4" x14ac:dyDescent="0.2">
      <c r="A4658" s="5">
        <v>4599</v>
      </c>
      <c r="B4658" s="921"/>
      <c r="D4658" s="2" t="str">
        <f t="shared" si="71"/>
        <v>OK</v>
      </c>
    </row>
    <row r="4659" spans="1:4" x14ac:dyDescent="0.2">
      <c r="A4659" s="5">
        <v>4600</v>
      </c>
      <c r="B4659" s="921"/>
      <c r="D4659" s="2" t="str">
        <f t="shared" si="71"/>
        <v>OK</v>
      </c>
    </row>
    <row r="4660" spans="1:4" x14ac:dyDescent="0.2">
      <c r="A4660" s="5">
        <v>4601</v>
      </c>
      <c r="B4660" s="921"/>
      <c r="D4660" s="2" t="str">
        <f t="shared" si="71"/>
        <v>OK</v>
      </c>
    </row>
    <row r="4661" spans="1:4" x14ac:dyDescent="0.2">
      <c r="A4661" s="5">
        <v>4602</v>
      </c>
      <c r="B4661" s="921"/>
      <c r="D4661" s="2" t="str">
        <f t="shared" si="71"/>
        <v>OK</v>
      </c>
    </row>
    <row r="4662" spans="1:4" x14ac:dyDescent="0.2">
      <c r="A4662" s="5">
        <v>4603</v>
      </c>
      <c r="B4662" s="921"/>
      <c r="D4662" s="2" t="str">
        <f t="shared" si="71"/>
        <v>OK</v>
      </c>
    </row>
    <row r="4663" spans="1:4" x14ac:dyDescent="0.2">
      <c r="A4663" s="5">
        <v>4604</v>
      </c>
      <c r="B4663" s="921"/>
      <c r="D4663" s="2" t="str">
        <f t="shared" si="71"/>
        <v>OK</v>
      </c>
    </row>
    <row r="4664" spans="1:4" x14ac:dyDescent="0.2">
      <c r="A4664" s="5">
        <v>4605</v>
      </c>
      <c r="B4664" s="921"/>
      <c r="D4664" s="2" t="str">
        <f t="shared" si="71"/>
        <v>OK</v>
      </c>
    </row>
    <row r="4665" spans="1:4" x14ac:dyDescent="0.2">
      <c r="A4665" s="5">
        <v>4606</v>
      </c>
      <c r="B4665" s="921"/>
      <c r="D4665" s="2" t="str">
        <f t="shared" si="71"/>
        <v>OK</v>
      </c>
    </row>
    <row r="4666" spans="1:4" x14ac:dyDescent="0.2">
      <c r="A4666" s="5">
        <v>4607</v>
      </c>
      <c r="B4666" s="921"/>
      <c r="D4666" s="2" t="str">
        <f t="shared" si="71"/>
        <v>OK</v>
      </c>
    </row>
    <row r="4667" spans="1:4" x14ac:dyDescent="0.2">
      <c r="A4667" s="5">
        <v>4608</v>
      </c>
      <c r="B4667" s="921"/>
      <c r="D4667" s="2" t="str">
        <f t="shared" si="71"/>
        <v>OK</v>
      </c>
    </row>
    <row r="4668" spans="1:4" x14ac:dyDescent="0.2">
      <c r="A4668" s="5">
        <v>4609</v>
      </c>
      <c r="B4668" s="921"/>
      <c r="D4668" s="2" t="str">
        <f t="shared" si="71"/>
        <v>OK</v>
      </c>
    </row>
    <row r="4669" spans="1:4" x14ac:dyDescent="0.2">
      <c r="A4669" s="5">
        <v>4610</v>
      </c>
      <c r="B4669" s="921"/>
      <c r="D4669" s="2" t="str">
        <f t="shared" ref="D4669:D4732" si="72">IF(ISBLANK(B4669),"OK",IF(A4669-B4669=0,"OK","Error?"))</f>
        <v>OK</v>
      </c>
    </row>
    <row r="4670" spans="1:4" x14ac:dyDescent="0.2">
      <c r="A4670" s="5">
        <v>4611</v>
      </c>
      <c r="B4670" s="921"/>
      <c r="D4670" s="2" t="str">
        <f t="shared" si="72"/>
        <v>OK</v>
      </c>
    </row>
    <row r="4671" spans="1:4" x14ac:dyDescent="0.2">
      <c r="A4671" s="5">
        <v>4612</v>
      </c>
      <c r="B4671" s="921"/>
      <c r="D4671" s="2" t="str">
        <f t="shared" si="72"/>
        <v>OK</v>
      </c>
    </row>
    <row r="4672" spans="1:4" x14ac:dyDescent="0.2">
      <c r="A4672" s="5">
        <v>4613</v>
      </c>
      <c r="B4672" s="921"/>
      <c r="D4672" s="2" t="str">
        <f t="shared" si="72"/>
        <v>OK</v>
      </c>
    </row>
    <row r="4673" spans="1:4" x14ac:dyDescent="0.2">
      <c r="A4673" s="5">
        <v>4614</v>
      </c>
      <c r="B4673" s="921"/>
      <c r="D4673" s="2" t="str">
        <f t="shared" si="72"/>
        <v>OK</v>
      </c>
    </row>
    <row r="4674" spans="1:4" x14ac:dyDescent="0.2">
      <c r="A4674" s="5">
        <v>4615</v>
      </c>
      <c r="B4674" s="921"/>
      <c r="D4674" s="2" t="str">
        <f t="shared" si="72"/>
        <v>OK</v>
      </c>
    </row>
    <row r="4675" spans="1:4" x14ac:dyDescent="0.2">
      <c r="A4675" s="5">
        <v>4616</v>
      </c>
      <c r="B4675" s="921"/>
      <c r="D4675" s="2" t="str">
        <f t="shared" si="72"/>
        <v>OK</v>
      </c>
    </row>
    <row r="4676" spans="1:4" x14ac:dyDescent="0.2">
      <c r="A4676" s="5">
        <v>4617</v>
      </c>
      <c r="B4676" s="921"/>
      <c r="D4676" s="2" t="str">
        <f t="shared" si="72"/>
        <v>OK</v>
      </c>
    </row>
    <row r="4677" spans="1:4" x14ac:dyDescent="0.2">
      <c r="A4677" s="5">
        <v>4618</v>
      </c>
      <c r="B4677" s="921"/>
      <c r="D4677" s="2" t="str">
        <f t="shared" si="72"/>
        <v>OK</v>
      </c>
    </row>
    <row r="4678" spans="1:4" x14ac:dyDescent="0.2">
      <c r="A4678" s="5">
        <v>4619</v>
      </c>
      <c r="B4678" s="921"/>
      <c r="D4678" s="2" t="str">
        <f t="shared" si="72"/>
        <v>OK</v>
      </c>
    </row>
    <row r="4679" spans="1:4" x14ac:dyDescent="0.2">
      <c r="A4679" s="5">
        <v>4620</v>
      </c>
      <c r="B4679" s="921"/>
      <c r="D4679" s="2" t="str">
        <f t="shared" si="72"/>
        <v>OK</v>
      </c>
    </row>
    <row r="4680" spans="1:4" x14ac:dyDescent="0.2">
      <c r="A4680" s="5">
        <v>4621</v>
      </c>
      <c r="B4680" s="921"/>
      <c r="D4680" s="2" t="str">
        <f t="shared" si="72"/>
        <v>OK</v>
      </c>
    </row>
    <row r="4681" spans="1:4" x14ac:dyDescent="0.2">
      <c r="A4681" s="5">
        <v>4622</v>
      </c>
      <c r="B4681" s="921"/>
      <c r="D4681" s="2" t="str">
        <f t="shared" si="72"/>
        <v>OK</v>
      </c>
    </row>
    <row r="4682" spans="1:4" x14ac:dyDescent="0.2">
      <c r="A4682" s="5">
        <v>4623</v>
      </c>
      <c r="B4682" s="921"/>
      <c r="D4682" s="2" t="str">
        <f t="shared" si="72"/>
        <v>OK</v>
      </c>
    </row>
    <row r="4683" spans="1:4" x14ac:dyDescent="0.2">
      <c r="A4683" s="5">
        <v>4624</v>
      </c>
      <c r="B4683" s="921"/>
      <c r="D4683" s="2" t="str">
        <f t="shared" si="72"/>
        <v>OK</v>
      </c>
    </row>
    <row r="4684" spans="1:4" x14ac:dyDescent="0.2">
      <c r="A4684" s="5">
        <v>4625</v>
      </c>
      <c r="B4684" s="921"/>
      <c r="D4684" s="2" t="str">
        <f t="shared" si="72"/>
        <v>OK</v>
      </c>
    </row>
    <row r="4685" spans="1:4" x14ac:dyDescent="0.2">
      <c r="A4685" s="5">
        <v>4626</v>
      </c>
      <c r="B4685" s="921"/>
      <c r="D4685" s="2" t="str">
        <f t="shared" si="72"/>
        <v>OK</v>
      </c>
    </row>
    <row r="4686" spans="1:4" x14ac:dyDescent="0.2">
      <c r="A4686" s="5">
        <v>4627</v>
      </c>
      <c r="B4686" s="921"/>
      <c r="D4686" s="2" t="str">
        <f t="shared" si="72"/>
        <v>OK</v>
      </c>
    </row>
    <row r="4687" spans="1:4" x14ac:dyDescent="0.2">
      <c r="A4687" s="5">
        <v>4628</v>
      </c>
      <c r="B4687" s="921"/>
      <c r="D4687" s="2" t="str">
        <f t="shared" si="72"/>
        <v>OK</v>
      </c>
    </row>
    <row r="4688" spans="1:4" x14ac:dyDescent="0.2">
      <c r="A4688" s="5">
        <v>4629</v>
      </c>
      <c r="B4688" s="921"/>
      <c r="D4688" s="2" t="str">
        <f t="shared" si="72"/>
        <v>OK</v>
      </c>
    </row>
    <row r="4689" spans="1:4" x14ac:dyDescent="0.2">
      <c r="A4689" s="5">
        <v>4630</v>
      </c>
      <c r="B4689" s="921"/>
      <c r="D4689" s="2" t="str">
        <f t="shared" si="72"/>
        <v>OK</v>
      </c>
    </row>
    <row r="4690" spans="1:4" x14ac:dyDescent="0.2">
      <c r="A4690" s="5">
        <v>4631</v>
      </c>
      <c r="B4690" s="921"/>
      <c r="D4690" s="2" t="str">
        <f t="shared" si="72"/>
        <v>OK</v>
      </c>
    </row>
    <row r="4691" spans="1:4" x14ac:dyDescent="0.2">
      <c r="A4691" s="5">
        <v>4632</v>
      </c>
      <c r="B4691" s="921"/>
      <c r="D4691" s="2" t="str">
        <f t="shared" si="72"/>
        <v>OK</v>
      </c>
    </row>
    <row r="4692" spans="1:4" x14ac:dyDescent="0.2">
      <c r="A4692" s="5">
        <v>4633</v>
      </c>
      <c r="B4692" s="921"/>
      <c r="D4692" s="2" t="str">
        <f t="shared" si="72"/>
        <v>OK</v>
      </c>
    </row>
    <row r="4693" spans="1:4" x14ac:dyDescent="0.2">
      <c r="A4693" s="5">
        <v>4634</v>
      </c>
      <c r="B4693" s="921"/>
      <c r="D4693" s="2" t="str">
        <f t="shared" si="72"/>
        <v>OK</v>
      </c>
    </row>
    <row r="4694" spans="1:4" x14ac:dyDescent="0.2">
      <c r="A4694" s="5">
        <v>4635</v>
      </c>
      <c r="B4694" s="921"/>
      <c r="D4694" s="2" t="str">
        <f t="shared" si="72"/>
        <v>OK</v>
      </c>
    </row>
    <row r="4695" spans="1:4" x14ac:dyDescent="0.2">
      <c r="A4695" s="5">
        <v>4636</v>
      </c>
      <c r="B4695" s="921"/>
      <c r="D4695" s="2" t="str">
        <f t="shared" si="72"/>
        <v>OK</v>
      </c>
    </row>
    <row r="4696" spans="1:4" x14ac:dyDescent="0.2">
      <c r="A4696" s="5">
        <v>4637</v>
      </c>
      <c r="B4696" s="921"/>
      <c r="D4696" s="2" t="str">
        <f t="shared" si="72"/>
        <v>OK</v>
      </c>
    </row>
    <row r="4697" spans="1:4" x14ac:dyDescent="0.2">
      <c r="A4697" s="5">
        <v>4638</v>
      </c>
      <c r="B4697" s="921"/>
      <c r="D4697" s="2" t="str">
        <f t="shared" si="72"/>
        <v>OK</v>
      </c>
    </row>
    <row r="4698" spans="1:4" x14ac:dyDescent="0.2">
      <c r="A4698" s="5">
        <v>4639</v>
      </c>
      <c r="B4698" s="921"/>
      <c r="D4698" s="2" t="str">
        <f t="shared" si="72"/>
        <v>OK</v>
      </c>
    </row>
    <row r="4699" spans="1:4" x14ac:dyDescent="0.2">
      <c r="A4699" s="5">
        <v>4640</v>
      </c>
      <c r="B4699" s="921"/>
      <c r="D4699" s="2" t="str">
        <f t="shared" si="72"/>
        <v>OK</v>
      </c>
    </row>
    <row r="4700" spans="1:4" x14ac:dyDescent="0.2">
      <c r="A4700" s="5">
        <v>4641</v>
      </c>
      <c r="B4700" s="921"/>
      <c r="D4700" s="2" t="str">
        <f t="shared" si="72"/>
        <v>OK</v>
      </c>
    </row>
    <row r="4701" spans="1:4" x14ac:dyDescent="0.2">
      <c r="A4701" s="5">
        <v>4642</v>
      </c>
      <c r="B4701" s="921"/>
      <c r="D4701" s="2" t="str">
        <f t="shared" si="72"/>
        <v>OK</v>
      </c>
    </row>
    <row r="4702" spans="1:4" x14ac:dyDescent="0.2">
      <c r="A4702" s="5">
        <v>4643</v>
      </c>
      <c r="B4702" s="921"/>
      <c r="D4702" s="2" t="str">
        <f t="shared" si="72"/>
        <v>OK</v>
      </c>
    </row>
    <row r="4703" spans="1:4" x14ac:dyDescent="0.2">
      <c r="A4703" s="5">
        <v>4644</v>
      </c>
      <c r="B4703" s="921"/>
      <c r="D4703" s="2" t="str">
        <f t="shared" si="72"/>
        <v>OK</v>
      </c>
    </row>
    <row r="4704" spans="1:4" x14ac:dyDescent="0.2">
      <c r="A4704" s="5">
        <v>4645</v>
      </c>
      <c r="B4704" s="921"/>
      <c r="D4704" s="2" t="str">
        <f t="shared" si="72"/>
        <v>OK</v>
      </c>
    </row>
    <row r="4705" spans="1:4" x14ac:dyDescent="0.2">
      <c r="A4705" s="5">
        <v>4646</v>
      </c>
      <c r="B4705" s="921"/>
      <c r="D4705" s="2" t="str">
        <f t="shared" si="72"/>
        <v>OK</v>
      </c>
    </row>
    <row r="4706" spans="1:4" x14ac:dyDescent="0.2">
      <c r="A4706" s="5">
        <v>4647</v>
      </c>
      <c r="B4706" s="921"/>
      <c r="D4706" s="2" t="str">
        <f t="shared" si="72"/>
        <v>OK</v>
      </c>
    </row>
    <row r="4707" spans="1:4" x14ac:dyDescent="0.2">
      <c r="A4707" s="5">
        <v>4648</v>
      </c>
      <c r="B4707" s="921"/>
      <c r="D4707" s="2" t="str">
        <f t="shared" si="72"/>
        <v>OK</v>
      </c>
    </row>
    <row r="4708" spans="1:4" x14ac:dyDescent="0.2">
      <c r="A4708" s="5">
        <v>4649</v>
      </c>
      <c r="B4708" s="921"/>
      <c r="D4708" s="2" t="str">
        <f t="shared" si="72"/>
        <v>OK</v>
      </c>
    </row>
    <row r="4709" spans="1:4" x14ac:dyDescent="0.2">
      <c r="A4709" s="5">
        <v>4650</v>
      </c>
      <c r="B4709" s="921"/>
      <c r="D4709" s="2" t="str">
        <f t="shared" si="72"/>
        <v>OK</v>
      </c>
    </row>
    <row r="4710" spans="1:4" x14ac:dyDescent="0.2">
      <c r="A4710" s="5">
        <v>4651</v>
      </c>
      <c r="B4710" s="921"/>
      <c r="D4710" s="2" t="str">
        <f t="shared" si="72"/>
        <v>OK</v>
      </c>
    </row>
    <row r="4711" spans="1:4" x14ac:dyDescent="0.2">
      <c r="A4711" s="5">
        <v>4652</v>
      </c>
      <c r="B4711" s="921"/>
      <c r="D4711" s="2" t="str">
        <f t="shared" si="72"/>
        <v>OK</v>
      </c>
    </row>
    <row r="4712" spans="1:4" x14ac:dyDescent="0.2">
      <c r="A4712" s="5">
        <v>4653</v>
      </c>
      <c r="B4712" s="921"/>
      <c r="D4712" s="2" t="str">
        <f t="shared" si="72"/>
        <v>OK</v>
      </c>
    </row>
    <row r="4713" spans="1:4" x14ac:dyDescent="0.2">
      <c r="A4713" s="5">
        <v>4654</v>
      </c>
      <c r="B4713" s="921"/>
      <c r="D4713" s="2" t="str">
        <f t="shared" si="72"/>
        <v>OK</v>
      </c>
    </row>
    <row r="4714" spans="1:4" x14ac:dyDescent="0.2">
      <c r="A4714" s="5">
        <v>4655</v>
      </c>
      <c r="B4714" s="921"/>
      <c r="D4714" s="2" t="str">
        <f t="shared" si="72"/>
        <v>OK</v>
      </c>
    </row>
    <row r="4715" spans="1:4" x14ac:dyDescent="0.2">
      <c r="A4715" s="5">
        <v>4656</v>
      </c>
      <c r="B4715" s="921"/>
      <c r="D4715" s="2" t="str">
        <f t="shared" si="72"/>
        <v>OK</v>
      </c>
    </row>
    <row r="4716" spans="1:4" x14ac:dyDescent="0.2">
      <c r="A4716" s="5">
        <v>4657</v>
      </c>
      <c r="B4716" s="921"/>
      <c r="D4716" s="2" t="str">
        <f t="shared" si="72"/>
        <v>OK</v>
      </c>
    </row>
    <row r="4717" spans="1:4" x14ac:dyDescent="0.2">
      <c r="A4717" s="5">
        <v>4658</v>
      </c>
      <c r="B4717" s="921"/>
      <c r="D4717" s="2" t="str">
        <f t="shared" si="72"/>
        <v>OK</v>
      </c>
    </row>
    <row r="4718" spans="1:4" x14ac:dyDescent="0.2">
      <c r="A4718" s="5">
        <v>4659</v>
      </c>
      <c r="B4718" s="921"/>
      <c r="D4718" s="2" t="str">
        <f t="shared" si="72"/>
        <v>OK</v>
      </c>
    </row>
    <row r="4719" spans="1:4" x14ac:dyDescent="0.2">
      <c r="A4719" s="5">
        <v>4660</v>
      </c>
      <c r="B4719" s="921"/>
      <c r="D4719" s="2" t="str">
        <f t="shared" si="72"/>
        <v>OK</v>
      </c>
    </row>
    <row r="4720" spans="1:4" x14ac:dyDescent="0.2">
      <c r="A4720" s="5">
        <v>4661</v>
      </c>
      <c r="B4720" s="921"/>
      <c r="D4720" s="2" t="str">
        <f t="shared" si="72"/>
        <v>OK</v>
      </c>
    </row>
    <row r="4721" spans="1:4" x14ac:dyDescent="0.2">
      <c r="A4721" s="5">
        <v>4662</v>
      </c>
      <c r="B4721" s="921"/>
      <c r="D4721" s="2" t="str">
        <f t="shared" si="72"/>
        <v>OK</v>
      </c>
    </row>
    <row r="4722" spans="1:4" x14ac:dyDescent="0.2">
      <c r="A4722" s="5">
        <v>4663</v>
      </c>
      <c r="B4722" s="921"/>
      <c r="D4722" s="2" t="str">
        <f t="shared" si="72"/>
        <v>OK</v>
      </c>
    </row>
    <row r="4723" spans="1:4" x14ac:dyDescent="0.2">
      <c r="A4723" s="5">
        <v>4664</v>
      </c>
      <c r="B4723" s="921"/>
      <c r="D4723" s="2" t="str">
        <f t="shared" si="72"/>
        <v>OK</v>
      </c>
    </row>
    <row r="4724" spans="1:4" x14ac:dyDescent="0.2">
      <c r="A4724" s="5">
        <v>4665</v>
      </c>
      <c r="B4724" s="921"/>
      <c r="D4724" s="2" t="str">
        <f t="shared" si="72"/>
        <v>OK</v>
      </c>
    </row>
    <row r="4725" spans="1:4" x14ac:dyDescent="0.2">
      <c r="A4725" s="5">
        <v>4666</v>
      </c>
      <c r="B4725" s="921"/>
      <c r="D4725" s="2" t="str">
        <f t="shared" si="72"/>
        <v>OK</v>
      </c>
    </row>
    <row r="4726" spans="1:4" x14ac:dyDescent="0.2">
      <c r="A4726" s="5">
        <v>4667</v>
      </c>
      <c r="B4726" s="921"/>
      <c r="D4726" s="2" t="str">
        <f t="shared" si="72"/>
        <v>OK</v>
      </c>
    </row>
    <row r="4727" spans="1:4" x14ac:dyDescent="0.2">
      <c r="A4727" s="5">
        <v>4668</v>
      </c>
      <c r="B4727" s="921"/>
      <c r="D4727" s="2" t="str">
        <f t="shared" si="72"/>
        <v>OK</v>
      </c>
    </row>
    <row r="4728" spans="1:4" x14ac:dyDescent="0.2">
      <c r="A4728" s="5">
        <v>4669</v>
      </c>
      <c r="B4728" s="921"/>
      <c r="D4728" s="2" t="str">
        <f t="shared" si="72"/>
        <v>OK</v>
      </c>
    </row>
    <row r="4729" spans="1:4" x14ac:dyDescent="0.2">
      <c r="A4729" s="5">
        <v>4670</v>
      </c>
      <c r="B4729" s="921"/>
      <c r="D4729" s="2" t="str">
        <f t="shared" si="72"/>
        <v>OK</v>
      </c>
    </row>
    <row r="4730" spans="1:4" x14ac:dyDescent="0.2">
      <c r="A4730" s="5">
        <v>4671</v>
      </c>
      <c r="B4730" s="921"/>
      <c r="D4730" s="2" t="str">
        <f t="shared" si="72"/>
        <v>OK</v>
      </c>
    </row>
    <row r="4731" spans="1:4" x14ac:dyDescent="0.2">
      <c r="A4731" s="5">
        <v>4672</v>
      </c>
      <c r="B4731" s="921"/>
      <c r="D4731" s="2" t="str">
        <f t="shared" si="72"/>
        <v>OK</v>
      </c>
    </row>
    <row r="4732" spans="1:4" x14ac:dyDescent="0.2">
      <c r="A4732" s="5">
        <v>4673</v>
      </c>
      <c r="B4732" s="921"/>
      <c r="D4732" s="2" t="str">
        <f t="shared" si="72"/>
        <v>OK</v>
      </c>
    </row>
    <row r="4733" spans="1:4" x14ac:dyDescent="0.2">
      <c r="A4733" s="5">
        <v>4674</v>
      </c>
      <c r="B4733" s="921"/>
      <c r="D4733" s="2" t="str">
        <f t="shared" ref="D4733:D4796" si="73">IF(ISBLANK(B4733),"OK",IF(A4733-B4733=0,"OK","Error?"))</f>
        <v>OK</v>
      </c>
    </row>
    <row r="4734" spans="1:4" x14ac:dyDescent="0.2">
      <c r="A4734" s="5">
        <v>4675</v>
      </c>
      <c r="B4734" s="921"/>
      <c r="D4734" s="2" t="str">
        <f t="shared" si="73"/>
        <v>OK</v>
      </c>
    </row>
    <row r="4735" spans="1:4" x14ac:dyDescent="0.2">
      <c r="A4735" s="5">
        <v>4676</v>
      </c>
      <c r="B4735" s="921"/>
      <c r="D4735" s="2" t="str">
        <f t="shared" si="73"/>
        <v>OK</v>
      </c>
    </row>
    <row r="4736" spans="1:4" x14ac:dyDescent="0.2">
      <c r="A4736" s="5">
        <v>4677</v>
      </c>
      <c r="B4736" s="921"/>
      <c r="D4736" s="2" t="str">
        <f t="shared" si="73"/>
        <v>OK</v>
      </c>
    </row>
    <row r="4737" spans="1:4" x14ac:dyDescent="0.2">
      <c r="A4737" s="5">
        <v>4678</v>
      </c>
      <c r="B4737" s="921"/>
      <c r="D4737" s="2" t="str">
        <f t="shared" si="73"/>
        <v>OK</v>
      </c>
    </row>
    <row r="4738" spans="1:4" x14ac:dyDescent="0.2">
      <c r="A4738" s="5">
        <v>4679</v>
      </c>
      <c r="B4738" s="921"/>
      <c r="D4738" s="2" t="str">
        <f t="shared" si="73"/>
        <v>OK</v>
      </c>
    </row>
    <row r="4739" spans="1:4" x14ac:dyDescent="0.2">
      <c r="A4739" s="5">
        <v>4680</v>
      </c>
      <c r="B4739" s="921"/>
      <c r="D4739" s="2" t="str">
        <f t="shared" si="73"/>
        <v>OK</v>
      </c>
    </row>
    <row r="4740" spans="1:4" x14ac:dyDescent="0.2">
      <c r="A4740" s="5">
        <v>4681</v>
      </c>
      <c r="B4740" s="921"/>
      <c r="D4740" s="2" t="str">
        <f t="shared" si="73"/>
        <v>OK</v>
      </c>
    </row>
    <row r="4741" spans="1:4" x14ac:dyDescent="0.2">
      <c r="A4741" s="5">
        <v>4682</v>
      </c>
      <c r="B4741" s="921"/>
      <c r="D4741" s="2" t="str">
        <f t="shared" si="73"/>
        <v>OK</v>
      </c>
    </row>
    <row r="4742" spans="1:4" x14ac:dyDescent="0.2">
      <c r="A4742" s="5">
        <v>4683</v>
      </c>
      <c r="B4742" s="921"/>
      <c r="D4742" s="2" t="str">
        <f t="shared" si="73"/>
        <v>OK</v>
      </c>
    </row>
    <row r="4743" spans="1:4" x14ac:dyDescent="0.2">
      <c r="A4743" s="5">
        <v>4684</v>
      </c>
      <c r="B4743" s="921"/>
      <c r="D4743" s="2" t="str">
        <f t="shared" si="73"/>
        <v>OK</v>
      </c>
    </row>
    <row r="4744" spans="1:4" x14ac:dyDescent="0.2">
      <c r="A4744" s="5">
        <v>4685</v>
      </c>
      <c r="B4744" s="921"/>
      <c r="D4744" s="2" t="str">
        <f t="shared" si="73"/>
        <v>OK</v>
      </c>
    </row>
    <row r="4745" spans="1:4" x14ac:dyDescent="0.2">
      <c r="A4745" s="5">
        <v>4686</v>
      </c>
      <c r="B4745" s="921"/>
      <c r="D4745" s="2" t="str">
        <f t="shared" si="73"/>
        <v>OK</v>
      </c>
    </row>
    <row r="4746" spans="1:4" x14ac:dyDescent="0.2">
      <c r="A4746" s="5">
        <v>4687</v>
      </c>
      <c r="B4746" s="921"/>
      <c r="D4746" s="2" t="str">
        <f t="shared" si="73"/>
        <v>OK</v>
      </c>
    </row>
    <row r="4747" spans="1:4" x14ac:dyDescent="0.2">
      <c r="A4747" s="5">
        <v>4688</v>
      </c>
      <c r="B4747" s="921"/>
      <c r="D4747" s="2" t="str">
        <f t="shared" si="73"/>
        <v>OK</v>
      </c>
    </row>
    <row r="4748" spans="1:4" x14ac:dyDescent="0.2">
      <c r="A4748" s="5">
        <v>4689</v>
      </c>
      <c r="B4748" s="921"/>
      <c r="D4748" s="2" t="str">
        <f t="shared" si="73"/>
        <v>OK</v>
      </c>
    </row>
    <row r="4749" spans="1:4" x14ac:dyDescent="0.2">
      <c r="A4749" s="5">
        <v>4690</v>
      </c>
      <c r="B4749" s="921"/>
      <c r="D4749" s="2" t="str">
        <f t="shared" si="73"/>
        <v>OK</v>
      </c>
    </row>
    <row r="4750" spans="1:4" x14ac:dyDescent="0.2">
      <c r="A4750" s="5">
        <v>4691</v>
      </c>
      <c r="B4750" s="921"/>
      <c r="D4750" s="2" t="str">
        <f t="shared" si="73"/>
        <v>OK</v>
      </c>
    </row>
    <row r="4751" spans="1:4" x14ac:dyDescent="0.2">
      <c r="A4751" s="5">
        <v>4692</v>
      </c>
      <c r="B4751" s="921"/>
      <c r="D4751" s="2" t="str">
        <f t="shared" si="73"/>
        <v>OK</v>
      </c>
    </row>
    <row r="4752" spans="1:4" x14ac:dyDescent="0.2">
      <c r="A4752" s="5">
        <v>4693</v>
      </c>
      <c r="B4752" s="921"/>
      <c r="D4752" s="2" t="str">
        <f t="shared" si="73"/>
        <v>OK</v>
      </c>
    </row>
    <row r="4753" spans="1:4" x14ac:dyDescent="0.2">
      <c r="A4753" s="5">
        <v>4694</v>
      </c>
      <c r="B4753" s="921"/>
      <c r="D4753" s="2" t="str">
        <f t="shared" si="73"/>
        <v>OK</v>
      </c>
    </row>
    <row r="4754" spans="1:4" x14ac:dyDescent="0.2">
      <c r="A4754" s="5">
        <v>4695</v>
      </c>
      <c r="B4754" s="921"/>
      <c r="D4754" s="2" t="str">
        <f t="shared" si="73"/>
        <v>OK</v>
      </c>
    </row>
    <row r="4755" spans="1:4" x14ac:dyDescent="0.2">
      <c r="A4755" s="5">
        <v>4696</v>
      </c>
      <c r="B4755" s="921"/>
      <c r="D4755" s="2" t="str">
        <f t="shared" si="73"/>
        <v>OK</v>
      </c>
    </row>
    <row r="4756" spans="1:4" x14ac:dyDescent="0.2">
      <c r="A4756" s="5">
        <v>4697</v>
      </c>
      <c r="B4756" s="921"/>
      <c r="D4756" s="2" t="str">
        <f t="shared" si="73"/>
        <v>OK</v>
      </c>
    </row>
    <row r="4757" spans="1:4" x14ac:dyDescent="0.2">
      <c r="A4757" s="5">
        <v>4698</v>
      </c>
      <c r="B4757" s="921"/>
      <c r="D4757" s="2" t="str">
        <f t="shared" si="73"/>
        <v>OK</v>
      </c>
    </row>
    <row r="4758" spans="1:4" x14ac:dyDescent="0.2">
      <c r="A4758" s="5">
        <v>4699</v>
      </c>
      <c r="B4758" s="921"/>
      <c r="D4758" s="2" t="str">
        <f t="shared" si="73"/>
        <v>OK</v>
      </c>
    </row>
    <row r="4759" spans="1:4" x14ac:dyDescent="0.2">
      <c r="A4759">
        <v>4700</v>
      </c>
      <c r="B4759" s="921">
        <f>'Revenues 10-15'!C106</f>
        <v>0</v>
      </c>
      <c r="D4759" s="2" t="str">
        <f t="shared" si="73"/>
        <v>Error?</v>
      </c>
    </row>
    <row r="4760" spans="1:4" x14ac:dyDescent="0.2">
      <c r="A4760" s="5">
        <v>4701</v>
      </c>
      <c r="B4760" s="921"/>
      <c r="D4760" s="2" t="str">
        <f t="shared" si="73"/>
        <v>OK</v>
      </c>
    </row>
    <row r="4761" spans="1:4" x14ac:dyDescent="0.2">
      <c r="A4761" s="5">
        <v>4702</v>
      </c>
      <c r="B4761" s="921"/>
      <c r="D4761" s="2" t="str">
        <f t="shared" si="73"/>
        <v>OK</v>
      </c>
    </row>
    <row r="4762" spans="1:4" x14ac:dyDescent="0.2">
      <c r="A4762" s="5">
        <v>4703</v>
      </c>
      <c r="B4762" s="921"/>
      <c r="D4762" s="2" t="str">
        <f t="shared" si="73"/>
        <v>OK</v>
      </c>
    </row>
    <row r="4763" spans="1:4" x14ac:dyDescent="0.2">
      <c r="A4763" s="5">
        <v>4704</v>
      </c>
      <c r="B4763" s="921"/>
      <c r="D4763" s="2" t="str">
        <f t="shared" si="73"/>
        <v>OK</v>
      </c>
    </row>
    <row r="4764" spans="1:4" x14ac:dyDescent="0.2">
      <c r="A4764" s="5">
        <v>4705</v>
      </c>
      <c r="B4764" s="921"/>
      <c r="D4764" s="2" t="str">
        <f t="shared" si="73"/>
        <v>OK</v>
      </c>
    </row>
    <row r="4765" spans="1:4" x14ac:dyDescent="0.2">
      <c r="A4765" s="5">
        <v>4706</v>
      </c>
      <c r="B4765" s="921"/>
      <c r="D4765" s="2" t="str">
        <f t="shared" si="73"/>
        <v>OK</v>
      </c>
    </row>
    <row r="4766" spans="1:4" x14ac:dyDescent="0.2">
      <c r="A4766" s="5">
        <v>4707</v>
      </c>
      <c r="B4766" s="921"/>
      <c r="D4766" s="2" t="str">
        <f t="shared" si="73"/>
        <v>OK</v>
      </c>
    </row>
    <row r="4767" spans="1:4" x14ac:dyDescent="0.2">
      <c r="A4767" s="5">
        <v>4708</v>
      </c>
      <c r="B4767" s="921"/>
      <c r="D4767" s="2" t="str">
        <f t="shared" si="73"/>
        <v>OK</v>
      </c>
    </row>
    <row r="4768" spans="1:4" x14ac:dyDescent="0.2">
      <c r="A4768" s="5">
        <v>4709</v>
      </c>
      <c r="B4768" s="921"/>
      <c r="D4768" s="2" t="str">
        <f t="shared" si="73"/>
        <v>OK</v>
      </c>
    </row>
    <row r="4769" spans="1:4" x14ac:dyDescent="0.2">
      <c r="A4769">
        <v>4710</v>
      </c>
      <c r="B4769" s="921">
        <f>'Revenues 10-15'!G138</f>
        <v>0</v>
      </c>
      <c r="C4769" s="2" t="s">
        <v>511</v>
      </c>
      <c r="D4769" s="2" t="str">
        <f t="shared" si="73"/>
        <v>Error?</v>
      </c>
    </row>
    <row r="4770" spans="1:4" x14ac:dyDescent="0.2">
      <c r="A4770" s="5">
        <v>4711</v>
      </c>
      <c r="B4770" s="921"/>
      <c r="D4770" s="2" t="str">
        <f t="shared" si="73"/>
        <v>OK</v>
      </c>
    </row>
    <row r="4771" spans="1:4" x14ac:dyDescent="0.2">
      <c r="A4771" s="5">
        <v>4712</v>
      </c>
      <c r="B4771" s="921"/>
      <c r="D4771" s="2" t="str">
        <f t="shared" si="73"/>
        <v>OK</v>
      </c>
    </row>
    <row r="4772" spans="1:4" x14ac:dyDescent="0.2">
      <c r="A4772" s="5">
        <v>4713</v>
      </c>
      <c r="B4772" s="921"/>
      <c r="D4772" s="2" t="str">
        <f t="shared" si="73"/>
        <v>OK</v>
      </c>
    </row>
    <row r="4773" spans="1:4" x14ac:dyDescent="0.2">
      <c r="A4773" s="5">
        <v>4714</v>
      </c>
      <c r="B4773" s="921"/>
      <c r="D4773" s="2" t="str">
        <f t="shared" si="73"/>
        <v>OK</v>
      </c>
    </row>
    <row r="4774" spans="1:4" x14ac:dyDescent="0.2">
      <c r="A4774" s="5">
        <v>4715</v>
      </c>
      <c r="B4774" s="921"/>
      <c r="D4774" s="2" t="str">
        <f t="shared" si="73"/>
        <v>OK</v>
      </c>
    </row>
    <row r="4775" spans="1:4" x14ac:dyDescent="0.2">
      <c r="A4775" s="5">
        <v>4716</v>
      </c>
      <c r="B4775" s="921"/>
      <c r="D4775" s="2" t="str">
        <f t="shared" si="73"/>
        <v>OK</v>
      </c>
    </row>
    <row r="4776" spans="1:4" x14ac:dyDescent="0.2">
      <c r="A4776" s="5">
        <v>4717</v>
      </c>
      <c r="B4776" s="921"/>
      <c r="D4776" s="2" t="str">
        <f t="shared" si="73"/>
        <v>OK</v>
      </c>
    </row>
    <row r="4777" spans="1:4" x14ac:dyDescent="0.2">
      <c r="A4777" s="5">
        <v>4718</v>
      </c>
      <c r="B4777" s="921"/>
      <c r="D4777" s="2" t="str">
        <f t="shared" si="73"/>
        <v>OK</v>
      </c>
    </row>
    <row r="4778" spans="1:4" x14ac:dyDescent="0.2">
      <c r="A4778" s="5">
        <v>4719</v>
      </c>
      <c r="B4778" s="921"/>
      <c r="D4778" s="2" t="str">
        <f t="shared" si="73"/>
        <v>OK</v>
      </c>
    </row>
    <row r="4779" spans="1:4" x14ac:dyDescent="0.2">
      <c r="A4779" s="5">
        <v>4720</v>
      </c>
      <c r="B4779" s="921"/>
      <c r="D4779" s="2" t="str">
        <f t="shared" si="73"/>
        <v>OK</v>
      </c>
    </row>
    <row r="4780" spans="1:4" x14ac:dyDescent="0.2">
      <c r="A4780" s="5">
        <v>4721</v>
      </c>
      <c r="B4780" s="921"/>
      <c r="D4780" s="2" t="str">
        <f t="shared" si="73"/>
        <v>OK</v>
      </c>
    </row>
    <row r="4781" spans="1:4" x14ac:dyDescent="0.2">
      <c r="A4781" s="5">
        <v>4722</v>
      </c>
      <c r="B4781" s="921"/>
      <c r="D4781" s="2" t="str">
        <f t="shared" si="73"/>
        <v>OK</v>
      </c>
    </row>
    <row r="4782" spans="1:4" x14ac:dyDescent="0.2">
      <c r="A4782" s="5">
        <v>4723</v>
      </c>
      <c r="B4782" s="921"/>
      <c r="D4782" s="2" t="str">
        <f t="shared" si="73"/>
        <v>OK</v>
      </c>
    </row>
    <row r="4783" spans="1:4" x14ac:dyDescent="0.2">
      <c r="A4783" s="5">
        <v>4724</v>
      </c>
      <c r="B4783" s="921"/>
      <c r="D4783" s="2" t="str">
        <f t="shared" si="73"/>
        <v>OK</v>
      </c>
    </row>
    <row r="4784" spans="1:4" x14ac:dyDescent="0.2">
      <c r="A4784" s="5">
        <v>4725</v>
      </c>
      <c r="B4784" s="921"/>
      <c r="D4784" s="2" t="str">
        <f t="shared" si="73"/>
        <v>OK</v>
      </c>
    </row>
    <row r="4785" spans="1:4" x14ac:dyDescent="0.2">
      <c r="A4785" s="5">
        <v>4726</v>
      </c>
      <c r="B4785" s="921"/>
      <c r="D4785" s="2" t="str">
        <f t="shared" si="73"/>
        <v>OK</v>
      </c>
    </row>
    <row r="4786" spans="1:4" x14ac:dyDescent="0.2">
      <c r="A4786" s="5">
        <v>4727</v>
      </c>
      <c r="B4786" s="921"/>
      <c r="D4786" s="2" t="str">
        <f t="shared" si="73"/>
        <v>OK</v>
      </c>
    </row>
    <row r="4787" spans="1:4" x14ac:dyDescent="0.2">
      <c r="A4787" s="5">
        <v>4728</v>
      </c>
      <c r="B4787" s="921"/>
      <c r="D4787" s="2" t="str">
        <f t="shared" si="73"/>
        <v>OK</v>
      </c>
    </row>
    <row r="4788" spans="1:4" x14ac:dyDescent="0.2">
      <c r="A4788" s="5">
        <v>4729</v>
      </c>
      <c r="B4788" s="921"/>
      <c r="D4788" s="2" t="str">
        <f t="shared" si="73"/>
        <v>OK</v>
      </c>
    </row>
    <row r="4789" spans="1:4" x14ac:dyDescent="0.2">
      <c r="A4789" s="5">
        <v>4730</v>
      </c>
      <c r="B4789" s="921"/>
      <c r="D4789" s="2" t="str">
        <f t="shared" si="73"/>
        <v>OK</v>
      </c>
    </row>
    <row r="4790" spans="1:4" x14ac:dyDescent="0.2">
      <c r="A4790">
        <v>4731</v>
      </c>
      <c r="B4790" s="921">
        <f>'Revenues 10-15'!C170</f>
        <v>0</v>
      </c>
      <c r="D4790" s="2" t="str">
        <f t="shared" si="73"/>
        <v>Error?</v>
      </c>
    </row>
    <row r="4791" spans="1:4" x14ac:dyDescent="0.2">
      <c r="A4791">
        <v>4732</v>
      </c>
      <c r="B4791" s="921">
        <f>'Revenues 10-15'!D170</f>
        <v>0</v>
      </c>
      <c r="D4791" s="2" t="str">
        <f t="shared" si="73"/>
        <v>Error?</v>
      </c>
    </row>
    <row r="4792" spans="1:4" x14ac:dyDescent="0.2">
      <c r="A4792">
        <v>4733</v>
      </c>
      <c r="B4792" s="921">
        <f>'Revenues 10-15'!E170</f>
        <v>0</v>
      </c>
      <c r="D4792" s="2" t="str">
        <f t="shared" si="73"/>
        <v>Error?</v>
      </c>
    </row>
    <row r="4793" spans="1:4" x14ac:dyDescent="0.2">
      <c r="A4793">
        <v>4734</v>
      </c>
      <c r="B4793" s="921">
        <f>'Revenues 10-15'!F170</f>
        <v>0</v>
      </c>
      <c r="D4793" s="2" t="str">
        <f t="shared" si="73"/>
        <v>Error?</v>
      </c>
    </row>
    <row r="4794" spans="1:4" x14ac:dyDescent="0.2">
      <c r="A4794">
        <v>4735</v>
      </c>
      <c r="B4794" s="921">
        <f>'Revenues 10-15'!G170</f>
        <v>0</v>
      </c>
      <c r="D4794" s="2" t="str">
        <f t="shared" si="73"/>
        <v>Error?</v>
      </c>
    </row>
    <row r="4795" spans="1:4" x14ac:dyDescent="0.2">
      <c r="A4795">
        <v>4736</v>
      </c>
      <c r="B4795" s="921">
        <f>'Revenues 10-15'!H170</f>
        <v>0</v>
      </c>
      <c r="D4795" s="2" t="str">
        <f t="shared" si="73"/>
        <v>Error?</v>
      </c>
    </row>
    <row r="4796" spans="1:4" x14ac:dyDescent="0.2">
      <c r="A4796" s="5">
        <v>4737</v>
      </c>
      <c r="B4796" s="921"/>
      <c r="D4796" s="2" t="str">
        <f t="shared" si="73"/>
        <v>OK</v>
      </c>
    </row>
    <row r="4797" spans="1:4" x14ac:dyDescent="0.2">
      <c r="A4797">
        <v>4738</v>
      </c>
      <c r="B4797" s="921">
        <f>'Revenues 10-15'!K170</f>
        <v>0</v>
      </c>
      <c r="D4797" s="2" t="str">
        <f t="shared" ref="D4797:D4860" si="74">IF(ISBLANK(B4797),"OK",IF(A4797-B4797=0,"OK","Error?"))</f>
        <v>Error?</v>
      </c>
    </row>
    <row r="4798" spans="1:4" x14ac:dyDescent="0.2">
      <c r="A4798" s="5">
        <v>4739</v>
      </c>
      <c r="B4798" s="921"/>
      <c r="D4798" s="2" t="str">
        <f t="shared" si="74"/>
        <v>OK</v>
      </c>
    </row>
    <row r="4799" spans="1:4" x14ac:dyDescent="0.2">
      <c r="A4799">
        <v>4740</v>
      </c>
      <c r="B4799" s="921">
        <f>'Revenues 10-15'!C181</f>
        <v>0</v>
      </c>
      <c r="D4799" s="2" t="str">
        <f t="shared" si="74"/>
        <v>Error?</v>
      </c>
    </row>
    <row r="4800" spans="1:4" x14ac:dyDescent="0.2">
      <c r="A4800">
        <v>4741</v>
      </c>
      <c r="B4800" s="921">
        <f>'Revenues 10-15'!D181</f>
        <v>0</v>
      </c>
      <c r="D4800" s="2" t="str">
        <f t="shared" si="74"/>
        <v>Error?</v>
      </c>
    </row>
    <row r="4801" spans="1:4" x14ac:dyDescent="0.2">
      <c r="A4801" s="5">
        <v>4742</v>
      </c>
      <c r="B4801" s="921"/>
      <c r="D4801" s="2" t="str">
        <f t="shared" si="74"/>
        <v>OK</v>
      </c>
    </row>
    <row r="4802" spans="1:4" x14ac:dyDescent="0.2">
      <c r="A4802">
        <v>4743</v>
      </c>
      <c r="B4802" s="921">
        <f>'Revenues 10-15'!F181</f>
        <v>0</v>
      </c>
      <c r="D4802" s="2" t="str">
        <f t="shared" si="74"/>
        <v>Error?</v>
      </c>
    </row>
    <row r="4803" spans="1:4" x14ac:dyDescent="0.2">
      <c r="A4803">
        <v>4744</v>
      </c>
      <c r="B4803" s="921">
        <f>'Revenues 10-15'!C182</f>
        <v>0</v>
      </c>
      <c r="D4803" s="2" t="str">
        <f t="shared" si="74"/>
        <v>Error?</v>
      </c>
    </row>
    <row r="4804" spans="1:4" x14ac:dyDescent="0.2">
      <c r="A4804">
        <v>4745</v>
      </c>
      <c r="B4804" s="921">
        <f>'Revenues 10-15'!D182</f>
        <v>0</v>
      </c>
      <c r="D4804" s="2" t="str">
        <f t="shared" si="74"/>
        <v>Error?</v>
      </c>
    </row>
    <row r="4805" spans="1:4" x14ac:dyDescent="0.2">
      <c r="A4805" s="5">
        <v>4746</v>
      </c>
      <c r="B4805" s="921"/>
      <c r="D4805" s="2" t="str">
        <f t="shared" si="74"/>
        <v>OK</v>
      </c>
    </row>
    <row r="4806" spans="1:4" x14ac:dyDescent="0.2">
      <c r="A4806" s="1">
        <v>4747</v>
      </c>
      <c r="B4806" s="921">
        <f>'Revenues 10-15'!F182</f>
        <v>0</v>
      </c>
      <c r="D4806" s="2" t="str">
        <f t="shared" si="74"/>
        <v>Error?</v>
      </c>
    </row>
    <row r="4807" spans="1:4" x14ac:dyDescent="0.2">
      <c r="A4807">
        <v>4748</v>
      </c>
      <c r="B4807" s="921"/>
      <c r="D4807" s="2" t="str">
        <f t="shared" si="74"/>
        <v>OK</v>
      </c>
    </row>
    <row r="4808" spans="1:4" x14ac:dyDescent="0.2">
      <c r="A4808">
        <v>4749</v>
      </c>
      <c r="B4808" s="921">
        <f>'Revenues 10-15'!G181</f>
        <v>0</v>
      </c>
      <c r="D4808" s="2" t="str">
        <f t="shared" si="74"/>
        <v>Error?</v>
      </c>
    </row>
    <row r="4809" spans="1:4" x14ac:dyDescent="0.2">
      <c r="A4809">
        <v>4750</v>
      </c>
      <c r="B4809" s="921">
        <f>'Revenues 10-15'!H181</f>
        <v>0</v>
      </c>
      <c r="D4809" s="2" t="str">
        <f t="shared" si="74"/>
        <v>Error?</v>
      </c>
    </row>
    <row r="4810" spans="1:4" x14ac:dyDescent="0.2">
      <c r="A4810" s="5">
        <v>4751</v>
      </c>
      <c r="B4810" s="921"/>
      <c r="D4810" s="2" t="str">
        <f t="shared" si="74"/>
        <v>OK</v>
      </c>
    </row>
    <row r="4811" spans="1:4" x14ac:dyDescent="0.2">
      <c r="A4811">
        <v>4752</v>
      </c>
      <c r="B4811" s="921">
        <f>'Revenues 10-15'!G182</f>
        <v>0</v>
      </c>
      <c r="D4811" s="2" t="str">
        <f t="shared" si="74"/>
        <v>Error?</v>
      </c>
    </row>
    <row r="4812" spans="1:4" x14ac:dyDescent="0.2">
      <c r="A4812">
        <v>4753</v>
      </c>
      <c r="B4812" s="921">
        <f>'Revenues 10-15'!H182</f>
        <v>0</v>
      </c>
      <c r="D4812" s="2" t="str">
        <f t="shared" si="74"/>
        <v>Error?</v>
      </c>
    </row>
    <row r="4813" spans="1:4" x14ac:dyDescent="0.2">
      <c r="A4813" s="5">
        <v>4754</v>
      </c>
      <c r="B4813" s="921"/>
      <c r="D4813" s="2" t="str">
        <f t="shared" si="74"/>
        <v>OK</v>
      </c>
    </row>
    <row r="4814" spans="1:4" x14ac:dyDescent="0.2">
      <c r="A4814">
        <v>4755</v>
      </c>
      <c r="B4814" s="921">
        <f>'Revenues 10-15'!K182</f>
        <v>0</v>
      </c>
      <c r="D4814" s="2" t="str">
        <f t="shared" si="74"/>
        <v>Error?</v>
      </c>
    </row>
    <row r="4815" spans="1:4" x14ac:dyDescent="0.2">
      <c r="A4815" s="5">
        <v>4756</v>
      </c>
      <c r="B4815" s="921"/>
      <c r="D4815" s="2" t="str">
        <f t="shared" si="74"/>
        <v>OK</v>
      </c>
    </row>
    <row r="4816" spans="1:4" x14ac:dyDescent="0.2">
      <c r="A4816" s="5">
        <v>4757</v>
      </c>
      <c r="B4816" s="921"/>
      <c r="D4816" s="2" t="str">
        <f t="shared" si="74"/>
        <v>OK</v>
      </c>
    </row>
    <row r="4817" spans="1:4" x14ac:dyDescent="0.2">
      <c r="A4817" s="5">
        <v>4758</v>
      </c>
      <c r="B4817" s="921"/>
      <c r="D4817" s="2" t="str">
        <f t="shared" si="74"/>
        <v>OK</v>
      </c>
    </row>
    <row r="4818" spans="1:4" x14ac:dyDescent="0.2">
      <c r="A4818" s="5">
        <v>4759</v>
      </c>
      <c r="B4818" s="921"/>
      <c r="D4818" s="2" t="str">
        <f t="shared" si="74"/>
        <v>OK</v>
      </c>
    </row>
    <row r="4819" spans="1:4" x14ac:dyDescent="0.2">
      <c r="A4819" s="5">
        <v>4760</v>
      </c>
      <c r="B4819" s="921"/>
      <c r="D4819" s="2" t="str">
        <f t="shared" si="74"/>
        <v>OK</v>
      </c>
    </row>
    <row r="4820" spans="1:4" x14ac:dyDescent="0.2">
      <c r="A4820" s="5">
        <v>4761</v>
      </c>
      <c r="B4820" s="921"/>
      <c r="D4820" s="2" t="str">
        <f t="shared" si="74"/>
        <v>OK</v>
      </c>
    </row>
    <row r="4821" spans="1:4" x14ac:dyDescent="0.2">
      <c r="A4821" s="5">
        <v>4762</v>
      </c>
      <c r="B4821" s="921"/>
      <c r="D4821" s="2" t="str">
        <f t="shared" si="74"/>
        <v>OK</v>
      </c>
    </row>
    <row r="4822" spans="1:4" x14ac:dyDescent="0.2">
      <c r="A4822" s="5">
        <v>4763</v>
      </c>
      <c r="B4822" s="921"/>
      <c r="D4822" s="2" t="str">
        <f t="shared" si="74"/>
        <v>OK</v>
      </c>
    </row>
    <row r="4823" spans="1:4" x14ac:dyDescent="0.2">
      <c r="A4823" s="5">
        <v>4764</v>
      </c>
      <c r="B4823" s="921"/>
      <c r="D4823" s="2" t="str">
        <f t="shared" si="74"/>
        <v>OK</v>
      </c>
    </row>
    <row r="4824" spans="1:4" x14ac:dyDescent="0.2">
      <c r="A4824" s="5">
        <v>4765</v>
      </c>
      <c r="B4824" s="921"/>
      <c r="D4824" s="2" t="str">
        <f t="shared" si="74"/>
        <v>OK</v>
      </c>
    </row>
    <row r="4825" spans="1:4" x14ac:dyDescent="0.2">
      <c r="A4825" s="5">
        <v>4766</v>
      </c>
      <c r="B4825" s="921"/>
      <c r="D4825" s="2" t="str">
        <f t="shared" si="74"/>
        <v>OK</v>
      </c>
    </row>
    <row r="4826" spans="1:4" x14ac:dyDescent="0.2">
      <c r="A4826" s="5">
        <v>4767</v>
      </c>
      <c r="B4826" s="921"/>
      <c r="D4826" s="2" t="str">
        <f t="shared" si="74"/>
        <v>OK</v>
      </c>
    </row>
    <row r="4827" spans="1:4" x14ac:dyDescent="0.2">
      <c r="A4827" s="5">
        <v>4768</v>
      </c>
      <c r="B4827" s="921"/>
      <c r="D4827" s="2" t="str">
        <f t="shared" si="74"/>
        <v>OK</v>
      </c>
    </row>
    <row r="4828" spans="1:4" x14ac:dyDescent="0.2">
      <c r="A4828" s="5">
        <v>4769</v>
      </c>
      <c r="B4828" s="921"/>
      <c r="D4828" s="2" t="str">
        <f t="shared" si="74"/>
        <v>OK</v>
      </c>
    </row>
    <row r="4829" spans="1:4" x14ac:dyDescent="0.2">
      <c r="A4829" s="5">
        <v>4770</v>
      </c>
      <c r="B4829" s="921"/>
      <c r="D4829" s="2" t="str">
        <f t="shared" si="74"/>
        <v>OK</v>
      </c>
    </row>
    <row r="4830" spans="1:4" x14ac:dyDescent="0.2">
      <c r="A4830" s="5">
        <v>4771</v>
      </c>
      <c r="B4830" s="921"/>
      <c r="D4830" s="2" t="str">
        <f t="shared" si="74"/>
        <v>OK</v>
      </c>
    </row>
    <row r="4831" spans="1:4" x14ac:dyDescent="0.2">
      <c r="A4831" s="5">
        <v>4772</v>
      </c>
      <c r="B4831" s="921"/>
      <c r="D4831" s="2" t="str">
        <f t="shared" si="74"/>
        <v>OK</v>
      </c>
    </row>
    <row r="4832" spans="1:4" x14ac:dyDescent="0.2">
      <c r="A4832" s="5">
        <v>4773</v>
      </c>
      <c r="B4832" s="921"/>
      <c r="D4832" s="2" t="str">
        <f t="shared" si="74"/>
        <v>OK</v>
      </c>
    </row>
    <row r="4833" spans="1:4" x14ac:dyDescent="0.2">
      <c r="A4833" s="5">
        <v>4774</v>
      </c>
      <c r="B4833" s="921"/>
      <c r="D4833" s="2" t="str">
        <f t="shared" si="74"/>
        <v>OK</v>
      </c>
    </row>
    <row r="4834" spans="1:4" x14ac:dyDescent="0.2">
      <c r="A4834" s="5">
        <v>4775</v>
      </c>
      <c r="B4834" s="921"/>
      <c r="D4834" s="2" t="str">
        <f t="shared" si="74"/>
        <v>OK</v>
      </c>
    </row>
    <row r="4835" spans="1:4" x14ac:dyDescent="0.2">
      <c r="A4835" s="5">
        <v>4776</v>
      </c>
      <c r="B4835" s="921"/>
      <c r="D4835" s="2" t="str">
        <f t="shared" si="74"/>
        <v>OK</v>
      </c>
    </row>
    <row r="4836" spans="1:4" x14ac:dyDescent="0.2">
      <c r="A4836" s="5">
        <v>4777</v>
      </c>
      <c r="B4836" s="921"/>
      <c r="D4836" s="2" t="str">
        <f t="shared" si="74"/>
        <v>OK</v>
      </c>
    </row>
    <row r="4837" spans="1:4" x14ac:dyDescent="0.2">
      <c r="A4837" s="5">
        <v>4778</v>
      </c>
      <c r="B4837" s="921"/>
      <c r="D4837" s="2" t="str">
        <f t="shared" si="74"/>
        <v>OK</v>
      </c>
    </row>
    <row r="4838" spans="1:4" x14ac:dyDescent="0.2">
      <c r="A4838" s="5">
        <v>4779</v>
      </c>
      <c r="B4838" s="921"/>
      <c r="D4838" s="2" t="str">
        <f t="shared" si="74"/>
        <v>OK</v>
      </c>
    </row>
    <row r="4839" spans="1:4" x14ac:dyDescent="0.2">
      <c r="A4839" s="5">
        <v>4780</v>
      </c>
      <c r="B4839" s="921"/>
      <c r="D4839" s="2" t="str">
        <f t="shared" si="74"/>
        <v>OK</v>
      </c>
    </row>
    <row r="4840" spans="1:4" x14ac:dyDescent="0.2">
      <c r="A4840" s="5">
        <v>4781</v>
      </c>
      <c r="B4840" s="921"/>
      <c r="D4840" s="2" t="str">
        <f t="shared" si="74"/>
        <v>OK</v>
      </c>
    </row>
    <row r="4841" spans="1:4" x14ac:dyDescent="0.2">
      <c r="A4841" s="5">
        <v>4782</v>
      </c>
      <c r="B4841" s="921"/>
      <c r="D4841" s="2" t="str">
        <f t="shared" si="74"/>
        <v>OK</v>
      </c>
    </row>
    <row r="4842" spans="1:4" x14ac:dyDescent="0.2">
      <c r="A4842" s="5">
        <v>4783</v>
      </c>
      <c r="B4842" s="921"/>
      <c r="D4842" s="2" t="str">
        <f t="shared" si="74"/>
        <v>OK</v>
      </c>
    </row>
    <row r="4843" spans="1:4" x14ac:dyDescent="0.2">
      <c r="A4843" s="5">
        <v>4784</v>
      </c>
      <c r="B4843" s="921"/>
      <c r="D4843" s="2" t="str">
        <f t="shared" si="74"/>
        <v>OK</v>
      </c>
    </row>
    <row r="4844" spans="1:4" x14ac:dyDescent="0.2">
      <c r="A4844" s="5">
        <v>4785</v>
      </c>
      <c r="B4844" s="921"/>
      <c r="D4844" s="2" t="str">
        <f t="shared" si="74"/>
        <v>OK</v>
      </c>
    </row>
    <row r="4845" spans="1:4" x14ac:dyDescent="0.2">
      <c r="A4845" s="5">
        <v>4786</v>
      </c>
      <c r="B4845" s="921"/>
      <c r="D4845" s="2" t="str">
        <f t="shared" si="74"/>
        <v>OK</v>
      </c>
    </row>
    <row r="4846" spans="1:4" x14ac:dyDescent="0.2">
      <c r="A4846" s="5">
        <v>4787</v>
      </c>
      <c r="B4846" s="921"/>
      <c r="D4846" s="2" t="str">
        <f t="shared" si="74"/>
        <v>OK</v>
      </c>
    </row>
    <row r="4847" spans="1:4" x14ac:dyDescent="0.2">
      <c r="A4847" s="5">
        <v>4788</v>
      </c>
      <c r="B4847" s="921"/>
      <c r="D4847" s="2" t="str">
        <f t="shared" si="74"/>
        <v>OK</v>
      </c>
    </row>
    <row r="4848" spans="1:4" x14ac:dyDescent="0.2">
      <c r="A4848" s="5">
        <v>4789</v>
      </c>
      <c r="B4848" s="921"/>
      <c r="D4848" s="2" t="str">
        <f t="shared" si="74"/>
        <v>OK</v>
      </c>
    </row>
    <row r="4849" spans="1:4" x14ac:dyDescent="0.2">
      <c r="A4849" s="5">
        <v>4790</v>
      </c>
      <c r="B4849" s="921"/>
      <c r="D4849" s="2" t="str">
        <f t="shared" si="74"/>
        <v>OK</v>
      </c>
    </row>
    <row r="4850" spans="1:4" x14ac:dyDescent="0.2">
      <c r="A4850">
        <v>4791</v>
      </c>
      <c r="B4850" s="921">
        <f>'Revenues 10-15'!C267</f>
        <v>0</v>
      </c>
      <c r="D4850" s="2" t="str">
        <f t="shared" si="74"/>
        <v>Error?</v>
      </c>
    </row>
    <row r="4851" spans="1:4" x14ac:dyDescent="0.2">
      <c r="A4851">
        <v>4792</v>
      </c>
      <c r="B4851" s="921">
        <f>'Revenues 10-15'!D267</f>
        <v>0</v>
      </c>
      <c r="D4851" s="2" t="str">
        <f t="shared" si="74"/>
        <v>Error?</v>
      </c>
    </row>
    <row r="4852" spans="1:4" x14ac:dyDescent="0.2">
      <c r="A4852" s="5">
        <v>4793</v>
      </c>
      <c r="B4852" s="921"/>
      <c r="D4852" s="2" t="str">
        <f t="shared" si="74"/>
        <v>OK</v>
      </c>
    </row>
    <row r="4853" spans="1:4" x14ac:dyDescent="0.2">
      <c r="A4853">
        <v>4794</v>
      </c>
      <c r="B4853" s="921">
        <f>'Revenues 10-15'!F267</f>
        <v>0</v>
      </c>
      <c r="D4853" s="2" t="str">
        <f t="shared" si="74"/>
        <v>Error?</v>
      </c>
    </row>
    <row r="4854" spans="1:4" x14ac:dyDescent="0.2">
      <c r="A4854" s="5">
        <v>4795</v>
      </c>
      <c r="B4854" s="921"/>
      <c r="D4854" s="2" t="str">
        <f t="shared" si="74"/>
        <v>OK</v>
      </c>
    </row>
    <row r="4855" spans="1:4" x14ac:dyDescent="0.2">
      <c r="A4855" s="5">
        <v>4796</v>
      </c>
      <c r="B4855" s="921"/>
      <c r="D4855" s="2" t="str">
        <f t="shared" si="74"/>
        <v>OK</v>
      </c>
    </row>
    <row r="4856" spans="1:4" x14ac:dyDescent="0.2">
      <c r="A4856" s="5">
        <v>4797</v>
      </c>
      <c r="B4856" s="921"/>
      <c r="D4856" s="2" t="str">
        <f t="shared" si="74"/>
        <v>OK</v>
      </c>
    </row>
    <row r="4857" spans="1:4" x14ac:dyDescent="0.2">
      <c r="A4857" s="5">
        <v>4798</v>
      </c>
      <c r="B4857" s="921"/>
      <c r="D4857" s="2" t="str">
        <f t="shared" si="74"/>
        <v>OK</v>
      </c>
    </row>
    <row r="4858" spans="1:4" x14ac:dyDescent="0.2">
      <c r="A4858" s="5">
        <v>4799</v>
      </c>
      <c r="B4858" s="921"/>
      <c r="D4858" s="2" t="str">
        <f t="shared" si="74"/>
        <v>OK</v>
      </c>
    </row>
    <row r="4859" spans="1:4" x14ac:dyDescent="0.2">
      <c r="A4859" s="5">
        <v>4800</v>
      </c>
      <c r="B4859" s="921"/>
      <c r="D4859" s="2" t="str">
        <f t="shared" si="74"/>
        <v>OK</v>
      </c>
    </row>
    <row r="4860" spans="1:4" x14ac:dyDescent="0.2">
      <c r="A4860" s="5">
        <v>4801</v>
      </c>
      <c r="B4860" s="921"/>
      <c r="D4860" s="2" t="str">
        <f t="shared" si="74"/>
        <v>OK</v>
      </c>
    </row>
    <row r="4861" spans="1:4" x14ac:dyDescent="0.2">
      <c r="A4861" s="5">
        <v>4802</v>
      </c>
      <c r="B4861" s="921"/>
      <c r="D4861" s="2" t="str">
        <f t="shared" ref="D4861:D4924" si="75">IF(ISBLANK(B4861),"OK",IF(A4861-B4861=0,"OK","Error?"))</f>
        <v>OK</v>
      </c>
    </row>
    <row r="4862" spans="1:4" x14ac:dyDescent="0.2">
      <c r="A4862">
        <v>4803</v>
      </c>
      <c r="B4862" s="921">
        <f>'Revenues 10-15'!G267</f>
        <v>0</v>
      </c>
      <c r="D4862" s="2" t="str">
        <f t="shared" si="75"/>
        <v>Error?</v>
      </c>
    </row>
    <row r="4863" spans="1:4" x14ac:dyDescent="0.2">
      <c r="A4863">
        <v>4804</v>
      </c>
      <c r="B4863" s="921">
        <f>'Revenues 10-15'!H267</f>
        <v>0</v>
      </c>
      <c r="D4863" s="2" t="str">
        <f t="shared" si="75"/>
        <v>Error?</v>
      </c>
    </row>
    <row r="4864" spans="1:4" x14ac:dyDescent="0.2">
      <c r="A4864" s="5">
        <v>4805</v>
      </c>
      <c r="B4864" s="921"/>
      <c r="D4864" s="2" t="str">
        <f t="shared" si="75"/>
        <v>OK</v>
      </c>
    </row>
    <row r="4865" spans="1:4" x14ac:dyDescent="0.2">
      <c r="A4865" s="5">
        <v>4806</v>
      </c>
      <c r="B4865" s="921"/>
      <c r="D4865" s="2" t="str">
        <f t="shared" si="75"/>
        <v>OK</v>
      </c>
    </row>
    <row r="4866" spans="1:4" x14ac:dyDescent="0.2">
      <c r="A4866">
        <v>4807</v>
      </c>
      <c r="B4866" s="921">
        <f>'Revenues 10-15'!K267</f>
        <v>0</v>
      </c>
      <c r="D4866" s="2" t="str">
        <f t="shared" si="75"/>
        <v>Error?</v>
      </c>
    </row>
    <row r="4867" spans="1:4" x14ac:dyDescent="0.2">
      <c r="A4867" s="5">
        <v>4808</v>
      </c>
      <c r="B4867" s="921"/>
      <c r="D4867" s="2" t="str">
        <f t="shared" si="75"/>
        <v>OK</v>
      </c>
    </row>
    <row r="4868" spans="1:4" x14ac:dyDescent="0.2">
      <c r="A4868" s="5">
        <v>4809</v>
      </c>
      <c r="B4868" s="921"/>
      <c r="D4868" s="2" t="str">
        <f t="shared" si="75"/>
        <v>OK</v>
      </c>
    </row>
    <row r="4869" spans="1:4" x14ac:dyDescent="0.2">
      <c r="A4869" s="5">
        <v>4810</v>
      </c>
      <c r="B4869" s="921"/>
      <c r="D4869" s="2" t="str">
        <f t="shared" si="75"/>
        <v>OK</v>
      </c>
    </row>
    <row r="4870" spans="1:4" x14ac:dyDescent="0.2">
      <c r="A4870" s="5">
        <v>4811</v>
      </c>
      <c r="B4870" s="921"/>
      <c r="D4870" s="2" t="str">
        <f t="shared" si="75"/>
        <v>OK</v>
      </c>
    </row>
    <row r="4871" spans="1:4" x14ac:dyDescent="0.2">
      <c r="A4871" s="5">
        <v>4812</v>
      </c>
      <c r="B4871" s="921"/>
      <c r="D4871" s="2" t="str">
        <f t="shared" si="75"/>
        <v>OK</v>
      </c>
    </row>
    <row r="4872" spans="1:4" x14ac:dyDescent="0.2">
      <c r="A4872" s="5">
        <v>4813</v>
      </c>
      <c r="B4872" s="921"/>
      <c r="D4872" s="2" t="str">
        <f t="shared" si="75"/>
        <v>OK</v>
      </c>
    </row>
    <row r="4873" spans="1:4" x14ac:dyDescent="0.2">
      <c r="A4873" s="5">
        <v>4814</v>
      </c>
      <c r="B4873" s="921"/>
      <c r="D4873" s="2" t="str">
        <f t="shared" si="75"/>
        <v>OK</v>
      </c>
    </row>
    <row r="4874" spans="1:4" x14ac:dyDescent="0.2">
      <c r="A4874" s="5">
        <v>4815</v>
      </c>
      <c r="B4874" s="921"/>
      <c r="D4874" s="2" t="str">
        <f t="shared" si="75"/>
        <v>OK</v>
      </c>
    </row>
    <row r="4875" spans="1:4" x14ac:dyDescent="0.2">
      <c r="A4875" s="5">
        <v>4816</v>
      </c>
      <c r="B4875" s="921"/>
      <c r="D4875" s="2" t="str">
        <f t="shared" si="75"/>
        <v>OK</v>
      </c>
    </row>
    <row r="4876" spans="1:4" x14ac:dyDescent="0.2">
      <c r="A4876" s="5">
        <v>4817</v>
      </c>
      <c r="B4876" s="921"/>
      <c r="D4876" s="2" t="str">
        <f t="shared" si="75"/>
        <v>OK</v>
      </c>
    </row>
    <row r="4877" spans="1:4" x14ac:dyDescent="0.2">
      <c r="A4877" s="5">
        <v>4818</v>
      </c>
      <c r="B4877" s="921"/>
      <c r="D4877" s="2" t="str">
        <f t="shared" si="75"/>
        <v>OK</v>
      </c>
    </row>
    <row r="4878" spans="1:4" x14ac:dyDescent="0.2">
      <c r="A4878" s="5">
        <v>4819</v>
      </c>
      <c r="B4878" s="921"/>
      <c r="D4878" s="2" t="str">
        <f t="shared" si="75"/>
        <v>OK</v>
      </c>
    </row>
    <row r="4879" spans="1:4" x14ac:dyDescent="0.2">
      <c r="A4879" s="5">
        <v>4820</v>
      </c>
      <c r="B4879" s="921"/>
      <c r="D4879" s="2" t="str">
        <f t="shared" si="75"/>
        <v>OK</v>
      </c>
    </row>
    <row r="4880" spans="1:4" x14ac:dyDescent="0.2">
      <c r="A4880">
        <v>4821</v>
      </c>
      <c r="B4880" s="921">
        <f>'Revenues 10-15'!C123</f>
        <v>0</v>
      </c>
      <c r="D4880" s="2" t="str">
        <f t="shared" si="75"/>
        <v>Error?</v>
      </c>
    </row>
    <row r="4881" spans="1:4" x14ac:dyDescent="0.2">
      <c r="A4881">
        <v>4822</v>
      </c>
      <c r="B4881" s="921">
        <f>'Revenues 10-15'!D123</f>
        <v>0</v>
      </c>
      <c r="D4881" s="2" t="str">
        <f t="shared" si="75"/>
        <v>Error?</v>
      </c>
    </row>
    <row r="4882" spans="1:4" x14ac:dyDescent="0.2">
      <c r="A4882">
        <v>4823</v>
      </c>
      <c r="B4882" s="921">
        <f>'Revenues 10-15'!E123</f>
        <v>0</v>
      </c>
      <c r="D4882" s="2" t="str">
        <f t="shared" si="75"/>
        <v>Error?</v>
      </c>
    </row>
    <row r="4883" spans="1:4" x14ac:dyDescent="0.2">
      <c r="A4883">
        <v>4824</v>
      </c>
      <c r="B4883" s="921">
        <f>'Revenues 10-15'!F123</f>
        <v>0</v>
      </c>
      <c r="D4883" s="2" t="str">
        <f t="shared" si="75"/>
        <v>Error?</v>
      </c>
    </row>
    <row r="4884" spans="1:4" x14ac:dyDescent="0.2">
      <c r="A4884">
        <v>4825</v>
      </c>
      <c r="B4884" s="921">
        <f>'Revenues 10-15'!G123</f>
        <v>0</v>
      </c>
      <c r="D4884" s="2" t="str">
        <f t="shared" si="75"/>
        <v>Error?</v>
      </c>
    </row>
    <row r="4885" spans="1:4" x14ac:dyDescent="0.2">
      <c r="A4885" s="5">
        <v>4826</v>
      </c>
      <c r="B4885" s="921"/>
      <c r="D4885" s="2" t="str">
        <f t="shared" si="75"/>
        <v>OK</v>
      </c>
    </row>
    <row r="4886" spans="1:4" x14ac:dyDescent="0.2">
      <c r="A4886" s="5">
        <v>4827</v>
      </c>
      <c r="B4886" s="921"/>
      <c r="D4886" s="2" t="str">
        <f t="shared" si="75"/>
        <v>OK</v>
      </c>
    </row>
    <row r="4887" spans="1:4" x14ac:dyDescent="0.2">
      <c r="A4887">
        <v>4828</v>
      </c>
      <c r="B4887" s="921">
        <f>'Revenues 10-15'!K123</f>
        <v>0</v>
      </c>
      <c r="D4887" s="2" t="str">
        <f t="shared" si="75"/>
        <v>Error?</v>
      </c>
    </row>
    <row r="4888" spans="1:4" x14ac:dyDescent="0.2">
      <c r="A4888" s="5">
        <v>4829</v>
      </c>
      <c r="B4888" s="921"/>
      <c r="D4888" s="2" t="str">
        <f t="shared" si="75"/>
        <v>OK</v>
      </c>
    </row>
    <row r="4889" spans="1:4" x14ac:dyDescent="0.2">
      <c r="A4889" s="5">
        <v>4830</v>
      </c>
      <c r="B4889" s="921"/>
      <c r="D4889" s="2" t="str">
        <f t="shared" si="75"/>
        <v>OK</v>
      </c>
    </row>
    <row r="4890" spans="1:4" x14ac:dyDescent="0.2">
      <c r="A4890" s="5">
        <v>4831</v>
      </c>
      <c r="B4890" s="921"/>
      <c r="D4890" s="2" t="str">
        <f t="shared" si="75"/>
        <v>OK</v>
      </c>
    </row>
    <row r="4891" spans="1:4" x14ac:dyDescent="0.2">
      <c r="A4891" s="5">
        <v>4832</v>
      </c>
      <c r="B4891" s="921"/>
      <c r="D4891" s="2" t="str">
        <f t="shared" si="75"/>
        <v>OK</v>
      </c>
    </row>
    <row r="4892" spans="1:4" x14ac:dyDescent="0.2">
      <c r="A4892" s="5">
        <v>4833</v>
      </c>
      <c r="B4892" s="921"/>
      <c r="D4892" s="2" t="str">
        <f t="shared" si="75"/>
        <v>OK</v>
      </c>
    </row>
    <row r="4893" spans="1:4" x14ac:dyDescent="0.2">
      <c r="A4893" s="5">
        <v>4834</v>
      </c>
      <c r="B4893" s="921"/>
      <c r="D4893" s="2" t="str">
        <f t="shared" si="75"/>
        <v>OK</v>
      </c>
    </row>
    <row r="4894" spans="1:4" x14ac:dyDescent="0.2">
      <c r="A4894" s="5">
        <v>4835</v>
      </c>
      <c r="B4894" s="921"/>
      <c r="D4894" s="2" t="str">
        <f t="shared" si="75"/>
        <v>OK</v>
      </c>
    </row>
    <row r="4895" spans="1:4" x14ac:dyDescent="0.2">
      <c r="A4895" s="5">
        <v>4836</v>
      </c>
      <c r="B4895" s="921"/>
      <c r="D4895" s="2" t="str">
        <f t="shared" si="75"/>
        <v>OK</v>
      </c>
    </row>
    <row r="4896" spans="1:4" x14ac:dyDescent="0.2">
      <c r="A4896" s="5">
        <v>4837</v>
      </c>
      <c r="B4896" s="921"/>
      <c r="D4896" s="2" t="str">
        <f t="shared" si="75"/>
        <v>OK</v>
      </c>
    </row>
    <row r="4897" spans="1:4" x14ac:dyDescent="0.2">
      <c r="A4897" s="5">
        <v>4838</v>
      </c>
      <c r="B4897" s="921"/>
      <c r="D4897" s="2" t="str">
        <f t="shared" si="75"/>
        <v>OK</v>
      </c>
    </row>
    <row r="4898" spans="1:4" x14ac:dyDescent="0.2">
      <c r="A4898" s="5">
        <v>4839</v>
      </c>
      <c r="B4898" s="921"/>
      <c r="D4898" s="2" t="str">
        <f t="shared" si="75"/>
        <v>OK</v>
      </c>
    </row>
    <row r="4899" spans="1:4" x14ac:dyDescent="0.2">
      <c r="A4899" s="5">
        <v>4840</v>
      </c>
      <c r="B4899" s="921"/>
      <c r="D4899" s="2" t="str">
        <f t="shared" si="75"/>
        <v>OK</v>
      </c>
    </row>
    <row r="4900" spans="1:4" x14ac:dyDescent="0.2">
      <c r="A4900" s="5">
        <v>4841</v>
      </c>
      <c r="B4900" s="921"/>
      <c r="D4900" s="2" t="str">
        <f t="shared" si="75"/>
        <v>OK</v>
      </c>
    </row>
    <row r="4901" spans="1:4" x14ac:dyDescent="0.2">
      <c r="A4901" s="5">
        <v>4842</v>
      </c>
      <c r="B4901" s="921"/>
      <c r="D4901" s="2" t="str">
        <f t="shared" si="75"/>
        <v>OK</v>
      </c>
    </row>
    <row r="4902" spans="1:4" x14ac:dyDescent="0.2">
      <c r="A4902" s="5">
        <v>4843</v>
      </c>
      <c r="B4902" s="921"/>
      <c r="D4902" s="2" t="str">
        <f t="shared" si="75"/>
        <v>OK</v>
      </c>
    </row>
    <row r="4903" spans="1:4" x14ac:dyDescent="0.2">
      <c r="A4903" s="5">
        <v>4844</v>
      </c>
      <c r="B4903" s="921"/>
      <c r="D4903" s="2" t="str">
        <f t="shared" si="75"/>
        <v>OK</v>
      </c>
    </row>
    <row r="4904" spans="1:4" x14ac:dyDescent="0.2">
      <c r="A4904" s="5">
        <v>4845</v>
      </c>
      <c r="B4904" s="921"/>
      <c r="D4904" s="2" t="str">
        <f t="shared" si="75"/>
        <v>OK</v>
      </c>
    </row>
    <row r="4905" spans="1:4" x14ac:dyDescent="0.2">
      <c r="A4905" s="5">
        <v>4846</v>
      </c>
      <c r="B4905" s="921"/>
      <c r="D4905" s="2" t="str">
        <f t="shared" si="75"/>
        <v>OK</v>
      </c>
    </row>
    <row r="4906" spans="1:4" x14ac:dyDescent="0.2">
      <c r="A4906" s="5">
        <v>4847</v>
      </c>
      <c r="B4906" s="921"/>
      <c r="D4906" s="2" t="str">
        <f t="shared" si="75"/>
        <v>OK</v>
      </c>
    </row>
    <row r="4907" spans="1:4" x14ac:dyDescent="0.2">
      <c r="A4907" s="5">
        <v>4848</v>
      </c>
      <c r="B4907" s="921"/>
      <c r="D4907" s="2" t="str">
        <f t="shared" si="75"/>
        <v>OK</v>
      </c>
    </row>
    <row r="4908" spans="1:4" x14ac:dyDescent="0.2">
      <c r="A4908" s="5">
        <v>4849</v>
      </c>
      <c r="B4908" s="921"/>
      <c r="D4908" s="2" t="str">
        <f t="shared" si="75"/>
        <v>OK</v>
      </c>
    </row>
    <row r="4909" spans="1:4" x14ac:dyDescent="0.2">
      <c r="A4909" s="5">
        <v>4850</v>
      </c>
      <c r="B4909" s="921"/>
      <c r="D4909" s="2" t="str">
        <f t="shared" si="75"/>
        <v>OK</v>
      </c>
    </row>
    <row r="4910" spans="1:4" x14ac:dyDescent="0.2">
      <c r="A4910" s="5">
        <v>4851</v>
      </c>
      <c r="B4910" s="921"/>
      <c r="D4910" s="2" t="str">
        <f t="shared" si="75"/>
        <v>OK</v>
      </c>
    </row>
    <row r="4911" spans="1:4" x14ac:dyDescent="0.2">
      <c r="A4911" s="5">
        <v>4852</v>
      </c>
      <c r="B4911" s="921"/>
      <c r="D4911" s="2" t="str">
        <f t="shared" si="75"/>
        <v>OK</v>
      </c>
    </row>
    <row r="4912" spans="1:4" x14ac:dyDescent="0.2">
      <c r="A4912" s="5">
        <v>4853</v>
      </c>
      <c r="B4912" s="921"/>
      <c r="D4912" s="2" t="str">
        <f t="shared" si="75"/>
        <v>OK</v>
      </c>
    </row>
    <row r="4913" spans="1:4" x14ac:dyDescent="0.2">
      <c r="A4913">
        <v>4854</v>
      </c>
      <c r="B4913" s="921">
        <f>'Revenues 10-15'!C164</f>
        <v>0</v>
      </c>
      <c r="D4913" s="2" t="str">
        <f t="shared" si="75"/>
        <v>Error?</v>
      </c>
    </row>
    <row r="4914" spans="1:4" x14ac:dyDescent="0.2">
      <c r="A4914">
        <v>4855</v>
      </c>
      <c r="B4914" s="921">
        <f>'Revenues 10-15'!D164</f>
        <v>0</v>
      </c>
      <c r="D4914" s="2" t="str">
        <f t="shared" si="75"/>
        <v>Error?</v>
      </c>
    </row>
    <row r="4915" spans="1:4" x14ac:dyDescent="0.2">
      <c r="A4915">
        <v>4856</v>
      </c>
      <c r="B4915" s="921">
        <f>'Revenues 10-15'!E164</f>
        <v>0</v>
      </c>
      <c r="D4915" s="2" t="str">
        <f t="shared" si="75"/>
        <v>Error?</v>
      </c>
    </row>
    <row r="4916" spans="1:4" x14ac:dyDescent="0.2">
      <c r="A4916">
        <v>4857</v>
      </c>
      <c r="B4916" s="921">
        <f>'Revenues 10-15'!F164</f>
        <v>0</v>
      </c>
      <c r="D4916" s="2" t="str">
        <f t="shared" si="75"/>
        <v>Error?</v>
      </c>
    </row>
    <row r="4917" spans="1:4" x14ac:dyDescent="0.2">
      <c r="A4917">
        <v>4858</v>
      </c>
      <c r="B4917" s="921">
        <f>'Revenues 10-15'!G164</f>
        <v>0</v>
      </c>
      <c r="D4917" s="2" t="str">
        <f t="shared" si="75"/>
        <v>Error?</v>
      </c>
    </row>
    <row r="4918" spans="1:4" x14ac:dyDescent="0.2">
      <c r="A4918">
        <v>4859</v>
      </c>
      <c r="B4918" s="921">
        <f>'Revenues 10-15'!H164</f>
        <v>0</v>
      </c>
      <c r="D4918" s="2" t="str">
        <f t="shared" si="75"/>
        <v>Error?</v>
      </c>
    </row>
    <row r="4919" spans="1:4" x14ac:dyDescent="0.2">
      <c r="A4919" s="5">
        <v>4860</v>
      </c>
      <c r="B4919" s="921"/>
      <c r="D4919" s="2" t="str">
        <f t="shared" si="75"/>
        <v>OK</v>
      </c>
    </row>
    <row r="4920" spans="1:4" x14ac:dyDescent="0.2">
      <c r="A4920">
        <v>4861</v>
      </c>
      <c r="B4920" s="921">
        <f>'Revenues 10-15'!K164</f>
        <v>0</v>
      </c>
      <c r="D4920" s="2" t="str">
        <f t="shared" si="75"/>
        <v>Error?</v>
      </c>
    </row>
    <row r="4921" spans="1:4" x14ac:dyDescent="0.2">
      <c r="A4921" s="5">
        <v>4862</v>
      </c>
      <c r="B4921" s="921"/>
      <c r="D4921" s="2" t="str">
        <f t="shared" si="75"/>
        <v>OK</v>
      </c>
    </row>
    <row r="4922" spans="1:4" x14ac:dyDescent="0.2">
      <c r="A4922" s="5">
        <v>4863</v>
      </c>
      <c r="B4922" s="921"/>
      <c r="D4922" s="2" t="str">
        <f t="shared" si="75"/>
        <v>OK</v>
      </c>
    </row>
    <row r="4923" spans="1:4" x14ac:dyDescent="0.2">
      <c r="A4923" s="5">
        <v>4864</v>
      </c>
      <c r="B4923" s="921"/>
      <c r="D4923" s="2" t="str">
        <f t="shared" si="75"/>
        <v>OK</v>
      </c>
    </row>
    <row r="4924" spans="1:4" x14ac:dyDescent="0.2">
      <c r="A4924" s="5">
        <v>4865</v>
      </c>
      <c r="B4924" s="921"/>
      <c r="D4924" s="2" t="str">
        <f t="shared" si="75"/>
        <v>OK</v>
      </c>
    </row>
    <row r="4925" spans="1:4" x14ac:dyDescent="0.2">
      <c r="A4925" s="5">
        <v>4866</v>
      </c>
      <c r="B4925" s="921"/>
      <c r="D4925" s="2" t="str">
        <f t="shared" ref="D4925:D4988" si="76">IF(ISBLANK(B4925),"OK",IF(A4925-B4925=0,"OK","Error?"))</f>
        <v>OK</v>
      </c>
    </row>
    <row r="4926" spans="1:4" x14ac:dyDescent="0.2">
      <c r="A4926" s="5">
        <v>4867</v>
      </c>
      <c r="B4926" s="921"/>
      <c r="D4926" s="2" t="str">
        <f t="shared" si="76"/>
        <v>OK</v>
      </c>
    </row>
    <row r="4927" spans="1:4" x14ac:dyDescent="0.2">
      <c r="A4927" s="5">
        <v>4868</v>
      </c>
      <c r="B4927" s="921"/>
      <c r="D4927" s="2" t="str">
        <f t="shared" si="76"/>
        <v>OK</v>
      </c>
    </row>
    <row r="4928" spans="1:4" x14ac:dyDescent="0.2">
      <c r="A4928" s="5">
        <v>4869</v>
      </c>
      <c r="B4928" s="921"/>
      <c r="D4928" s="2" t="str">
        <f t="shared" si="76"/>
        <v>OK</v>
      </c>
    </row>
    <row r="4929" spans="1:4" x14ac:dyDescent="0.2">
      <c r="A4929" s="5">
        <v>4870</v>
      </c>
      <c r="B4929" s="921"/>
      <c r="D4929" s="2" t="str">
        <f t="shared" si="76"/>
        <v>OK</v>
      </c>
    </row>
    <row r="4930" spans="1:4" x14ac:dyDescent="0.2">
      <c r="A4930" s="5">
        <v>4871</v>
      </c>
      <c r="B4930" s="921"/>
      <c r="D4930" s="2" t="str">
        <f t="shared" si="76"/>
        <v>OK</v>
      </c>
    </row>
    <row r="4931" spans="1:4" x14ac:dyDescent="0.2">
      <c r="A4931" s="5">
        <v>4872</v>
      </c>
      <c r="B4931" s="921"/>
      <c r="D4931" s="2" t="str">
        <f t="shared" si="76"/>
        <v>OK</v>
      </c>
    </row>
    <row r="4932" spans="1:4" x14ac:dyDescent="0.2">
      <c r="A4932" s="5">
        <v>4873</v>
      </c>
      <c r="B4932" s="921"/>
      <c r="D4932" s="2" t="str">
        <f t="shared" si="76"/>
        <v>OK</v>
      </c>
    </row>
    <row r="4933" spans="1:4" x14ac:dyDescent="0.2">
      <c r="A4933" s="5">
        <v>4874</v>
      </c>
      <c r="B4933" s="921"/>
      <c r="D4933" s="2" t="str">
        <f t="shared" si="76"/>
        <v>OK</v>
      </c>
    </row>
    <row r="4934" spans="1:4" x14ac:dyDescent="0.2">
      <c r="A4934" s="5">
        <v>4875</v>
      </c>
      <c r="B4934" s="921"/>
      <c r="D4934" s="2" t="str">
        <f t="shared" si="76"/>
        <v>OK</v>
      </c>
    </row>
    <row r="4935" spans="1:4" x14ac:dyDescent="0.2">
      <c r="A4935" s="5">
        <v>4876</v>
      </c>
      <c r="B4935" s="921"/>
      <c r="D4935" s="2" t="str">
        <f t="shared" si="76"/>
        <v>OK</v>
      </c>
    </row>
    <row r="4936" spans="1:4" x14ac:dyDescent="0.2">
      <c r="A4936" s="5">
        <v>4877</v>
      </c>
      <c r="B4936" s="921"/>
      <c r="D4936" s="2" t="str">
        <f t="shared" si="76"/>
        <v>OK</v>
      </c>
    </row>
    <row r="4937" spans="1:4" x14ac:dyDescent="0.2">
      <c r="A4937" s="5">
        <v>4878</v>
      </c>
      <c r="B4937" s="921"/>
      <c r="D4937" s="2" t="str">
        <f t="shared" si="76"/>
        <v>OK</v>
      </c>
    </row>
    <row r="4938" spans="1:4" x14ac:dyDescent="0.2">
      <c r="A4938" s="5">
        <v>4879</v>
      </c>
      <c r="B4938" s="921"/>
      <c r="D4938" s="2" t="str">
        <f t="shared" si="76"/>
        <v>OK</v>
      </c>
    </row>
    <row r="4939" spans="1:4" x14ac:dyDescent="0.2">
      <c r="A4939" s="5">
        <v>4880</v>
      </c>
      <c r="B4939" s="921"/>
      <c r="D4939" s="2" t="str">
        <f t="shared" si="76"/>
        <v>OK</v>
      </c>
    </row>
    <row r="4940" spans="1:4" x14ac:dyDescent="0.2">
      <c r="A4940" s="5">
        <v>4881</v>
      </c>
      <c r="B4940" s="921"/>
      <c r="D4940" s="2" t="str">
        <f t="shared" si="76"/>
        <v>OK</v>
      </c>
    </row>
    <row r="4941" spans="1:4" x14ac:dyDescent="0.2">
      <c r="A4941" s="5">
        <v>4882</v>
      </c>
      <c r="B4941" s="921"/>
      <c r="D4941" s="2" t="str">
        <f t="shared" si="76"/>
        <v>OK</v>
      </c>
    </row>
    <row r="4942" spans="1:4" x14ac:dyDescent="0.2">
      <c r="A4942">
        <v>4883</v>
      </c>
      <c r="B4942" s="921">
        <f>'Revenues 10-15'!C176</f>
        <v>0</v>
      </c>
      <c r="D4942" s="2" t="str">
        <f t="shared" si="76"/>
        <v>Error?</v>
      </c>
    </row>
    <row r="4943" spans="1:4" x14ac:dyDescent="0.2">
      <c r="A4943">
        <v>4884</v>
      </c>
      <c r="B4943" s="921">
        <f>'Revenues 10-15'!D176</f>
        <v>0</v>
      </c>
      <c r="D4943" s="2" t="str">
        <f t="shared" si="76"/>
        <v>Error?</v>
      </c>
    </row>
    <row r="4944" spans="1:4" x14ac:dyDescent="0.2">
      <c r="A4944">
        <v>4885</v>
      </c>
      <c r="B4944" s="921">
        <f>'Revenues 10-15'!F176</f>
        <v>0</v>
      </c>
      <c r="D4944" s="2" t="str">
        <f t="shared" si="76"/>
        <v>Error?</v>
      </c>
    </row>
    <row r="4945" spans="1:4" x14ac:dyDescent="0.2">
      <c r="A4945">
        <v>4886</v>
      </c>
      <c r="B4945" s="921">
        <f>'Revenues 10-15'!G176</f>
        <v>0</v>
      </c>
      <c r="D4945" s="2" t="str">
        <f t="shared" si="76"/>
        <v>Error?</v>
      </c>
    </row>
    <row r="4946" spans="1:4" x14ac:dyDescent="0.2">
      <c r="A4946">
        <v>4887</v>
      </c>
      <c r="B4946" s="921">
        <f>'Revenues 10-15'!H176</f>
        <v>0</v>
      </c>
      <c r="D4946" s="2" t="str">
        <f t="shared" si="76"/>
        <v>Error?</v>
      </c>
    </row>
    <row r="4947" spans="1:4" x14ac:dyDescent="0.2">
      <c r="A4947">
        <v>4888</v>
      </c>
      <c r="B4947" s="921">
        <f>'Revenues 10-15'!K176</f>
        <v>0</v>
      </c>
      <c r="D4947" s="2" t="str">
        <f t="shared" si="76"/>
        <v>Error?</v>
      </c>
    </row>
    <row r="4948" spans="1:4" x14ac:dyDescent="0.2">
      <c r="A4948">
        <v>4889</v>
      </c>
      <c r="B4948" s="921">
        <f>'Revenues 10-15'!H177</f>
        <v>0</v>
      </c>
      <c r="D4948" s="2" t="str">
        <f t="shared" si="76"/>
        <v>Error?</v>
      </c>
    </row>
    <row r="4949" spans="1:4" x14ac:dyDescent="0.2">
      <c r="A4949">
        <v>4890</v>
      </c>
      <c r="B4949" s="921">
        <f>'Revenues 10-15'!K177</f>
        <v>0</v>
      </c>
      <c r="D4949" s="2" t="str">
        <f t="shared" si="76"/>
        <v>Error?</v>
      </c>
    </row>
    <row r="4950" spans="1:4" x14ac:dyDescent="0.2">
      <c r="A4950" s="5">
        <v>4891</v>
      </c>
      <c r="B4950" s="921"/>
      <c r="C4950" s="2" t="s">
        <v>511</v>
      </c>
      <c r="D4950" s="2" t="str">
        <f t="shared" si="76"/>
        <v>OK</v>
      </c>
    </row>
    <row r="4951" spans="1:4" x14ac:dyDescent="0.2">
      <c r="A4951" s="5">
        <v>4892</v>
      </c>
      <c r="B4951" s="921"/>
      <c r="C4951" s="2" t="s">
        <v>511</v>
      </c>
      <c r="D4951" s="2" t="str">
        <f t="shared" si="76"/>
        <v>OK</v>
      </c>
    </row>
    <row r="4952" spans="1:4" x14ac:dyDescent="0.2">
      <c r="A4952" s="5">
        <v>4893</v>
      </c>
      <c r="B4952" s="921"/>
      <c r="D4952" s="2" t="str">
        <f t="shared" si="76"/>
        <v>OK</v>
      </c>
    </row>
    <row r="4953" spans="1:4" x14ac:dyDescent="0.2">
      <c r="A4953" s="5">
        <v>4894</v>
      </c>
      <c r="B4953" s="921"/>
      <c r="D4953" s="2" t="str">
        <f t="shared" si="76"/>
        <v>OK</v>
      </c>
    </row>
    <row r="4954" spans="1:4" x14ac:dyDescent="0.2">
      <c r="A4954" s="5">
        <v>4895</v>
      </c>
      <c r="B4954" s="921"/>
      <c r="D4954" s="2" t="str">
        <f t="shared" si="76"/>
        <v>OK</v>
      </c>
    </row>
    <row r="4955" spans="1:4" x14ac:dyDescent="0.2">
      <c r="A4955" s="5">
        <v>4896</v>
      </c>
      <c r="B4955" s="921"/>
      <c r="D4955" s="2" t="str">
        <f t="shared" si="76"/>
        <v>OK</v>
      </c>
    </row>
    <row r="4956" spans="1:4" x14ac:dyDescent="0.2">
      <c r="A4956" s="5">
        <v>4897</v>
      </c>
      <c r="B4956" s="921"/>
      <c r="D4956" s="2" t="str">
        <f t="shared" si="76"/>
        <v>OK</v>
      </c>
    </row>
    <row r="4957" spans="1:4" x14ac:dyDescent="0.2">
      <c r="A4957" s="5">
        <v>4898</v>
      </c>
      <c r="B4957" s="921"/>
      <c r="D4957" s="2" t="str">
        <f t="shared" si="76"/>
        <v>OK</v>
      </c>
    </row>
    <row r="4958" spans="1:4" x14ac:dyDescent="0.2">
      <c r="A4958" s="5">
        <v>4899</v>
      </c>
      <c r="B4958" s="921"/>
      <c r="D4958" s="2" t="str">
        <f t="shared" si="76"/>
        <v>OK</v>
      </c>
    </row>
    <row r="4959" spans="1:4" x14ac:dyDescent="0.2">
      <c r="A4959" s="5">
        <v>4900</v>
      </c>
      <c r="B4959" s="921"/>
      <c r="D4959" s="2" t="str">
        <f t="shared" si="76"/>
        <v>OK</v>
      </c>
    </row>
    <row r="4960" spans="1:4" x14ac:dyDescent="0.2">
      <c r="A4960" s="5">
        <v>4901</v>
      </c>
      <c r="B4960" s="921"/>
      <c r="D4960" s="2" t="str">
        <f t="shared" si="76"/>
        <v>OK</v>
      </c>
    </row>
    <row r="4961" spans="1:4" x14ac:dyDescent="0.2">
      <c r="A4961" s="5">
        <v>4902</v>
      </c>
      <c r="B4961" s="921"/>
      <c r="D4961" s="2" t="str">
        <f t="shared" si="76"/>
        <v>OK</v>
      </c>
    </row>
    <row r="4962" spans="1:4" x14ac:dyDescent="0.2">
      <c r="A4962" s="5">
        <v>4903</v>
      </c>
      <c r="B4962" s="921"/>
      <c r="D4962" s="2" t="str">
        <f t="shared" si="76"/>
        <v>OK</v>
      </c>
    </row>
    <row r="4963" spans="1:4" x14ac:dyDescent="0.2">
      <c r="A4963" s="5">
        <v>4904</v>
      </c>
      <c r="B4963" s="921"/>
      <c r="D4963" s="2" t="str">
        <f t="shared" si="76"/>
        <v>OK</v>
      </c>
    </row>
    <row r="4964" spans="1:4" x14ac:dyDescent="0.2">
      <c r="A4964" s="5">
        <v>4905</v>
      </c>
      <c r="B4964" s="921"/>
      <c r="D4964" s="2" t="str">
        <f t="shared" si="76"/>
        <v>OK</v>
      </c>
    </row>
    <row r="4965" spans="1:4" x14ac:dyDescent="0.2">
      <c r="A4965" s="5">
        <v>4906</v>
      </c>
      <c r="B4965" s="921"/>
      <c r="D4965" s="2" t="str">
        <f t="shared" si="76"/>
        <v>OK</v>
      </c>
    </row>
    <row r="4966" spans="1:4" x14ac:dyDescent="0.2">
      <c r="A4966" s="5">
        <v>4907</v>
      </c>
      <c r="B4966" s="921"/>
      <c r="D4966" s="2" t="str">
        <f t="shared" si="76"/>
        <v>OK</v>
      </c>
    </row>
    <row r="4967" spans="1:4" x14ac:dyDescent="0.2">
      <c r="A4967" s="5">
        <v>4908</v>
      </c>
      <c r="B4967" s="921"/>
      <c r="D4967" s="2" t="str">
        <f t="shared" si="76"/>
        <v>OK</v>
      </c>
    </row>
    <row r="4968" spans="1:4" x14ac:dyDescent="0.2">
      <c r="A4968" s="5">
        <v>4909</v>
      </c>
      <c r="B4968" s="921"/>
      <c r="D4968" s="2" t="str">
        <f t="shared" si="76"/>
        <v>OK</v>
      </c>
    </row>
    <row r="4969" spans="1:4" x14ac:dyDescent="0.2">
      <c r="A4969" s="5">
        <v>4910</v>
      </c>
      <c r="B4969" s="921"/>
      <c r="D4969" s="2" t="str">
        <f t="shared" si="76"/>
        <v>OK</v>
      </c>
    </row>
    <row r="4970" spans="1:4" x14ac:dyDescent="0.2">
      <c r="A4970" s="5">
        <v>4911</v>
      </c>
      <c r="B4970" s="921"/>
      <c r="D4970" s="2" t="str">
        <f t="shared" si="76"/>
        <v>OK</v>
      </c>
    </row>
    <row r="4971" spans="1:4" x14ac:dyDescent="0.2">
      <c r="A4971" s="5">
        <v>4912</v>
      </c>
      <c r="B4971" s="921"/>
      <c r="D4971" s="2" t="str">
        <f t="shared" si="76"/>
        <v>OK</v>
      </c>
    </row>
    <row r="4972" spans="1:4" x14ac:dyDescent="0.2">
      <c r="A4972" s="5">
        <v>4913</v>
      </c>
      <c r="B4972" s="921"/>
      <c r="D4972" s="2" t="str">
        <f t="shared" si="76"/>
        <v>OK</v>
      </c>
    </row>
    <row r="4973" spans="1:4" x14ac:dyDescent="0.2">
      <c r="A4973" s="5">
        <v>4914</v>
      </c>
      <c r="B4973" s="921"/>
      <c r="D4973" s="2" t="str">
        <f t="shared" si="76"/>
        <v>OK</v>
      </c>
    </row>
    <row r="4974" spans="1:4" x14ac:dyDescent="0.2">
      <c r="A4974" s="5">
        <v>4915</v>
      </c>
      <c r="B4974" s="921"/>
      <c r="D4974" s="2" t="str">
        <f t="shared" si="76"/>
        <v>OK</v>
      </c>
    </row>
    <row r="4975" spans="1:4" x14ac:dyDescent="0.2">
      <c r="A4975" s="5">
        <v>4916</v>
      </c>
      <c r="B4975" s="921"/>
      <c r="D4975" s="2" t="str">
        <f t="shared" si="76"/>
        <v>OK</v>
      </c>
    </row>
    <row r="4976" spans="1:4" x14ac:dyDescent="0.2">
      <c r="A4976" s="5">
        <v>4917</v>
      </c>
      <c r="B4976" s="921"/>
      <c r="D4976" s="2" t="str">
        <f t="shared" si="76"/>
        <v>OK</v>
      </c>
    </row>
    <row r="4977" spans="1:4" x14ac:dyDescent="0.2">
      <c r="A4977" s="5">
        <v>4918</v>
      </c>
      <c r="B4977" s="921"/>
      <c r="D4977" s="2" t="str">
        <f t="shared" si="76"/>
        <v>OK</v>
      </c>
    </row>
    <row r="4978" spans="1:4" x14ac:dyDescent="0.2">
      <c r="A4978" s="5">
        <v>4919</v>
      </c>
      <c r="B4978" s="921"/>
      <c r="D4978" s="2" t="str">
        <f t="shared" si="76"/>
        <v>OK</v>
      </c>
    </row>
    <row r="4979" spans="1:4" x14ac:dyDescent="0.2">
      <c r="A4979" s="5">
        <v>4920</v>
      </c>
      <c r="B4979" s="921"/>
      <c r="D4979" s="2" t="str">
        <f t="shared" si="76"/>
        <v>OK</v>
      </c>
    </row>
    <row r="4980" spans="1:4" x14ac:dyDescent="0.2">
      <c r="A4980" s="5">
        <v>4921</v>
      </c>
      <c r="B4980" s="921"/>
      <c r="D4980" s="2" t="str">
        <f t="shared" si="76"/>
        <v>OK</v>
      </c>
    </row>
    <row r="4981" spans="1:4" x14ac:dyDescent="0.2">
      <c r="A4981" s="5">
        <v>4922</v>
      </c>
      <c r="B4981" s="921"/>
      <c r="D4981" s="2" t="str">
        <f t="shared" si="76"/>
        <v>OK</v>
      </c>
    </row>
    <row r="4982" spans="1:4" x14ac:dyDescent="0.2">
      <c r="A4982" s="5">
        <v>4923</v>
      </c>
      <c r="B4982" s="921"/>
      <c r="D4982" s="2" t="str">
        <f t="shared" si="76"/>
        <v>OK</v>
      </c>
    </row>
    <row r="4983" spans="1:4" x14ac:dyDescent="0.2">
      <c r="A4983" s="5">
        <v>4924</v>
      </c>
      <c r="B4983" s="921"/>
      <c r="D4983" s="2" t="str">
        <f t="shared" si="76"/>
        <v>OK</v>
      </c>
    </row>
    <row r="4984" spans="1:4" x14ac:dyDescent="0.2">
      <c r="A4984" s="5">
        <v>4925</v>
      </c>
      <c r="B4984" s="921"/>
      <c r="D4984" s="2" t="str">
        <f t="shared" si="76"/>
        <v>OK</v>
      </c>
    </row>
    <row r="4985" spans="1:4" x14ac:dyDescent="0.2">
      <c r="A4985" s="5">
        <v>4926</v>
      </c>
      <c r="B4985" s="921"/>
      <c r="D4985" s="2" t="str">
        <f t="shared" si="76"/>
        <v>OK</v>
      </c>
    </row>
    <row r="4986" spans="1:4" x14ac:dyDescent="0.2">
      <c r="A4986" s="5">
        <v>4927</v>
      </c>
      <c r="B4986" s="921"/>
      <c r="D4986" s="2" t="str">
        <f t="shared" si="76"/>
        <v>OK</v>
      </c>
    </row>
    <row r="4987" spans="1:4" x14ac:dyDescent="0.2">
      <c r="A4987" s="5">
        <v>4928</v>
      </c>
      <c r="B4987" s="921"/>
      <c r="D4987" s="2" t="str">
        <f t="shared" si="76"/>
        <v>OK</v>
      </c>
    </row>
    <row r="4988" spans="1:4" x14ac:dyDescent="0.2">
      <c r="A4988" s="5">
        <v>4929</v>
      </c>
      <c r="B4988" s="921"/>
      <c r="D4988" s="2" t="str">
        <f t="shared" si="76"/>
        <v>OK</v>
      </c>
    </row>
    <row r="4989" spans="1:4" x14ac:dyDescent="0.2">
      <c r="A4989" s="5">
        <v>4930</v>
      </c>
      <c r="B4989" s="921"/>
      <c r="D4989" s="2" t="str">
        <f t="shared" ref="D4989:D5052" si="77">IF(ISBLANK(B4989),"OK",IF(A4989-B4989=0,"OK","Error?"))</f>
        <v>OK</v>
      </c>
    </row>
    <row r="4990" spans="1:4" x14ac:dyDescent="0.2">
      <c r="A4990" s="5">
        <v>4931</v>
      </c>
      <c r="B4990" s="921"/>
      <c r="D4990" s="2" t="str">
        <f t="shared" si="77"/>
        <v>OK</v>
      </c>
    </row>
    <row r="4991" spans="1:4" x14ac:dyDescent="0.2">
      <c r="A4991" s="5">
        <v>4932</v>
      </c>
      <c r="B4991" s="921"/>
      <c r="D4991" s="2" t="str">
        <f t="shared" si="77"/>
        <v>OK</v>
      </c>
    </row>
    <row r="4992" spans="1:4" x14ac:dyDescent="0.2">
      <c r="A4992" s="5">
        <v>4933</v>
      </c>
      <c r="B4992" s="921"/>
      <c r="D4992" s="2" t="str">
        <f t="shared" si="77"/>
        <v>OK</v>
      </c>
    </row>
    <row r="4993" spans="1:4" x14ac:dyDescent="0.2">
      <c r="A4993" s="1">
        <v>4934</v>
      </c>
      <c r="B4993" s="921">
        <f>'FP Info 3'!J7</f>
        <v>0</v>
      </c>
      <c r="D4993" s="2" t="str">
        <f t="shared" si="77"/>
        <v>Error?</v>
      </c>
    </row>
    <row r="4994" spans="1:4" x14ac:dyDescent="0.2">
      <c r="A4994" s="1">
        <v>4935</v>
      </c>
      <c r="B4994" s="921" t="str">
        <f>'FP Info 3'!H32</f>
        <v>Enter x in a.or b.</v>
      </c>
      <c r="D4994" s="2" t="e">
        <f t="shared" si="77"/>
        <v>#VALUE!</v>
      </c>
    </row>
    <row r="4995" spans="1:4" x14ac:dyDescent="0.2">
      <c r="A4995" s="1">
        <v>4936</v>
      </c>
      <c r="B4995" s="921">
        <f>'FP Info 3'!H38</f>
        <v>484112</v>
      </c>
      <c r="D4995" s="2" t="str">
        <f t="shared" si="77"/>
        <v>Error?</v>
      </c>
    </row>
    <row r="4996" spans="1:4" x14ac:dyDescent="0.2">
      <c r="A4996" s="5">
        <v>4937</v>
      </c>
      <c r="B4996" s="921"/>
      <c r="D4996" s="2" t="str">
        <f t="shared" si="77"/>
        <v>OK</v>
      </c>
    </row>
    <row r="4997" spans="1:4" x14ac:dyDescent="0.2">
      <c r="A4997" s="5">
        <v>4938</v>
      </c>
      <c r="B4997" s="921"/>
      <c r="D4997" s="2" t="str">
        <f t="shared" si="77"/>
        <v>OK</v>
      </c>
    </row>
    <row r="4998" spans="1:4" x14ac:dyDescent="0.2">
      <c r="A4998">
        <v>4939</v>
      </c>
      <c r="B4998" s="921">
        <f>'Revenues 10-15'!K171</f>
        <v>0</v>
      </c>
      <c r="D4998" s="2" t="str">
        <f t="shared" si="77"/>
        <v>Error?</v>
      </c>
    </row>
    <row r="4999" spans="1:4" x14ac:dyDescent="0.2">
      <c r="A4999" s="5">
        <v>4940</v>
      </c>
      <c r="B4999" s="921"/>
      <c r="C4999" s="2" t="s">
        <v>511</v>
      </c>
      <c r="D4999" s="2" t="str">
        <f t="shared" si="77"/>
        <v>OK</v>
      </c>
    </row>
    <row r="5000" spans="1:4" x14ac:dyDescent="0.2">
      <c r="A5000" s="5">
        <v>4941</v>
      </c>
      <c r="B5000" s="921"/>
      <c r="C5000" s="2" t="s">
        <v>511</v>
      </c>
      <c r="D5000" s="2" t="str">
        <f t="shared" si="77"/>
        <v>OK</v>
      </c>
    </row>
    <row r="5001" spans="1:4" x14ac:dyDescent="0.2">
      <c r="A5001" s="5">
        <v>4942</v>
      </c>
      <c r="B5001" s="921"/>
      <c r="D5001" s="2" t="str">
        <f t="shared" si="77"/>
        <v>OK</v>
      </c>
    </row>
    <row r="5002" spans="1:4" x14ac:dyDescent="0.2">
      <c r="A5002" s="5">
        <v>4943</v>
      </c>
      <c r="B5002" s="921"/>
      <c r="D5002" s="2" t="str">
        <f t="shared" si="77"/>
        <v>OK</v>
      </c>
    </row>
    <row r="5003" spans="1:4" x14ac:dyDescent="0.2">
      <c r="A5003" s="5">
        <v>4944</v>
      </c>
      <c r="B5003" s="921"/>
      <c r="D5003" s="2" t="str">
        <f t="shared" si="77"/>
        <v>OK</v>
      </c>
    </row>
    <row r="5004" spans="1:4" x14ac:dyDescent="0.2">
      <c r="A5004" s="5">
        <v>4945</v>
      </c>
      <c r="B5004" s="921"/>
      <c r="D5004" s="2" t="str">
        <f t="shared" si="77"/>
        <v>OK</v>
      </c>
    </row>
    <row r="5005" spans="1:4" x14ac:dyDescent="0.2">
      <c r="A5005" s="5">
        <v>4946</v>
      </c>
      <c r="B5005" s="921"/>
      <c r="C5005" s="2" t="s">
        <v>511</v>
      </c>
      <c r="D5005" s="2" t="str">
        <f t="shared" si="77"/>
        <v>OK</v>
      </c>
    </row>
    <row r="5006" spans="1:4" x14ac:dyDescent="0.2">
      <c r="A5006" s="5">
        <v>4947</v>
      </c>
      <c r="B5006" s="921"/>
      <c r="D5006" s="2" t="str">
        <f t="shared" si="77"/>
        <v>OK</v>
      </c>
    </row>
    <row r="5007" spans="1:4" x14ac:dyDescent="0.2">
      <c r="A5007" s="5">
        <v>4948</v>
      </c>
      <c r="B5007" s="921"/>
      <c r="D5007" s="2" t="str">
        <f t="shared" si="77"/>
        <v>OK</v>
      </c>
    </row>
    <row r="5008" spans="1:4" x14ac:dyDescent="0.2">
      <c r="A5008" s="5">
        <v>4949</v>
      </c>
      <c r="B5008" s="921"/>
      <c r="D5008" s="2" t="str">
        <f t="shared" si="77"/>
        <v>OK</v>
      </c>
    </row>
    <row r="5009" spans="1:4" x14ac:dyDescent="0.2">
      <c r="A5009">
        <v>4950</v>
      </c>
      <c r="B5009" s="921">
        <f>'Acct Summary 7-9'!I6</f>
        <v>0</v>
      </c>
      <c r="C5009" s="2" t="s">
        <v>511</v>
      </c>
      <c r="D5009" s="2" t="str">
        <f t="shared" si="77"/>
        <v>Error?</v>
      </c>
    </row>
    <row r="5010" spans="1:4" x14ac:dyDescent="0.2">
      <c r="A5010">
        <v>4951</v>
      </c>
      <c r="B5010" s="921">
        <f>'Acct Summary 7-9'!C27</f>
        <v>0</v>
      </c>
      <c r="C5010" s="2" t="s">
        <v>511</v>
      </c>
      <c r="D5010" s="2" t="str">
        <f t="shared" si="77"/>
        <v>Error?</v>
      </c>
    </row>
    <row r="5011" spans="1:4" x14ac:dyDescent="0.2">
      <c r="A5011">
        <v>4952</v>
      </c>
      <c r="B5011" s="921">
        <f>'Acct Summary 7-9'!D27</f>
        <v>0</v>
      </c>
      <c r="C5011" s="2" t="s">
        <v>511</v>
      </c>
      <c r="D5011" s="2" t="str">
        <f t="shared" si="77"/>
        <v>Error?</v>
      </c>
    </row>
    <row r="5012" spans="1:4" x14ac:dyDescent="0.2">
      <c r="A5012">
        <v>4953</v>
      </c>
      <c r="B5012" s="921">
        <f>'Acct Summary 7-9'!F27</f>
        <v>0</v>
      </c>
      <c r="C5012" s="2" t="s">
        <v>511</v>
      </c>
      <c r="D5012" s="2" t="str">
        <f t="shared" si="77"/>
        <v>Error?</v>
      </c>
    </row>
    <row r="5013" spans="1:4" x14ac:dyDescent="0.2">
      <c r="A5013" s="5">
        <v>4954</v>
      </c>
      <c r="B5013" s="921"/>
      <c r="D5013" s="2" t="str">
        <f t="shared" si="77"/>
        <v>OK</v>
      </c>
    </row>
    <row r="5014" spans="1:4" x14ac:dyDescent="0.2">
      <c r="A5014" s="5">
        <v>4955</v>
      </c>
      <c r="B5014" s="921"/>
      <c r="C5014" s="2" t="s">
        <v>511</v>
      </c>
      <c r="D5014" s="2" t="str">
        <f t="shared" si="77"/>
        <v>OK</v>
      </c>
    </row>
    <row r="5015" spans="1:4" x14ac:dyDescent="0.2">
      <c r="A5015" s="5">
        <v>4956</v>
      </c>
      <c r="B5015" s="921"/>
      <c r="D5015" s="2" t="str">
        <f t="shared" si="77"/>
        <v>OK</v>
      </c>
    </row>
    <row r="5016" spans="1:4" x14ac:dyDescent="0.2">
      <c r="A5016" s="5">
        <v>4957</v>
      </c>
      <c r="B5016" s="921"/>
      <c r="D5016" s="2" t="str">
        <f t="shared" si="77"/>
        <v>OK</v>
      </c>
    </row>
    <row r="5017" spans="1:4" x14ac:dyDescent="0.2">
      <c r="A5017" s="5">
        <v>4958</v>
      </c>
      <c r="B5017" s="921"/>
      <c r="D5017" s="2" t="str">
        <f t="shared" si="77"/>
        <v>OK</v>
      </c>
    </row>
    <row r="5018" spans="1:4" x14ac:dyDescent="0.2">
      <c r="A5018" s="5">
        <v>4959</v>
      </c>
      <c r="B5018" s="921"/>
      <c r="D5018" s="2" t="str">
        <f t="shared" si="77"/>
        <v>OK</v>
      </c>
    </row>
    <row r="5019" spans="1:4" x14ac:dyDescent="0.2">
      <c r="A5019" s="5">
        <v>4960</v>
      </c>
      <c r="B5019" s="921"/>
      <c r="D5019" s="2" t="str">
        <f t="shared" si="77"/>
        <v>OK</v>
      </c>
    </row>
    <row r="5020" spans="1:4" x14ac:dyDescent="0.2">
      <c r="A5020">
        <v>4961</v>
      </c>
      <c r="B5020" s="921">
        <f>'Acct Summary 7-9'!C49</f>
        <v>0</v>
      </c>
      <c r="D5020" s="2" t="str">
        <f t="shared" si="77"/>
        <v>Error?</v>
      </c>
    </row>
    <row r="5021" spans="1:4" x14ac:dyDescent="0.2">
      <c r="A5021">
        <v>4962</v>
      </c>
      <c r="B5021" s="921">
        <f>'Acct Summary 7-9'!D49</f>
        <v>0</v>
      </c>
      <c r="D5021" s="2" t="str">
        <f t="shared" si="77"/>
        <v>Error?</v>
      </c>
    </row>
    <row r="5022" spans="1:4" x14ac:dyDescent="0.2">
      <c r="A5022">
        <v>4963</v>
      </c>
      <c r="B5022" s="921">
        <f>'Acct Summary 7-9'!F49</f>
        <v>0</v>
      </c>
      <c r="D5022" s="2" t="str">
        <f t="shared" si="77"/>
        <v>Error?</v>
      </c>
    </row>
    <row r="5023" spans="1:4" x14ac:dyDescent="0.2">
      <c r="A5023" s="5">
        <v>4964</v>
      </c>
      <c r="B5023" s="921"/>
      <c r="D5023" s="2" t="str">
        <f t="shared" si="77"/>
        <v>OK</v>
      </c>
    </row>
    <row r="5024" spans="1:4" x14ac:dyDescent="0.2">
      <c r="A5024">
        <v>4965</v>
      </c>
      <c r="B5024" s="921">
        <f>'Revenues 10-15'!C6</f>
        <v>0</v>
      </c>
      <c r="D5024" s="2" t="str">
        <f t="shared" si="77"/>
        <v>Error?</v>
      </c>
    </row>
    <row r="5025" spans="1:4" x14ac:dyDescent="0.2">
      <c r="A5025">
        <v>4966</v>
      </c>
      <c r="B5025" s="921">
        <f>'Revenues 10-15'!F106</f>
        <v>0</v>
      </c>
      <c r="C5025" s="2" t="s">
        <v>511</v>
      </c>
      <c r="D5025" s="2" t="str">
        <f t="shared" si="77"/>
        <v>Error?</v>
      </c>
    </row>
    <row r="5026" spans="1:4" x14ac:dyDescent="0.2">
      <c r="A5026" s="5">
        <v>4967</v>
      </c>
      <c r="B5026" s="921"/>
      <c r="D5026" s="2" t="str">
        <f t="shared" si="77"/>
        <v>OK</v>
      </c>
    </row>
    <row r="5027" spans="1:4" x14ac:dyDescent="0.2">
      <c r="A5027" s="5">
        <v>4968</v>
      </c>
      <c r="B5027" s="921"/>
      <c r="D5027" s="2" t="str">
        <f t="shared" si="77"/>
        <v>OK</v>
      </c>
    </row>
    <row r="5028" spans="1:4" x14ac:dyDescent="0.2">
      <c r="A5028" s="5">
        <v>4969</v>
      </c>
      <c r="B5028" s="921"/>
      <c r="D5028" s="2" t="str">
        <f t="shared" si="77"/>
        <v>OK</v>
      </c>
    </row>
    <row r="5029" spans="1:4" x14ac:dyDescent="0.2">
      <c r="A5029" s="5">
        <v>4970</v>
      </c>
      <c r="B5029" s="921"/>
      <c r="D5029" s="2" t="str">
        <f t="shared" si="77"/>
        <v>OK</v>
      </c>
    </row>
    <row r="5030" spans="1:4" x14ac:dyDescent="0.2">
      <c r="A5030" s="5">
        <v>4971</v>
      </c>
      <c r="B5030" s="921"/>
      <c r="D5030" s="2" t="str">
        <f t="shared" si="77"/>
        <v>OK</v>
      </c>
    </row>
    <row r="5031" spans="1:4" x14ac:dyDescent="0.2">
      <c r="A5031" s="5">
        <v>4972</v>
      </c>
      <c r="B5031" s="921"/>
      <c r="D5031" s="2" t="str">
        <f t="shared" si="77"/>
        <v>OK</v>
      </c>
    </row>
    <row r="5032" spans="1:4" x14ac:dyDescent="0.2">
      <c r="A5032" s="5">
        <v>4973</v>
      </c>
      <c r="B5032" s="921"/>
      <c r="D5032" s="2" t="str">
        <f t="shared" si="77"/>
        <v>OK</v>
      </c>
    </row>
    <row r="5033" spans="1:4" x14ac:dyDescent="0.2">
      <c r="A5033" s="5">
        <v>4974</v>
      </c>
      <c r="B5033" s="921"/>
      <c r="D5033" s="2" t="str">
        <f t="shared" si="77"/>
        <v>OK</v>
      </c>
    </row>
    <row r="5034" spans="1:4" x14ac:dyDescent="0.2">
      <c r="A5034" s="5">
        <v>4975</v>
      </c>
      <c r="B5034" s="921"/>
      <c r="D5034" s="2" t="str">
        <f t="shared" si="77"/>
        <v>OK</v>
      </c>
    </row>
    <row r="5035" spans="1:4" x14ac:dyDescent="0.2">
      <c r="A5035" s="5">
        <v>4976</v>
      </c>
      <c r="B5035" s="921"/>
      <c r="D5035" s="2" t="str">
        <f t="shared" si="77"/>
        <v>OK</v>
      </c>
    </row>
    <row r="5036" spans="1:4" x14ac:dyDescent="0.2">
      <c r="A5036" s="5">
        <v>4977</v>
      </c>
      <c r="B5036" s="921"/>
      <c r="D5036" s="2" t="str">
        <f t="shared" si="77"/>
        <v>OK</v>
      </c>
    </row>
    <row r="5037" spans="1:4" x14ac:dyDescent="0.2">
      <c r="A5037" s="5">
        <v>4978</v>
      </c>
      <c r="B5037" s="921"/>
      <c r="D5037" s="2" t="str">
        <f t="shared" si="77"/>
        <v>OK</v>
      </c>
    </row>
    <row r="5038" spans="1:4" x14ac:dyDescent="0.2">
      <c r="A5038" s="5">
        <v>4979</v>
      </c>
      <c r="B5038" s="921"/>
      <c r="D5038" s="2" t="str">
        <f t="shared" si="77"/>
        <v>OK</v>
      </c>
    </row>
    <row r="5039" spans="1:4" x14ac:dyDescent="0.2">
      <c r="A5039" s="5">
        <v>4980</v>
      </c>
      <c r="B5039" s="921"/>
      <c r="D5039" s="2" t="str">
        <f t="shared" si="77"/>
        <v>OK</v>
      </c>
    </row>
    <row r="5040" spans="1:4" x14ac:dyDescent="0.2">
      <c r="A5040" s="5">
        <v>4981</v>
      </c>
      <c r="B5040" s="921"/>
      <c r="D5040" s="2" t="str">
        <f t="shared" si="77"/>
        <v>OK</v>
      </c>
    </row>
    <row r="5041" spans="1:4" x14ac:dyDescent="0.2">
      <c r="A5041" s="5">
        <v>4982</v>
      </c>
      <c r="B5041" s="921"/>
      <c r="D5041" s="2" t="str">
        <f t="shared" si="77"/>
        <v>OK</v>
      </c>
    </row>
    <row r="5042" spans="1:4" x14ac:dyDescent="0.2">
      <c r="A5042" s="5">
        <v>4983</v>
      </c>
      <c r="B5042" s="921"/>
      <c r="D5042" s="2" t="str">
        <f t="shared" si="77"/>
        <v>OK</v>
      </c>
    </row>
    <row r="5043" spans="1:4" x14ac:dyDescent="0.2">
      <c r="A5043" s="5">
        <v>4984</v>
      </c>
      <c r="B5043" s="921"/>
      <c r="D5043" s="2" t="str">
        <f t="shared" si="77"/>
        <v>OK</v>
      </c>
    </row>
    <row r="5044" spans="1:4" x14ac:dyDescent="0.2">
      <c r="A5044" s="5">
        <v>4985</v>
      </c>
      <c r="B5044" s="921"/>
      <c r="D5044" s="2" t="str">
        <f t="shared" si="77"/>
        <v>OK</v>
      </c>
    </row>
    <row r="5045" spans="1:4" x14ac:dyDescent="0.2">
      <c r="A5045" s="5">
        <v>4986</v>
      </c>
      <c r="B5045" s="921"/>
      <c r="D5045" s="2" t="str">
        <f t="shared" si="77"/>
        <v>OK</v>
      </c>
    </row>
    <row r="5046" spans="1:4" x14ac:dyDescent="0.2">
      <c r="A5046" s="5">
        <v>4987</v>
      </c>
      <c r="B5046" s="921"/>
      <c r="D5046" s="2" t="str">
        <f t="shared" si="77"/>
        <v>OK</v>
      </c>
    </row>
    <row r="5047" spans="1:4" x14ac:dyDescent="0.2">
      <c r="A5047" s="5">
        <v>4988</v>
      </c>
      <c r="B5047" s="921"/>
      <c r="D5047" s="2" t="str">
        <f t="shared" si="77"/>
        <v>OK</v>
      </c>
    </row>
    <row r="5048" spans="1:4" x14ac:dyDescent="0.2">
      <c r="A5048" s="5">
        <v>4989</v>
      </c>
      <c r="B5048" s="921"/>
      <c r="D5048" s="2" t="str">
        <f t="shared" si="77"/>
        <v>OK</v>
      </c>
    </row>
    <row r="5049" spans="1:4" x14ac:dyDescent="0.2">
      <c r="A5049" s="5">
        <v>4990</v>
      </c>
      <c r="B5049" s="921"/>
      <c r="D5049" s="2" t="str">
        <f t="shared" si="77"/>
        <v>OK</v>
      </c>
    </row>
    <row r="5050" spans="1:4" x14ac:dyDescent="0.2">
      <c r="A5050" s="5">
        <v>4991</v>
      </c>
      <c r="B5050" s="921"/>
      <c r="D5050" s="2" t="str">
        <f t="shared" si="77"/>
        <v>OK</v>
      </c>
    </row>
    <row r="5051" spans="1:4" x14ac:dyDescent="0.2">
      <c r="A5051" s="5">
        <v>4992</v>
      </c>
      <c r="B5051" s="921"/>
      <c r="D5051" s="2" t="str">
        <f t="shared" si="77"/>
        <v>OK</v>
      </c>
    </row>
    <row r="5052" spans="1:4" x14ac:dyDescent="0.2">
      <c r="A5052" s="5">
        <v>4993</v>
      </c>
      <c r="B5052" s="921"/>
      <c r="D5052" s="2" t="str">
        <f t="shared" si="77"/>
        <v>OK</v>
      </c>
    </row>
    <row r="5053" spans="1:4" x14ac:dyDescent="0.2">
      <c r="A5053" s="5">
        <v>4994</v>
      </c>
      <c r="B5053" s="921"/>
      <c r="D5053" s="2" t="str">
        <f t="shared" ref="D5053:D5116" si="78">IF(ISBLANK(B5053),"OK",IF(A5053-B5053=0,"OK","Error?"))</f>
        <v>OK</v>
      </c>
    </row>
    <row r="5054" spans="1:4" x14ac:dyDescent="0.2">
      <c r="A5054">
        <v>4995</v>
      </c>
      <c r="B5054" s="921">
        <f>'Revenues 10-15'!C162</f>
        <v>0</v>
      </c>
      <c r="D5054" s="2" t="str">
        <f t="shared" si="78"/>
        <v>Error?</v>
      </c>
    </row>
    <row r="5055" spans="1:4" x14ac:dyDescent="0.2">
      <c r="A5055">
        <v>4996</v>
      </c>
      <c r="B5055" s="921">
        <f>'Revenues 10-15'!D162</f>
        <v>0</v>
      </c>
      <c r="D5055" s="2" t="str">
        <f t="shared" si="78"/>
        <v>Error?</v>
      </c>
    </row>
    <row r="5056" spans="1:4" x14ac:dyDescent="0.2">
      <c r="A5056">
        <v>4997</v>
      </c>
      <c r="B5056" s="921">
        <f>'Revenues 10-15'!F162</f>
        <v>0</v>
      </c>
      <c r="D5056" s="2" t="str">
        <f t="shared" si="78"/>
        <v>Error?</v>
      </c>
    </row>
    <row r="5057" spans="1:4" x14ac:dyDescent="0.2">
      <c r="A5057">
        <v>4998</v>
      </c>
      <c r="B5057" s="921">
        <f>'Revenues 10-15'!G162</f>
        <v>0</v>
      </c>
      <c r="D5057" s="2" t="str">
        <f t="shared" si="78"/>
        <v>Error?</v>
      </c>
    </row>
    <row r="5058" spans="1:4" x14ac:dyDescent="0.2">
      <c r="A5058">
        <v>4999</v>
      </c>
      <c r="B5058" s="921">
        <f>'Revenues 10-15'!C163</f>
        <v>0</v>
      </c>
      <c r="D5058" s="2" t="str">
        <f t="shared" si="78"/>
        <v>Error?</v>
      </c>
    </row>
    <row r="5059" spans="1:4" x14ac:dyDescent="0.2">
      <c r="A5059">
        <v>5000</v>
      </c>
      <c r="B5059" s="921">
        <f>'Revenues 10-15'!C5</f>
        <v>0</v>
      </c>
      <c r="D5059" s="2" t="str">
        <f t="shared" si="78"/>
        <v>Error?</v>
      </c>
    </row>
    <row r="5060" spans="1:4" x14ac:dyDescent="0.2">
      <c r="A5060" s="5">
        <v>5001</v>
      </c>
      <c r="B5060" s="921"/>
      <c r="D5060" s="2" t="str">
        <f t="shared" si="78"/>
        <v>OK</v>
      </c>
    </row>
    <row r="5061" spans="1:4" x14ac:dyDescent="0.2">
      <c r="A5061">
        <v>5002</v>
      </c>
      <c r="B5061" s="921">
        <f>'Revenues 10-15'!C7</f>
        <v>0</v>
      </c>
      <c r="D5061" s="2" t="str">
        <f t="shared" si="78"/>
        <v>Error?</v>
      </c>
    </row>
    <row r="5062" spans="1:4" x14ac:dyDescent="0.2">
      <c r="A5062">
        <v>5003</v>
      </c>
      <c r="B5062" s="921">
        <f>'Revenues 10-15'!C10</f>
        <v>0</v>
      </c>
      <c r="D5062" s="2" t="str">
        <f t="shared" si="78"/>
        <v>Error?</v>
      </c>
    </row>
    <row r="5063" spans="1:4" x14ac:dyDescent="0.2">
      <c r="A5063">
        <v>5004</v>
      </c>
      <c r="B5063" s="921">
        <f>'Revenues 10-15'!C11</f>
        <v>0</v>
      </c>
      <c r="D5063" s="2" t="str">
        <f t="shared" si="78"/>
        <v>Error?</v>
      </c>
    </row>
    <row r="5064" spans="1:4" x14ac:dyDescent="0.2">
      <c r="A5064">
        <v>5005</v>
      </c>
      <c r="B5064" s="921">
        <f>'Revenues 10-15'!C12</f>
        <v>0</v>
      </c>
      <c r="D5064" s="2" t="str">
        <f t="shared" si="78"/>
        <v>Error?</v>
      </c>
    </row>
    <row r="5065" spans="1:4" x14ac:dyDescent="0.2">
      <c r="A5065">
        <v>5006</v>
      </c>
      <c r="B5065" s="921">
        <f>'Revenues 10-15'!C14</f>
        <v>0</v>
      </c>
      <c r="D5065" s="2" t="str">
        <f t="shared" si="78"/>
        <v>Error?</v>
      </c>
    </row>
    <row r="5066" spans="1:4" x14ac:dyDescent="0.2">
      <c r="A5066">
        <v>5007</v>
      </c>
      <c r="B5066" s="921">
        <f>'Revenues 10-15'!C15</f>
        <v>0</v>
      </c>
      <c r="C5066" s="2" t="s">
        <v>511</v>
      </c>
      <c r="D5066" s="2" t="str">
        <f t="shared" si="78"/>
        <v>Error?</v>
      </c>
    </row>
    <row r="5067" spans="1:4" x14ac:dyDescent="0.2">
      <c r="A5067">
        <v>5008</v>
      </c>
      <c r="B5067" s="921">
        <f>'Revenues 10-15'!C16</f>
        <v>0</v>
      </c>
      <c r="D5067" s="2" t="str">
        <f t="shared" si="78"/>
        <v>Error?</v>
      </c>
    </row>
    <row r="5068" spans="1:4" x14ac:dyDescent="0.2">
      <c r="A5068">
        <v>5009</v>
      </c>
      <c r="B5068" s="921">
        <f>'Revenues 10-15'!C17</f>
        <v>0</v>
      </c>
      <c r="D5068" s="2" t="str">
        <f t="shared" si="78"/>
        <v>Error?</v>
      </c>
    </row>
    <row r="5069" spans="1:4" x14ac:dyDescent="0.2">
      <c r="A5069">
        <v>5010</v>
      </c>
      <c r="B5069" s="921">
        <f>'Revenues 10-15'!C18</f>
        <v>0</v>
      </c>
      <c r="D5069" s="2" t="str">
        <f t="shared" si="78"/>
        <v>Error?</v>
      </c>
    </row>
    <row r="5070" spans="1:4" x14ac:dyDescent="0.2">
      <c r="A5070">
        <v>5011</v>
      </c>
      <c r="B5070" s="921">
        <f>'Revenues 10-15'!C20</f>
        <v>0</v>
      </c>
      <c r="D5070" s="2" t="str">
        <f t="shared" si="78"/>
        <v>Error?</v>
      </c>
    </row>
    <row r="5071" spans="1:4" x14ac:dyDescent="0.2">
      <c r="A5071">
        <v>5012</v>
      </c>
      <c r="B5071" s="921">
        <f>'Revenues 10-15'!C21</f>
        <v>0</v>
      </c>
      <c r="C5071" s="2" t="s">
        <v>511</v>
      </c>
      <c r="D5071" s="2" t="str">
        <f t="shared" si="78"/>
        <v>Error?</v>
      </c>
    </row>
    <row r="5072" spans="1:4" x14ac:dyDescent="0.2">
      <c r="A5072">
        <v>5013</v>
      </c>
      <c r="B5072" s="921">
        <f>'Revenues 10-15'!C22</f>
        <v>0</v>
      </c>
      <c r="D5072" s="2" t="str">
        <f t="shared" si="78"/>
        <v>Error?</v>
      </c>
    </row>
    <row r="5073" spans="1:4" x14ac:dyDescent="0.2">
      <c r="A5073">
        <v>5014</v>
      </c>
      <c r="B5073" s="921">
        <f>'Revenues 10-15'!C24</f>
        <v>0</v>
      </c>
      <c r="D5073" s="2" t="str">
        <f t="shared" si="78"/>
        <v>Error?</v>
      </c>
    </row>
    <row r="5074" spans="1:4" x14ac:dyDescent="0.2">
      <c r="A5074">
        <v>5015</v>
      </c>
      <c r="B5074" s="921">
        <f>'Revenues 10-15'!C25</f>
        <v>159603</v>
      </c>
      <c r="D5074" s="2" t="str">
        <f t="shared" si="78"/>
        <v>Error?</v>
      </c>
    </row>
    <row r="5075" spans="1:4" x14ac:dyDescent="0.2">
      <c r="A5075">
        <v>5016</v>
      </c>
      <c r="B5075" s="921">
        <f>'Revenues 10-15'!C26</f>
        <v>0</v>
      </c>
      <c r="D5075" s="2" t="str">
        <f t="shared" si="78"/>
        <v>Error?</v>
      </c>
    </row>
    <row r="5076" spans="1:4" x14ac:dyDescent="0.2">
      <c r="A5076">
        <v>5017</v>
      </c>
      <c r="B5076" s="921">
        <f>'Revenues 10-15'!C28</f>
        <v>0</v>
      </c>
      <c r="D5076" s="2" t="str">
        <f t="shared" si="78"/>
        <v>Error?</v>
      </c>
    </row>
    <row r="5077" spans="1:4" x14ac:dyDescent="0.2">
      <c r="A5077">
        <v>5018</v>
      </c>
      <c r="B5077" s="921">
        <f>'Revenues 10-15'!C29</f>
        <v>0</v>
      </c>
      <c r="D5077" s="2" t="str">
        <f t="shared" si="78"/>
        <v>Error?</v>
      </c>
    </row>
    <row r="5078" spans="1:4" x14ac:dyDescent="0.2">
      <c r="A5078">
        <v>5019</v>
      </c>
      <c r="B5078" s="921">
        <f>'Revenues 10-15'!C30</f>
        <v>0</v>
      </c>
      <c r="D5078" s="2" t="str">
        <f t="shared" si="78"/>
        <v>Error?</v>
      </c>
    </row>
    <row r="5079" spans="1:4" x14ac:dyDescent="0.2">
      <c r="A5079">
        <v>5020</v>
      </c>
      <c r="B5079" s="921">
        <f>'Revenues 10-15'!C32</f>
        <v>0</v>
      </c>
      <c r="D5079" s="2" t="str">
        <f t="shared" si="78"/>
        <v>Error?</v>
      </c>
    </row>
    <row r="5080" spans="1:4" x14ac:dyDescent="0.2">
      <c r="A5080">
        <v>5021</v>
      </c>
      <c r="B5080" s="921">
        <f>'Revenues 10-15'!C33</f>
        <v>0</v>
      </c>
      <c r="D5080" s="2" t="str">
        <f t="shared" si="78"/>
        <v>Error?</v>
      </c>
    </row>
    <row r="5081" spans="1:4" x14ac:dyDescent="0.2">
      <c r="A5081">
        <v>5022</v>
      </c>
      <c r="B5081" s="921">
        <f>'Revenues 10-15'!C34</f>
        <v>0</v>
      </c>
      <c r="D5081" s="2" t="str">
        <f t="shared" si="78"/>
        <v>Error?</v>
      </c>
    </row>
    <row r="5082" spans="1:4" x14ac:dyDescent="0.2">
      <c r="A5082">
        <v>5023</v>
      </c>
      <c r="B5082" s="921">
        <f>'Revenues 10-15'!C36</f>
        <v>0</v>
      </c>
      <c r="D5082" s="2" t="str">
        <f t="shared" si="78"/>
        <v>Error?</v>
      </c>
    </row>
    <row r="5083" spans="1:4" x14ac:dyDescent="0.2">
      <c r="A5083">
        <v>5024</v>
      </c>
      <c r="B5083" s="921">
        <f>'Revenues 10-15'!C37</f>
        <v>0</v>
      </c>
      <c r="D5083" s="2" t="str">
        <f t="shared" si="78"/>
        <v>Error?</v>
      </c>
    </row>
    <row r="5084" spans="1:4" x14ac:dyDescent="0.2">
      <c r="A5084">
        <v>5025</v>
      </c>
      <c r="B5084" s="921">
        <f>'Revenues 10-15'!C38</f>
        <v>0</v>
      </c>
      <c r="D5084" s="2" t="str">
        <f t="shared" si="78"/>
        <v>Error?</v>
      </c>
    </row>
    <row r="5085" spans="1:4" x14ac:dyDescent="0.2">
      <c r="A5085">
        <v>5026</v>
      </c>
      <c r="B5085" s="921">
        <f>'Revenues 10-15'!C40</f>
        <v>159603</v>
      </c>
      <c r="D5085" s="2" t="str">
        <f t="shared" si="78"/>
        <v>Error?</v>
      </c>
    </row>
    <row r="5086" spans="1:4" x14ac:dyDescent="0.2">
      <c r="A5086">
        <v>5027</v>
      </c>
      <c r="B5086" s="921">
        <f>'Revenues 10-15'!C65</f>
        <v>17555</v>
      </c>
      <c r="D5086" s="2" t="str">
        <f t="shared" si="78"/>
        <v>Error?</v>
      </c>
    </row>
    <row r="5087" spans="1:4" x14ac:dyDescent="0.2">
      <c r="A5087">
        <v>5028</v>
      </c>
      <c r="B5087" s="921">
        <f>'Revenues 10-15'!C66</f>
        <v>0</v>
      </c>
      <c r="C5087" s="2" t="s">
        <v>511</v>
      </c>
      <c r="D5087" s="2" t="str">
        <f t="shared" si="78"/>
        <v>Error?</v>
      </c>
    </row>
    <row r="5088" spans="1:4" x14ac:dyDescent="0.2">
      <c r="A5088">
        <v>5029</v>
      </c>
      <c r="B5088" s="921">
        <f>'Revenues 10-15'!C67</f>
        <v>17555</v>
      </c>
      <c r="D5088" s="2" t="str">
        <f t="shared" si="78"/>
        <v>Error?</v>
      </c>
    </row>
    <row r="5089" spans="1:4" x14ac:dyDescent="0.2">
      <c r="A5089">
        <v>5030</v>
      </c>
      <c r="B5089" s="921">
        <f>'Revenues 10-15'!C70</f>
        <v>0</v>
      </c>
      <c r="D5089" s="2" t="str">
        <f t="shared" si="78"/>
        <v>Error?</v>
      </c>
    </row>
    <row r="5090" spans="1:4" x14ac:dyDescent="0.2">
      <c r="A5090">
        <v>5031</v>
      </c>
      <c r="B5090" s="921">
        <f>'Revenues 10-15'!C71</f>
        <v>0</v>
      </c>
      <c r="C5090" s="2" t="s">
        <v>511</v>
      </c>
      <c r="D5090" s="2" t="str">
        <f t="shared" si="78"/>
        <v>Error?</v>
      </c>
    </row>
    <row r="5091" spans="1:4" x14ac:dyDescent="0.2">
      <c r="A5091">
        <v>5032</v>
      </c>
      <c r="B5091" s="921">
        <f>'Revenues 10-15'!C72</f>
        <v>0</v>
      </c>
      <c r="D5091" s="2" t="str">
        <f t="shared" si="78"/>
        <v>Error?</v>
      </c>
    </row>
    <row r="5092" spans="1:4" x14ac:dyDescent="0.2">
      <c r="A5092">
        <v>5033</v>
      </c>
      <c r="B5092" s="921">
        <f>'Revenues 10-15'!C73</f>
        <v>0</v>
      </c>
      <c r="D5092" s="2" t="str">
        <f t="shared" si="78"/>
        <v>Error?</v>
      </c>
    </row>
    <row r="5093" spans="1:4" x14ac:dyDescent="0.2">
      <c r="A5093">
        <v>5034</v>
      </c>
      <c r="B5093" s="921">
        <f>'Revenues 10-15'!C74</f>
        <v>0</v>
      </c>
      <c r="D5093" s="2" t="str">
        <f t="shared" si="78"/>
        <v>Error?</v>
      </c>
    </row>
    <row r="5094" spans="1:4" x14ac:dyDescent="0.2">
      <c r="A5094">
        <v>5035</v>
      </c>
      <c r="B5094" s="921">
        <f>'Revenues 10-15'!C75</f>
        <v>0</v>
      </c>
      <c r="D5094" s="2" t="str">
        <f t="shared" si="78"/>
        <v>Error?</v>
      </c>
    </row>
    <row r="5095" spans="1:4" x14ac:dyDescent="0.2">
      <c r="A5095">
        <v>5036</v>
      </c>
      <c r="B5095" s="921">
        <f>'Revenues 10-15'!C77</f>
        <v>0</v>
      </c>
      <c r="D5095" s="2" t="str">
        <f t="shared" si="78"/>
        <v>Error?</v>
      </c>
    </row>
    <row r="5096" spans="1:4" x14ac:dyDescent="0.2">
      <c r="A5096">
        <v>5037</v>
      </c>
      <c r="B5096" s="921">
        <f>'Revenues 10-15'!C78</f>
        <v>0</v>
      </c>
      <c r="C5096" s="2" t="s">
        <v>511</v>
      </c>
      <c r="D5096" s="2" t="str">
        <f t="shared" si="78"/>
        <v>Error?</v>
      </c>
    </row>
    <row r="5097" spans="1:4" x14ac:dyDescent="0.2">
      <c r="A5097">
        <v>5038</v>
      </c>
      <c r="B5097" s="921">
        <f>'Revenues 10-15'!C79</f>
        <v>0</v>
      </c>
      <c r="D5097" s="2" t="str">
        <f t="shared" si="78"/>
        <v>Error?</v>
      </c>
    </row>
    <row r="5098" spans="1:4" x14ac:dyDescent="0.2">
      <c r="A5098">
        <v>5039</v>
      </c>
      <c r="B5098" s="921">
        <f>'Revenues 10-15'!C80</f>
        <v>0</v>
      </c>
      <c r="D5098" s="2" t="str">
        <f t="shared" si="78"/>
        <v>Error?</v>
      </c>
    </row>
    <row r="5099" spans="1:4" x14ac:dyDescent="0.2">
      <c r="A5099">
        <v>5040</v>
      </c>
      <c r="B5099" s="921">
        <f>'Revenues 10-15'!C81</f>
        <v>0</v>
      </c>
      <c r="D5099" s="2" t="str">
        <f t="shared" si="78"/>
        <v>Error?</v>
      </c>
    </row>
    <row r="5100" spans="1:4" x14ac:dyDescent="0.2">
      <c r="A5100">
        <v>5041</v>
      </c>
      <c r="B5100" s="921">
        <f>'Revenues 10-15'!C83</f>
        <v>0</v>
      </c>
      <c r="D5100" s="2" t="str">
        <f t="shared" si="78"/>
        <v>Error?</v>
      </c>
    </row>
    <row r="5101" spans="1:4" x14ac:dyDescent="0.2">
      <c r="A5101">
        <v>5042</v>
      </c>
      <c r="B5101" s="921">
        <f>'Revenues 10-15'!C86</f>
        <v>0</v>
      </c>
      <c r="D5101" s="2" t="str">
        <f t="shared" si="78"/>
        <v>Error?</v>
      </c>
    </row>
    <row r="5102" spans="1:4" x14ac:dyDescent="0.2">
      <c r="A5102">
        <v>5043</v>
      </c>
      <c r="B5102" s="921">
        <f>'Revenues 10-15'!C87</f>
        <v>0</v>
      </c>
      <c r="C5102" s="2" t="s">
        <v>511</v>
      </c>
      <c r="D5102" s="2" t="str">
        <f t="shared" si="78"/>
        <v>Error?</v>
      </c>
    </row>
    <row r="5103" spans="1:4" x14ac:dyDescent="0.2">
      <c r="A5103">
        <v>5044</v>
      </c>
      <c r="B5103" s="921">
        <f>'Revenues 10-15'!C88</f>
        <v>0</v>
      </c>
      <c r="D5103" s="2" t="str">
        <f t="shared" si="78"/>
        <v>Error?</v>
      </c>
    </row>
    <row r="5104" spans="1:4" x14ac:dyDescent="0.2">
      <c r="A5104">
        <v>5045</v>
      </c>
      <c r="B5104" s="921">
        <f>'Revenues 10-15'!C89</f>
        <v>0</v>
      </c>
      <c r="D5104" s="2" t="str">
        <f t="shared" si="78"/>
        <v>Error?</v>
      </c>
    </row>
    <row r="5105" spans="1:4" x14ac:dyDescent="0.2">
      <c r="A5105">
        <v>5046</v>
      </c>
      <c r="B5105" s="921">
        <f>'Revenues 10-15'!C90</f>
        <v>0</v>
      </c>
      <c r="D5105" s="2" t="str">
        <f t="shared" si="78"/>
        <v>Error?</v>
      </c>
    </row>
    <row r="5106" spans="1:4" x14ac:dyDescent="0.2">
      <c r="A5106">
        <v>5047</v>
      </c>
      <c r="B5106" s="921">
        <f>'Revenues 10-15'!C91</f>
        <v>0</v>
      </c>
      <c r="D5106" s="2" t="str">
        <f t="shared" si="78"/>
        <v>Error?</v>
      </c>
    </row>
    <row r="5107" spans="1:4" x14ac:dyDescent="0.2">
      <c r="A5107">
        <v>5048</v>
      </c>
      <c r="B5107" s="921">
        <f>'Revenues 10-15'!C92</f>
        <v>0</v>
      </c>
      <c r="D5107" s="2" t="str">
        <f t="shared" si="78"/>
        <v>Error?</v>
      </c>
    </row>
    <row r="5108" spans="1:4" x14ac:dyDescent="0.2">
      <c r="A5108">
        <v>5049</v>
      </c>
      <c r="B5108" s="921">
        <f>'Revenues 10-15'!C93</f>
        <v>0</v>
      </c>
      <c r="D5108" s="2" t="str">
        <f t="shared" si="78"/>
        <v>Error?</v>
      </c>
    </row>
    <row r="5109" spans="1:4" x14ac:dyDescent="0.2">
      <c r="A5109">
        <v>5050</v>
      </c>
      <c r="B5109" s="921">
        <f>'Revenues 10-15'!C94</f>
        <v>0</v>
      </c>
      <c r="D5109" s="2" t="str">
        <f t="shared" si="78"/>
        <v>Error?</v>
      </c>
    </row>
    <row r="5110" spans="1:4" x14ac:dyDescent="0.2">
      <c r="A5110">
        <v>5051</v>
      </c>
      <c r="B5110" s="921">
        <f>'Revenues 10-15'!C95</f>
        <v>0</v>
      </c>
      <c r="D5110" s="2" t="str">
        <f t="shared" si="78"/>
        <v>Error?</v>
      </c>
    </row>
    <row r="5111" spans="1:4" x14ac:dyDescent="0.2">
      <c r="A5111">
        <v>5052</v>
      </c>
      <c r="B5111" s="921">
        <f>'Revenues 10-15'!C97</f>
        <v>0</v>
      </c>
      <c r="D5111" s="2" t="str">
        <f t="shared" si="78"/>
        <v>Error?</v>
      </c>
    </row>
    <row r="5112" spans="1:4" x14ac:dyDescent="0.2">
      <c r="A5112">
        <v>5053</v>
      </c>
      <c r="B5112" s="921">
        <f>'Revenues 10-15'!C98</f>
        <v>59848</v>
      </c>
      <c r="C5112" s="2" t="s">
        <v>511</v>
      </c>
      <c r="D5112" s="2" t="str">
        <f t="shared" si="78"/>
        <v>Error?</v>
      </c>
    </row>
    <row r="5113" spans="1:4" x14ac:dyDescent="0.2">
      <c r="A5113">
        <v>5054</v>
      </c>
      <c r="B5113" s="921">
        <f>'Revenues 10-15'!C100</f>
        <v>20014443</v>
      </c>
      <c r="D5113" s="2" t="str">
        <f t="shared" si="78"/>
        <v>Error?</v>
      </c>
    </row>
    <row r="5114" spans="1:4" x14ac:dyDescent="0.2">
      <c r="A5114">
        <v>5055</v>
      </c>
      <c r="B5114" s="921">
        <f>'Revenues 10-15'!C101</f>
        <v>0</v>
      </c>
      <c r="D5114" s="2" t="str">
        <f t="shared" si="78"/>
        <v>Error?</v>
      </c>
    </row>
    <row r="5115" spans="1:4" x14ac:dyDescent="0.2">
      <c r="A5115">
        <v>5056</v>
      </c>
      <c r="B5115" s="921">
        <f>'Revenues 10-15'!C107</f>
        <v>0</v>
      </c>
      <c r="D5115" s="2" t="str">
        <f t="shared" si="78"/>
        <v>Error?</v>
      </c>
    </row>
    <row r="5116" spans="1:4" x14ac:dyDescent="0.2">
      <c r="A5116">
        <v>5057</v>
      </c>
      <c r="B5116" s="921">
        <f>'Revenues 10-15'!C108</f>
        <v>0</v>
      </c>
      <c r="D5116" s="2" t="str">
        <f t="shared" si="78"/>
        <v>Error?</v>
      </c>
    </row>
    <row r="5117" spans="1:4" x14ac:dyDescent="0.2">
      <c r="A5117">
        <v>5058</v>
      </c>
      <c r="B5117" s="921">
        <f>'Revenues 10-15'!C109</f>
        <v>13159</v>
      </c>
      <c r="D5117" s="2" t="str">
        <f t="shared" ref="D5117:D5180" si="79">IF(ISBLANK(B5117),"OK",IF(A5117-B5117=0,"OK","Error?"))</f>
        <v>Error?</v>
      </c>
    </row>
    <row r="5118" spans="1:4" x14ac:dyDescent="0.2">
      <c r="A5118">
        <v>5059</v>
      </c>
      <c r="B5118" s="921">
        <f>'Revenues 10-15'!C110</f>
        <v>20087450</v>
      </c>
      <c r="D5118" s="2" t="str">
        <f t="shared" si="79"/>
        <v>Error?</v>
      </c>
    </row>
    <row r="5119" spans="1:4" x14ac:dyDescent="0.2">
      <c r="A5119">
        <v>5060</v>
      </c>
      <c r="B5119" s="921">
        <f>'Revenues 10-15'!C111</f>
        <v>20264608</v>
      </c>
      <c r="D5119" s="2" t="str">
        <f t="shared" si="79"/>
        <v>Error?</v>
      </c>
    </row>
    <row r="5120" spans="1:4" x14ac:dyDescent="0.2">
      <c r="A5120">
        <v>5061</v>
      </c>
      <c r="B5120" s="921">
        <f>'Revenues 10-15'!C114</f>
        <v>0</v>
      </c>
      <c r="C5120" s="2" t="s">
        <v>511</v>
      </c>
      <c r="D5120" s="2" t="str">
        <f t="shared" si="79"/>
        <v>Error?</v>
      </c>
    </row>
    <row r="5121" spans="1:4" x14ac:dyDescent="0.2">
      <c r="A5121">
        <v>5062</v>
      </c>
      <c r="B5121" s="921">
        <f>'Revenues 10-15'!C115</f>
        <v>0</v>
      </c>
      <c r="C5121" s="2" t="s">
        <v>511</v>
      </c>
      <c r="D5121" s="2" t="str">
        <f t="shared" si="79"/>
        <v>Error?</v>
      </c>
    </row>
    <row r="5122" spans="1:4" x14ac:dyDescent="0.2">
      <c r="A5122">
        <v>5063</v>
      </c>
      <c r="B5122" s="921">
        <f>'Revenues 10-15'!C116</f>
        <v>0</v>
      </c>
      <c r="D5122" s="2" t="str">
        <f t="shared" si="79"/>
        <v>Error?</v>
      </c>
    </row>
    <row r="5123" spans="1:4" x14ac:dyDescent="0.2">
      <c r="A5123">
        <v>5064</v>
      </c>
      <c r="B5123" s="921">
        <f>'Revenues 10-15'!C117</f>
        <v>0</v>
      </c>
      <c r="D5123" s="2" t="str">
        <f t="shared" si="79"/>
        <v>Error?</v>
      </c>
    </row>
    <row r="5124" spans="1:4" x14ac:dyDescent="0.2">
      <c r="A5124">
        <v>5065</v>
      </c>
      <c r="B5124" s="921">
        <f>'Revenues 10-15'!C120</f>
        <v>1499381</v>
      </c>
      <c r="D5124" s="2" t="str">
        <f t="shared" si="79"/>
        <v>Error?</v>
      </c>
    </row>
    <row r="5125" spans="1:4" x14ac:dyDescent="0.2">
      <c r="A5125">
        <v>5066</v>
      </c>
      <c r="B5125" s="921">
        <f>'Revenues 10-15'!C121</f>
        <v>0</v>
      </c>
      <c r="C5125" s="2" t="s">
        <v>511</v>
      </c>
      <c r="D5125" s="2" t="str">
        <f t="shared" si="79"/>
        <v>Error?</v>
      </c>
    </row>
    <row r="5126" spans="1:4" x14ac:dyDescent="0.2">
      <c r="A5126" s="5">
        <v>5067</v>
      </c>
      <c r="B5126" s="921"/>
      <c r="D5126" s="2" t="str">
        <f t="shared" si="79"/>
        <v>OK</v>
      </c>
    </row>
    <row r="5127" spans="1:4" x14ac:dyDescent="0.2">
      <c r="A5127" s="5">
        <v>5068</v>
      </c>
      <c r="B5127" s="921"/>
      <c r="D5127" s="2" t="str">
        <f t="shared" si="79"/>
        <v>OK</v>
      </c>
    </row>
    <row r="5128" spans="1:4" x14ac:dyDescent="0.2">
      <c r="A5128" s="5">
        <v>5069</v>
      </c>
      <c r="B5128" s="921"/>
      <c r="D5128" s="2" t="str">
        <f t="shared" si="79"/>
        <v>OK</v>
      </c>
    </row>
    <row r="5129" spans="1:4" x14ac:dyDescent="0.2">
      <c r="A5129" s="5">
        <v>5070</v>
      </c>
      <c r="B5129" s="921"/>
      <c r="D5129" s="2" t="str">
        <f t="shared" si="79"/>
        <v>OK</v>
      </c>
    </row>
    <row r="5130" spans="1:4" x14ac:dyDescent="0.2">
      <c r="A5130">
        <v>5071</v>
      </c>
      <c r="B5130" s="921">
        <f>'Revenues 10-15'!C124</f>
        <v>1499381</v>
      </c>
      <c r="D5130" s="2" t="str">
        <f t="shared" si="79"/>
        <v>Error?</v>
      </c>
    </row>
    <row r="5131" spans="1:4" x14ac:dyDescent="0.2">
      <c r="A5131">
        <v>5072</v>
      </c>
      <c r="B5131" s="921">
        <f>'Revenues 10-15'!C127</f>
        <v>0</v>
      </c>
      <c r="D5131" s="2" t="str">
        <f t="shared" si="79"/>
        <v>Error?</v>
      </c>
    </row>
    <row r="5132" spans="1:4" x14ac:dyDescent="0.2">
      <c r="A5132">
        <v>5073</v>
      </c>
      <c r="B5132" s="921">
        <f>'Revenues 10-15'!C128</f>
        <v>0</v>
      </c>
      <c r="C5132" s="2" t="s">
        <v>511</v>
      </c>
      <c r="D5132" s="2" t="str">
        <f t="shared" si="79"/>
        <v>Error?</v>
      </c>
    </row>
    <row r="5133" spans="1:4" x14ac:dyDescent="0.2">
      <c r="A5133">
        <v>5074</v>
      </c>
      <c r="B5133" s="921">
        <f>'Revenues 10-15'!C129</f>
        <v>0</v>
      </c>
      <c r="D5133" s="2" t="str">
        <f t="shared" si="79"/>
        <v>Error?</v>
      </c>
    </row>
    <row r="5134" spans="1:4" x14ac:dyDescent="0.2">
      <c r="A5134" s="5">
        <v>5075</v>
      </c>
      <c r="B5134" s="921"/>
      <c r="D5134" s="2" t="str">
        <f t="shared" si="79"/>
        <v>OK</v>
      </c>
    </row>
    <row r="5135" spans="1:4" x14ac:dyDescent="0.2">
      <c r="A5135">
        <v>5076</v>
      </c>
      <c r="B5135" s="921">
        <f>'Revenues 10-15'!C130</f>
        <v>0</v>
      </c>
      <c r="D5135" s="2" t="str">
        <f t="shared" si="79"/>
        <v>Error?</v>
      </c>
    </row>
    <row r="5136" spans="1:4" x14ac:dyDescent="0.2">
      <c r="A5136" s="5">
        <v>5077</v>
      </c>
      <c r="B5136" s="921"/>
      <c r="D5136" s="2" t="str">
        <f t="shared" si="79"/>
        <v>OK</v>
      </c>
    </row>
    <row r="5137" spans="1:4" x14ac:dyDescent="0.2">
      <c r="A5137">
        <v>5078</v>
      </c>
      <c r="B5137" s="921">
        <f>'Revenues 10-15'!C131</f>
        <v>0</v>
      </c>
      <c r="D5137" s="2" t="str">
        <f t="shared" si="79"/>
        <v>Error?</v>
      </c>
    </row>
    <row r="5138" spans="1:4" x14ac:dyDescent="0.2">
      <c r="A5138" s="5">
        <v>5079</v>
      </c>
      <c r="B5138" s="921"/>
      <c r="D5138" s="2" t="str">
        <f t="shared" si="79"/>
        <v>OK</v>
      </c>
    </row>
    <row r="5139" spans="1:4" x14ac:dyDescent="0.2">
      <c r="A5139" s="5">
        <v>5080</v>
      </c>
      <c r="B5139" s="921"/>
      <c r="D5139" s="2" t="str">
        <f t="shared" si="79"/>
        <v>OK</v>
      </c>
    </row>
    <row r="5140" spans="1:4" x14ac:dyDescent="0.2">
      <c r="A5140">
        <v>5081</v>
      </c>
      <c r="B5140" s="921">
        <f>'Revenues 10-15'!C132</f>
        <v>0</v>
      </c>
      <c r="D5140" s="2" t="str">
        <f t="shared" si="79"/>
        <v>Error?</v>
      </c>
    </row>
    <row r="5141" spans="1:4" x14ac:dyDescent="0.2">
      <c r="A5141" s="5">
        <v>5082</v>
      </c>
      <c r="B5141" s="921"/>
      <c r="D5141" s="2" t="str">
        <f t="shared" si="79"/>
        <v>OK</v>
      </c>
    </row>
    <row r="5142" spans="1:4" x14ac:dyDescent="0.2">
      <c r="A5142" s="5">
        <v>5083</v>
      </c>
      <c r="B5142" s="921"/>
      <c r="D5142" s="2" t="str">
        <f t="shared" si="79"/>
        <v>OK</v>
      </c>
    </row>
    <row r="5143" spans="1:4" x14ac:dyDescent="0.2">
      <c r="A5143" s="5">
        <v>5084</v>
      </c>
      <c r="B5143" s="921"/>
      <c r="D5143" s="2" t="str">
        <f t="shared" si="79"/>
        <v>OK</v>
      </c>
    </row>
    <row r="5144" spans="1:4" x14ac:dyDescent="0.2">
      <c r="A5144" s="5">
        <v>5085</v>
      </c>
      <c r="B5144" s="921"/>
      <c r="D5144" s="2" t="str">
        <f t="shared" si="79"/>
        <v>OK</v>
      </c>
    </row>
    <row r="5145" spans="1:4" x14ac:dyDescent="0.2">
      <c r="A5145">
        <v>5086</v>
      </c>
      <c r="B5145" s="921">
        <f>'Revenues 10-15'!C134</f>
        <v>0</v>
      </c>
      <c r="D5145" s="2" t="str">
        <f t="shared" si="79"/>
        <v>Error?</v>
      </c>
    </row>
    <row r="5146" spans="1:4" x14ac:dyDescent="0.2">
      <c r="A5146">
        <v>5087</v>
      </c>
      <c r="B5146" s="921">
        <f>'Revenues 10-15'!C136</f>
        <v>0</v>
      </c>
      <c r="D5146" s="2" t="str">
        <f t="shared" si="79"/>
        <v>Error?</v>
      </c>
    </row>
    <row r="5147" spans="1:4" x14ac:dyDescent="0.2">
      <c r="A5147" s="5">
        <v>5088</v>
      </c>
      <c r="B5147" s="921"/>
      <c r="C5147" s="2" t="s">
        <v>511</v>
      </c>
      <c r="D5147" s="2" t="str">
        <f t="shared" si="79"/>
        <v>OK</v>
      </c>
    </row>
    <row r="5148" spans="1:4" x14ac:dyDescent="0.2">
      <c r="A5148" s="5">
        <v>5089</v>
      </c>
      <c r="B5148" s="921"/>
      <c r="D5148" s="2" t="str">
        <f t="shared" si="79"/>
        <v>OK</v>
      </c>
    </row>
    <row r="5149" spans="1:4" x14ac:dyDescent="0.2">
      <c r="A5149" s="5">
        <v>5090</v>
      </c>
      <c r="B5149" s="921"/>
      <c r="D5149" s="2" t="str">
        <f t="shared" si="79"/>
        <v>OK</v>
      </c>
    </row>
    <row r="5150" spans="1:4" x14ac:dyDescent="0.2">
      <c r="A5150">
        <v>5091</v>
      </c>
      <c r="B5150" s="921">
        <f>'Revenues 10-15'!C137</f>
        <v>0</v>
      </c>
      <c r="D5150" s="2" t="str">
        <f t="shared" si="79"/>
        <v>Error?</v>
      </c>
    </row>
    <row r="5151" spans="1:4" x14ac:dyDescent="0.2">
      <c r="A5151">
        <v>5092</v>
      </c>
      <c r="B5151" s="921">
        <f>'Revenues 10-15'!C138</f>
        <v>0</v>
      </c>
      <c r="D5151" s="2" t="str">
        <f t="shared" si="79"/>
        <v>Error?</v>
      </c>
    </row>
    <row r="5152" spans="1:4" x14ac:dyDescent="0.2">
      <c r="A5152" s="5">
        <v>5093</v>
      </c>
      <c r="B5152" s="921"/>
      <c r="D5152" s="2" t="str">
        <f t="shared" si="79"/>
        <v>OK</v>
      </c>
    </row>
    <row r="5153" spans="1:4" x14ac:dyDescent="0.2">
      <c r="A5153" s="5">
        <v>5094</v>
      </c>
      <c r="B5153" s="921"/>
      <c r="D5153" s="2" t="str">
        <f t="shared" si="79"/>
        <v>OK</v>
      </c>
    </row>
    <row r="5154" spans="1:4" x14ac:dyDescent="0.2">
      <c r="A5154" s="5">
        <v>5095</v>
      </c>
      <c r="B5154" s="921"/>
      <c r="D5154" s="2" t="str">
        <f t="shared" si="79"/>
        <v>OK</v>
      </c>
    </row>
    <row r="5155" spans="1:4" x14ac:dyDescent="0.2">
      <c r="A5155" s="5">
        <v>5096</v>
      </c>
      <c r="B5155" s="921"/>
      <c r="D5155" s="2" t="str">
        <f t="shared" si="79"/>
        <v>OK</v>
      </c>
    </row>
    <row r="5156" spans="1:4" x14ac:dyDescent="0.2">
      <c r="A5156" s="5">
        <v>5097</v>
      </c>
      <c r="B5156" s="921"/>
      <c r="D5156" s="2" t="str">
        <f t="shared" si="79"/>
        <v>OK</v>
      </c>
    </row>
    <row r="5157" spans="1:4" x14ac:dyDescent="0.2">
      <c r="A5157" s="5">
        <v>5098</v>
      </c>
      <c r="B5157" s="921"/>
      <c r="D5157" s="2" t="str">
        <f t="shared" si="79"/>
        <v>OK</v>
      </c>
    </row>
    <row r="5158" spans="1:4" x14ac:dyDescent="0.2">
      <c r="A5158" s="5">
        <v>5099</v>
      </c>
      <c r="B5158" s="921"/>
      <c r="D5158" s="2" t="str">
        <f t="shared" si="79"/>
        <v>OK</v>
      </c>
    </row>
    <row r="5159" spans="1:4" x14ac:dyDescent="0.2">
      <c r="A5159">
        <v>5100</v>
      </c>
      <c r="B5159" s="921">
        <f>'Revenues 10-15'!C143</f>
        <v>0</v>
      </c>
      <c r="D5159" s="2" t="str">
        <f t="shared" si="79"/>
        <v>Error?</v>
      </c>
    </row>
    <row r="5160" spans="1:4" x14ac:dyDescent="0.2">
      <c r="A5160" s="5">
        <v>5101</v>
      </c>
      <c r="B5160" s="921"/>
      <c r="D5160" s="2" t="str">
        <f t="shared" si="79"/>
        <v>OK</v>
      </c>
    </row>
    <row r="5161" spans="1:4" x14ac:dyDescent="0.2">
      <c r="A5161">
        <v>5102</v>
      </c>
      <c r="B5161" s="921">
        <f>'Revenues 10-15'!C145</f>
        <v>0</v>
      </c>
      <c r="C5161" s="2" t="s">
        <v>511</v>
      </c>
      <c r="D5161" s="2" t="str">
        <f t="shared" si="79"/>
        <v>Error?</v>
      </c>
    </row>
    <row r="5162" spans="1:4" x14ac:dyDescent="0.2">
      <c r="A5162">
        <v>5103</v>
      </c>
      <c r="B5162" s="921">
        <f>'Revenues 10-15'!C146</f>
        <v>0</v>
      </c>
      <c r="D5162" s="2" t="str">
        <f t="shared" si="79"/>
        <v>Error?</v>
      </c>
    </row>
    <row r="5163" spans="1:4" x14ac:dyDescent="0.2">
      <c r="A5163">
        <v>5104</v>
      </c>
      <c r="B5163" s="921">
        <f>'Revenues 10-15'!C147</f>
        <v>0</v>
      </c>
      <c r="D5163" s="2" t="str">
        <f t="shared" si="79"/>
        <v>Error?</v>
      </c>
    </row>
    <row r="5164" spans="1:4" x14ac:dyDescent="0.2">
      <c r="A5164" s="5">
        <v>5105</v>
      </c>
      <c r="B5164" s="921"/>
      <c r="D5164" s="2" t="str">
        <f t="shared" si="79"/>
        <v>OK</v>
      </c>
    </row>
    <row r="5165" spans="1:4" x14ac:dyDescent="0.2">
      <c r="A5165">
        <v>5106</v>
      </c>
      <c r="B5165" s="921">
        <f>'Revenues 10-15'!C148</f>
        <v>0</v>
      </c>
      <c r="C5165" s="2" t="s">
        <v>511</v>
      </c>
      <c r="D5165" s="2" t="str">
        <f t="shared" si="79"/>
        <v>Error?</v>
      </c>
    </row>
    <row r="5166" spans="1:4" x14ac:dyDescent="0.2">
      <c r="A5166">
        <v>5107</v>
      </c>
      <c r="B5166" s="921">
        <f>'Revenues 10-15'!C150</f>
        <v>0</v>
      </c>
      <c r="D5166" s="2" t="str">
        <f t="shared" si="79"/>
        <v>Error?</v>
      </c>
    </row>
    <row r="5167" spans="1:4" x14ac:dyDescent="0.2">
      <c r="A5167" s="5">
        <v>5108</v>
      </c>
      <c r="B5167" s="921"/>
      <c r="D5167" s="2" t="str">
        <f t="shared" si="79"/>
        <v>OK</v>
      </c>
    </row>
    <row r="5168" spans="1:4" x14ac:dyDescent="0.2">
      <c r="A5168" s="5">
        <v>5109</v>
      </c>
      <c r="B5168" s="921"/>
      <c r="D5168" s="2" t="str">
        <f t="shared" si="79"/>
        <v>OK</v>
      </c>
    </row>
    <row r="5169" spans="1:4" x14ac:dyDescent="0.2">
      <c r="A5169">
        <v>5110</v>
      </c>
      <c r="B5169" s="921">
        <f>'Revenues 10-15'!C151</f>
        <v>0</v>
      </c>
      <c r="D5169" s="2" t="str">
        <f t="shared" si="79"/>
        <v>Error?</v>
      </c>
    </row>
    <row r="5170" spans="1:4" x14ac:dyDescent="0.2">
      <c r="A5170" s="5">
        <v>5111</v>
      </c>
      <c r="B5170" s="921"/>
      <c r="D5170" s="2" t="str">
        <f t="shared" si="79"/>
        <v>OK</v>
      </c>
    </row>
    <row r="5171" spans="1:4" x14ac:dyDescent="0.2">
      <c r="A5171" s="5">
        <v>5112</v>
      </c>
      <c r="B5171" s="921"/>
      <c r="D5171" s="2" t="str">
        <f t="shared" si="79"/>
        <v>OK</v>
      </c>
    </row>
    <row r="5172" spans="1:4" x14ac:dyDescent="0.2">
      <c r="A5172" s="5">
        <v>5113</v>
      </c>
      <c r="B5172" s="921"/>
      <c r="D5172" s="2" t="str">
        <f t="shared" si="79"/>
        <v>OK</v>
      </c>
    </row>
    <row r="5173" spans="1:4" x14ac:dyDescent="0.2">
      <c r="A5173">
        <v>5114</v>
      </c>
      <c r="B5173" s="921">
        <f>'Revenues 10-15'!C154</f>
        <v>0</v>
      </c>
      <c r="D5173" s="2" t="str">
        <f t="shared" si="79"/>
        <v>Error?</v>
      </c>
    </row>
    <row r="5174" spans="1:4" x14ac:dyDescent="0.2">
      <c r="A5174" s="5">
        <v>5115</v>
      </c>
      <c r="B5174" s="921"/>
      <c r="D5174" s="2" t="str">
        <f t="shared" si="79"/>
        <v>OK</v>
      </c>
    </row>
    <row r="5175" spans="1:4" x14ac:dyDescent="0.2">
      <c r="A5175">
        <v>5116</v>
      </c>
      <c r="B5175" s="921">
        <f>'Revenues 10-15'!C155</f>
        <v>0</v>
      </c>
      <c r="D5175" s="2" t="str">
        <f t="shared" si="79"/>
        <v>Error?</v>
      </c>
    </row>
    <row r="5176" spans="1:4" x14ac:dyDescent="0.2">
      <c r="A5176">
        <v>5117</v>
      </c>
      <c r="B5176" s="921">
        <f>'Revenues 10-15'!C157</f>
        <v>0</v>
      </c>
      <c r="D5176" s="2" t="str">
        <f t="shared" si="79"/>
        <v>Error?</v>
      </c>
    </row>
    <row r="5177" spans="1:4" x14ac:dyDescent="0.2">
      <c r="A5177" s="5">
        <v>5118</v>
      </c>
      <c r="B5177" s="921"/>
      <c r="D5177" s="2" t="str">
        <f t="shared" si="79"/>
        <v>OK</v>
      </c>
    </row>
    <row r="5178" spans="1:4" x14ac:dyDescent="0.2">
      <c r="A5178" s="5">
        <v>5119</v>
      </c>
      <c r="B5178" s="921"/>
      <c r="C5178" s="2" t="s">
        <v>511</v>
      </c>
      <c r="D5178" s="2" t="str">
        <f t="shared" si="79"/>
        <v>OK</v>
      </c>
    </row>
    <row r="5179" spans="1:4" x14ac:dyDescent="0.2">
      <c r="A5179">
        <v>5120</v>
      </c>
      <c r="B5179" s="921">
        <f>'Revenues 10-15'!C158</f>
        <v>0</v>
      </c>
      <c r="D5179" s="2" t="str">
        <f t="shared" si="79"/>
        <v>Error?</v>
      </c>
    </row>
    <row r="5180" spans="1:4" x14ac:dyDescent="0.2">
      <c r="A5180" s="5">
        <v>5121</v>
      </c>
      <c r="B5180" s="921"/>
      <c r="D5180" s="2" t="str">
        <f t="shared" si="79"/>
        <v>OK</v>
      </c>
    </row>
    <row r="5181" spans="1:4" x14ac:dyDescent="0.2">
      <c r="A5181" s="5">
        <v>5122</v>
      </c>
      <c r="B5181" s="921"/>
      <c r="D5181" s="2" t="str">
        <f t="shared" ref="D5181:D5244" si="80">IF(ISBLANK(B5181),"OK",IF(A5181-B5181=0,"OK","Error?"))</f>
        <v>OK</v>
      </c>
    </row>
    <row r="5182" spans="1:4" x14ac:dyDescent="0.2">
      <c r="A5182" s="5">
        <v>5123</v>
      </c>
      <c r="B5182" s="921"/>
      <c r="D5182" s="2" t="str">
        <f t="shared" si="80"/>
        <v>OK</v>
      </c>
    </row>
    <row r="5183" spans="1:4" x14ac:dyDescent="0.2">
      <c r="A5183" s="5">
        <v>5124</v>
      </c>
      <c r="B5183" s="921"/>
      <c r="D5183" s="2" t="str">
        <f t="shared" si="80"/>
        <v>OK</v>
      </c>
    </row>
    <row r="5184" spans="1:4" x14ac:dyDescent="0.2">
      <c r="A5184" s="5">
        <v>5125</v>
      </c>
      <c r="B5184" s="921"/>
      <c r="D5184" s="2" t="str">
        <f t="shared" si="80"/>
        <v>OK</v>
      </c>
    </row>
    <row r="5185" spans="1:5" x14ac:dyDescent="0.2">
      <c r="A5185">
        <v>5126</v>
      </c>
      <c r="B5185" s="921">
        <f>'Revenues 10-15'!C159</f>
        <v>0</v>
      </c>
      <c r="D5185" s="2" t="str">
        <f t="shared" si="80"/>
        <v>Error?</v>
      </c>
    </row>
    <row r="5186" spans="1:5" x14ac:dyDescent="0.2">
      <c r="A5186" s="5">
        <v>5127</v>
      </c>
      <c r="B5186" s="921"/>
      <c r="D5186" s="2" t="str">
        <f t="shared" si="80"/>
        <v>OK</v>
      </c>
    </row>
    <row r="5187" spans="1:5" x14ac:dyDescent="0.2">
      <c r="A5187" s="5">
        <v>5128</v>
      </c>
      <c r="B5187" s="921"/>
      <c r="D5187" s="2" t="str">
        <f t="shared" si="80"/>
        <v>OK</v>
      </c>
    </row>
    <row r="5188" spans="1:5" x14ac:dyDescent="0.2">
      <c r="A5188" s="5">
        <v>5129</v>
      </c>
      <c r="B5188" s="921"/>
      <c r="D5188" s="2" t="str">
        <f t="shared" si="80"/>
        <v>OK</v>
      </c>
    </row>
    <row r="5189" spans="1:5" x14ac:dyDescent="0.2">
      <c r="A5189" s="5">
        <v>5130</v>
      </c>
      <c r="B5189" s="921"/>
      <c r="D5189" s="2" t="str">
        <f t="shared" si="80"/>
        <v>OK</v>
      </c>
    </row>
    <row r="5190" spans="1:5" x14ac:dyDescent="0.2">
      <c r="A5190" s="5">
        <v>5131</v>
      </c>
      <c r="B5190" s="921"/>
      <c r="D5190" s="2" t="str">
        <f t="shared" si="80"/>
        <v>OK</v>
      </c>
    </row>
    <row r="5191" spans="1:5" x14ac:dyDescent="0.2">
      <c r="A5191" s="5">
        <v>5132</v>
      </c>
      <c r="B5191" s="921"/>
      <c r="D5191" s="2" t="str">
        <f t="shared" si="80"/>
        <v>OK</v>
      </c>
    </row>
    <row r="5192" spans="1:5" x14ac:dyDescent="0.2">
      <c r="A5192">
        <v>5133</v>
      </c>
      <c r="B5192" s="921">
        <f>'Revenues 10-15'!C160</f>
        <v>0</v>
      </c>
      <c r="D5192" s="2" t="str">
        <f t="shared" si="80"/>
        <v>Error?</v>
      </c>
    </row>
    <row r="5193" spans="1:5" x14ac:dyDescent="0.2">
      <c r="A5193" s="5">
        <v>5134</v>
      </c>
      <c r="B5193" s="921"/>
      <c r="D5193" s="2" t="str">
        <f t="shared" si="80"/>
        <v>OK</v>
      </c>
    </row>
    <row r="5194" spans="1:5" x14ac:dyDescent="0.2">
      <c r="A5194">
        <v>5135</v>
      </c>
      <c r="B5194" s="921">
        <f>'Revenues 10-15'!C161</f>
        <v>679356</v>
      </c>
      <c r="D5194" s="2" t="str">
        <f t="shared" si="80"/>
        <v>Error?</v>
      </c>
    </row>
    <row r="5195" spans="1:5" x14ac:dyDescent="0.2">
      <c r="A5195" s="5">
        <v>5136</v>
      </c>
      <c r="B5195" s="921"/>
      <c r="D5195" s="2" t="str">
        <f t="shared" si="80"/>
        <v>OK</v>
      </c>
    </row>
    <row r="5196" spans="1:5" x14ac:dyDescent="0.2">
      <c r="A5196" s="5">
        <v>5137</v>
      </c>
      <c r="B5196" s="921"/>
      <c r="D5196" s="2" t="str">
        <f t="shared" si="80"/>
        <v>OK</v>
      </c>
    </row>
    <row r="5197" spans="1:5" x14ac:dyDescent="0.2">
      <c r="A5197" s="5">
        <v>5138</v>
      </c>
      <c r="B5197" s="921"/>
      <c r="D5197" s="2" t="str">
        <f t="shared" si="80"/>
        <v>OK</v>
      </c>
      <c r="E5197" s="4" t="s">
        <v>1396</v>
      </c>
    </row>
    <row r="5198" spans="1:5" x14ac:dyDescent="0.2">
      <c r="A5198" s="5">
        <v>5139</v>
      </c>
      <c r="B5198" s="921"/>
      <c r="D5198" s="2" t="str">
        <f t="shared" si="80"/>
        <v>OK</v>
      </c>
      <c r="E5198" s="4" t="s">
        <v>1396</v>
      </c>
    </row>
    <row r="5199" spans="1:5" x14ac:dyDescent="0.2">
      <c r="A5199" s="5">
        <v>5140</v>
      </c>
      <c r="B5199" s="921"/>
      <c r="D5199" s="2" t="str">
        <f t="shared" si="80"/>
        <v>OK</v>
      </c>
    </row>
    <row r="5200" spans="1:5" x14ac:dyDescent="0.2">
      <c r="A5200" s="5">
        <v>5141</v>
      </c>
      <c r="B5200" s="921"/>
      <c r="D5200" s="2" t="str">
        <f t="shared" si="80"/>
        <v>OK</v>
      </c>
    </row>
    <row r="5201" spans="1:4" x14ac:dyDescent="0.2">
      <c r="A5201" s="5">
        <v>5142</v>
      </c>
      <c r="B5201" s="921"/>
      <c r="D5201" s="2" t="str">
        <f t="shared" si="80"/>
        <v>OK</v>
      </c>
    </row>
    <row r="5202" spans="1:4" x14ac:dyDescent="0.2">
      <c r="A5202" s="5">
        <v>5143</v>
      </c>
      <c r="B5202" s="921"/>
      <c r="D5202" s="2" t="str">
        <f t="shared" si="80"/>
        <v>OK</v>
      </c>
    </row>
    <row r="5203" spans="1:4" x14ac:dyDescent="0.2">
      <c r="A5203" s="5">
        <v>5144</v>
      </c>
      <c r="B5203" s="921"/>
      <c r="D5203" s="2" t="str">
        <f t="shared" si="80"/>
        <v>OK</v>
      </c>
    </row>
    <row r="5204" spans="1:4" x14ac:dyDescent="0.2">
      <c r="A5204" s="5">
        <v>5145</v>
      </c>
      <c r="B5204" s="921"/>
      <c r="D5204" s="2" t="str">
        <f t="shared" si="80"/>
        <v>OK</v>
      </c>
    </row>
    <row r="5205" spans="1:4" x14ac:dyDescent="0.2">
      <c r="A5205" s="5">
        <v>5146</v>
      </c>
      <c r="B5205" s="921"/>
      <c r="D5205" s="2" t="str">
        <f t="shared" si="80"/>
        <v>OK</v>
      </c>
    </row>
    <row r="5206" spans="1:4" x14ac:dyDescent="0.2">
      <c r="A5206" s="5">
        <v>5147</v>
      </c>
      <c r="B5206" s="921"/>
      <c r="D5206" s="2" t="str">
        <f t="shared" si="80"/>
        <v>OK</v>
      </c>
    </row>
    <row r="5207" spans="1:4" x14ac:dyDescent="0.2">
      <c r="A5207" s="5">
        <v>5148</v>
      </c>
      <c r="B5207" s="921"/>
      <c r="D5207" s="2" t="str">
        <f t="shared" si="80"/>
        <v>OK</v>
      </c>
    </row>
    <row r="5208" spans="1:4" x14ac:dyDescent="0.2">
      <c r="A5208" s="5">
        <v>5149</v>
      </c>
      <c r="B5208" s="921"/>
      <c r="D5208" s="2" t="str">
        <f t="shared" si="80"/>
        <v>OK</v>
      </c>
    </row>
    <row r="5209" spans="1:4" x14ac:dyDescent="0.2">
      <c r="A5209" s="5">
        <v>5150</v>
      </c>
      <c r="B5209" s="921"/>
      <c r="D5209" s="2" t="str">
        <f t="shared" si="80"/>
        <v>OK</v>
      </c>
    </row>
    <row r="5210" spans="1:4" x14ac:dyDescent="0.2">
      <c r="A5210" s="5">
        <v>5151</v>
      </c>
      <c r="B5210" s="921"/>
      <c r="D5210" s="2" t="str">
        <f t="shared" si="80"/>
        <v>OK</v>
      </c>
    </row>
    <row r="5211" spans="1:4" x14ac:dyDescent="0.2">
      <c r="A5211" s="5">
        <v>5152</v>
      </c>
      <c r="B5211" s="921"/>
      <c r="D5211" s="2" t="str">
        <f t="shared" si="80"/>
        <v>OK</v>
      </c>
    </row>
    <row r="5212" spans="1:4" x14ac:dyDescent="0.2">
      <c r="A5212">
        <v>5153</v>
      </c>
      <c r="B5212" s="921">
        <f>'Revenues 10-15'!C171</f>
        <v>679356</v>
      </c>
      <c r="D5212" s="2" t="str">
        <f t="shared" si="80"/>
        <v>Error?</v>
      </c>
    </row>
    <row r="5213" spans="1:4" x14ac:dyDescent="0.2">
      <c r="A5213" s="5">
        <v>5154</v>
      </c>
      <c r="B5213" s="921"/>
      <c r="D5213" s="2" t="str">
        <f t="shared" si="80"/>
        <v>OK</v>
      </c>
    </row>
    <row r="5214" spans="1:4" x14ac:dyDescent="0.2">
      <c r="A5214" s="5">
        <v>5155</v>
      </c>
      <c r="B5214" s="921"/>
      <c r="C5214" s="2" t="s">
        <v>511</v>
      </c>
      <c r="D5214" s="2" t="str">
        <f t="shared" si="80"/>
        <v>OK</v>
      </c>
    </row>
    <row r="5215" spans="1:4" x14ac:dyDescent="0.2">
      <c r="A5215" s="5">
        <v>5156</v>
      </c>
      <c r="B5215" s="921"/>
      <c r="D5215" s="2" t="str">
        <f t="shared" si="80"/>
        <v>OK</v>
      </c>
    </row>
    <row r="5216" spans="1:4" x14ac:dyDescent="0.2">
      <c r="A5216" s="5">
        <v>5157</v>
      </c>
      <c r="B5216" s="921"/>
      <c r="D5216" s="2" t="str">
        <f t="shared" si="80"/>
        <v>OK</v>
      </c>
    </row>
    <row r="5217" spans="1:4" x14ac:dyDescent="0.2">
      <c r="A5217" s="5">
        <v>5158</v>
      </c>
      <c r="B5217" s="921"/>
      <c r="D5217" s="2" t="str">
        <f t="shared" si="80"/>
        <v>OK</v>
      </c>
    </row>
    <row r="5218" spans="1:4" x14ac:dyDescent="0.2">
      <c r="A5218" s="5">
        <v>5159</v>
      </c>
      <c r="B5218" s="921"/>
      <c r="D5218" s="2" t="str">
        <f t="shared" si="80"/>
        <v>OK</v>
      </c>
    </row>
    <row r="5219" spans="1:4" x14ac:dyDescent="0.2">
      <c r="A5219" s="5">
        <v>5160</v>
      </c>
      <c r="B5219" s="921"/>
      <c r="D5219" s="2" t="str">
        <f t="shared" si="80"/>
        <v>OK</v>
      </c>
    </row>
    <row r="5220" spans="1:4" x14ac:dyDescent="0.2">
      <c r="A5220" s="5">
        <v>5161</v>
      </c>
      <c r="B5220" s="921"/>
      <c r="D5220" s="2" t="str">
        <f t="shared" si="80"/>
        <v>OK</v>
      </c>
    </row>
    <row r="5221" spans="1:4" x14ac:dyDescent="0.2">
      <c r="A5221">
        <v>5162</v>
      </c>
      <c r="B5221" s="921">
        <f>'Revenues 10-15'!C172</f>
        <v>2178737</v>
      </c>
      <c r="D5221" s="2" t="str">
        <f t="shared" si="80"/>
        <v>Error?</v>
      </c>
    </row>
    <row r="5222" spans="1:4" x14ac:dyDescent="0.2">
      <c r="A5222">
        <v>5163</v>
      </c>
      <c r="B5222" s="921">
        <f>'Revenues 10-15'!C175</f>
        <v>0</v>
      </c>
      <c r="D5222" s="2" t="str">
        <f t="shared" si="80"/>
        <v>Error?</v>
      </c>
    </row>
    <row r="5223" spans="1:4" x14ac:dyDescent="0.2">
      <c r="A5223">
        <v>5164</v>
      </c>
      <c r="B5223" s="921">
        <f>'Revenues 10-15'!C177</f>
        <v>0</v>
      </c>
      <c r="C5223" s="2" t="s">
        <v>511</v>
      </c>
      <c r="D5223" s="2" t="str">
        <f t="shared" si="80"/>
        <v>Error?</v>
      </c>
    </row>
    <row r="5224" spans="1:4" x14ac:dyDescent="0.2">
      <c r="A5224" s="5">
        <v>5165</v>
      </c>
      <c r="B5224" s="921"/>
      <c r="D5224" s="2" t="str">
        <f t="shared" si="80"/>
        <v>OK</v>
      </c>
    </row>
    <row r="5225" spans="1:4" x14ac:dyDescent="0.2">
      <c r="A5225" s="5">
        <v>5166</v>
      </c>
      <c r="B5225" s="921"/>
      <c r="C5225" s="2" t="s">
        <v>511</v>
      </c>
      <c r="D5225" s="2" t="str">
        <f t="shared" si="80"/>
        <v>OK</v>
      </c>
    </row>
    <row r="5226" spans="1:4" x14ac:dyDescent="0.2">
      <c r="A5226" s="5">
        <v>5167</v>
      </c>
      <c r="B5226" s="921"/>
      <c r="D5226" s="2" t="str">
        <f t="shared" si="80"/>
        <v>OK</v>
      </c>
    </row>
    <row r="5227" spans="1:4" x14ac:dyDescent="0.2">
      <c r="A5227" s="5">
        <v>5168</v>
      </c>
      <c r="B5227" s="921"/>
      <c r="D5227" s="2" t="str">
        <f t="shared" si="80"/>
        <v>OK</v>
      </c>
    </row>
    <row r="5228" spans="1:4" x14ac:dyDescent="0.2">
      <c r="A5228">
        <v>5169</v>
      </c>
      <c r="B5228" s="921">
        <f>'Revenues 10-15'!C179</f>
        <v>0</v>
      </c>
      <c r="D5228" s="2" t="str">
        <f t="shared" si="80"/>
        <v>Error?</v>
      </c>
    </row>
    <row r="5229" spans="1:4" x14ac:dyDescent="0.2">
      <c r="A5229">
        <v>5170</v>
      </c>
      <c r="B5229" s="921">
        <f>'Revenues 10-15'!C180</f>
        <v>0</v>
      </c>
      <c r="D5229" s="2" t="str">
        <f t="shared" si="80"/>
        <v>Error?</v>
      </c>
    </row>
    <row r="5230" spans="1:4" x14ac:dyDescent="0.2">
      <c r="A5230">
        <v>5171</v>
      </c>
      <c r="B5230" s="921">
        <f>'Revenues 10-15'!C183</f>
        <v>0</v>
      </c>
      <c r="D5230" s="2" t="str">
        <f t="shared" si="80"/>
        <v>Error?</v>
      </c>
    </row>
    <row r="5231" spans="1:4" x14ac:dyDescent="0.2">
      <c r="A5231">
        <v>5172</v>
      </c>
      <c r="B5231" s="921">
        <f>'Revenues 10-15'!C186</f>
        <v>0</v>
      </c>
      <c r="D5231" s="2" t="str">
        <f t="shared" si="80"/>
        <v>Error?</v>
      </c>
    </row>
    <row r="5232" spans="1:4" x14ac:dyDescent="0.2">
      <c r="A5232" s="5">
        <v>5173</v>
      </c>
      <c r="B5232" s="921"/>
      <c r="C5232" s="2" t="s">
        <v>511</v>
      </c>
      <c r="D5232" s="2" t="str">
        <f t="shared" si="80"/>
        <v>OK</v>
      </c>
    </row>
    <row r="5233" spans="1:4" x14ac:dyDescent="0.2">
      <c r="A5233" s="5">
        <v>5174</v>
      </c>
      <c r="B5233" s="921"/>
      <c r="D5233" s="2" t="str">
        <f t="shared" si="80"/>
        <v>OK</v>
      </c>
    </row>
    <row r="5234" spans="1:4" x14ac:dyDescent="0.2">
      <c r="A5234" s="5">
        <v>5175</v>
      </c>
      <c r="B5234" s="921"/>
      <c r="D5234" s="2" t="str">
        <f t="shared" si="80"/>
        <v>OK</v>
      </c>
    </row>
    <row r="5235" spans="1:4" x14ac:dyDescent="0.2">
      <c r="A5235" s="5">
        <v>5176</v>
      </c>
      <c r="B5235" s="921"/>
      <c r="D5235" s="2" t="str">
        <f t="shared" si="80"/>
        <v>OK</v>
      </c>
    </row>
    <row r="5236" spans="1:4" x14ac:dyDescent="0.2">
      <c r="A5236" s="5">
        <v>5177</v>
      </c>
      <c r="B5236" s="921"/>
      <c r="D5236" s="2" t="str">
        <f t="shared" si="80"/>
        <v>OK</v>
      </c>
    </row>
    <row r="5237" spans="1:4" x14ac:dyDescent="0.2">
      <c r="A5237">
        <v>5178</v>
      </c>
      <c r="B5237" s="921">
        <f>'Revenues 10-15'!C193</f>
        <v>0</v>
      </c>
      <c r="D5237" s="2" t="str">
        <f t="shared" si="80"/>
        <v>Error?</v>
      </c>
    </row>
    <row r="5238" spans="1:4" x14ac:dyDescent="0.2">
      <c r="A5238">
        <v>5179</v>
      </c>
      <c r="B5238" s="921">
        <f>'Revenues 10-15'!C194</f>
        <v>0</v>
      </c>
      <c r="D5238" s="2" t="str">
        <f t="shared" si="80"/>
        <v>Error?</v>
      </c>
    </row>
    <row r="5239" spans="1:4" x14ac:dyDescent="0.2">
      <c r="A5239">
        <v>5180</v>
      </c>
      <c r="B5239" s="921">
        <f>'Revenues 10-15'!C195</f>
        <v>0</v>
      </c>
      <c r="D5239" s="2" t="str">
        <f t="shared" si="80"/>
        <v>Error?</v>
      </c>
    </row>
    <row r="5240" spans="1:4" x14ac:dyDescent="0.2">
      <c r="A5240">
        <v>5181</v>
      </c>
      <c r="B5240" s="921">
        <f>'Revenues 10-15'!C196</f>
        <v>0</v>
      </c>
      <c r="D5240" s="2" t="str">
        <f t="shared" si="80"/>
        <v>Error?</v>
      </c>
    </row>
    <row r="5241" spans="1:4" x14ac:dyDescent="0.2">
      <c r="A5241">
        <v>5182</v>
      </c>
      <c r="B5241" s="921">
        <f>'Revenues 10-15'!C197</f>
        <v>0</v>
      </c>
      <c r="D5241" s="2" t="str">
        <f t="shared" si="80"/>
        <v>Error?</v>
      </c>
    </row>
    <row r="5242" spans="1:4" x14ac:dyDescent="0.2">
      <c r="A5242" s="5">
        <v>5183</v>
      </c>
      <c r="B5242" s="921"/>
      <c r="D5242" s="2" t="str">
        <f t="shared" si="80"/>
        <v>OK</v>
      </c>
    </row>
    <row r="5243" spans="1:4" x14ac:dyDescent="0.2">
      <c r="A5243" s="5">
        <v>5184</v>
      </c>
      <c r="B5243" s="921"/>
      <c r="D5243" s="2" t="str">
        <f t="shared" si="80"/>
        <v>OK</v>
      </c>
    </row>
    <row r="5244" spans="1:4" x14ac:dyDescent="0.2">
      <c r="A5244">
        <v>5185</v>
      </c>
      <c r="B5244" s="921">
        <f>'Revenues 10-15'!C200</f>
        <v>0</v>
      </c>
      <c r="D5244" s="2" t="str">
        <f t="shared" si="80"/>
        <v>Error?</v>
      </c>
    </row>
    <row r="5245" spans="1:4" x14ac:dyDescent="0.2">
      <c r="A5245">
        <v>5186</v>
      </c>
      <c r="B5245" s="921">
        <f>'Revenues 10-15'!C202</f>
        <v>0</v>
      </c>
      <c r="D5245" s="2" t="str">
        <f t="shared" ref="D5245:D5308" si="81">IF(ISBLANK(B5245),"OK",IF(A5245-B5245=0,"OK","Error?"))</f>
        <v>Error?</v>
      </c>
    </row>
    <row r="5246" spans="1:4" x14ac:dyDescent="0.2">
      <c r="A5246">
        <v>5187</v>
      </c>
      <c r="B5246" s="921">
        <f>'Revenues 10-15'!C203</f>
        <v>0</v>
      </c>
      <c r="C5246" s="2" t="s">
        <v>511</v>
      </c>
      <c r="D5246" s="2" t="str">
        <f t="shared" si="81"/>
        <v>Error?</v>
      </c>
    </row>
    <row r="5247" spans="1:4" x14ac:dyDescent="0.2">
      <c r="A5247" s="5">
        <v>5188</v>
      </c>
      <c r="B5247" s="921"/>
      <c r="D5247" s="2" t="str">
        <f t="shared" si="81"/>
        <v>OK</v>
      </c>
    </row>
    <row r="5248" spans="1:4" x14ac:dyDescent="0.2">
      <c r="A5248" s="5">
        <v>5189</v>
      </c>
      <c r="B5248" s="921"/>
      <c r="D5248" s="2" t="str">
        <f t="shared" si="81"/>
        <v>OK</v>
      </c>
    </row>
    <row r="5249" spans="1:5" x14ac:dyDescent="0.2">
      <c r="A5249" s="5">
        <v>5190</v>
      </c>
      <c r="B5249" s="921"/>
      <c r="D5249" s="2" t="str">
        <f t="shared" si="81"/>
        <v>OK</v>
      </c>
    </row>
    <row r="5250" spans="1:5" x14ac:dyDescent="0.2">
      <c r="A5250" s="5">
        <v>5191</v>
      </c>
      <c r="B5250" s="921"/>
      <c r="D5250" s="2" t="str">
        <f t="shared" si="81"/>
        <v>OK</v>
      </c>
    </row>
    <row r="5251" spans="1:5" x14ac:dyDescent="0.2">
      <c r="A5251" s="5">
        <v>5192</v>
      </c>
      <c r="B5251" s="921"/>
      <c r="D5251" s="2" t="str">
        <f t="shared" si="81"/>
        <v>OK</v>
      </c>
    </row>
    <row r="5252" spans="1:5" x14ac:dyDescent="0.2">
      <c r="A5252" s="5">
        <v>5193</v>
      </c>
      <c r="B5252" s="921"/>
      <c r="D5252" s="2" t="str">
        <f t="shared" si="81"/>
        <v>OK</v>
      </c>
      <c r="E5252" s="4" t="s">
        <v>1396</v>
      </c>
    </row>
    <row r="5253" spans="1:5" x14ac:dyDescent="0.2">
      <c r="A5253">
        <v>5194</v>
      </c>
      <c r="B5253" s="921">
        <f>'Revenues 10-15'!C204</f>
        <v>0</v>
      </c>
      <c r="D5253" s="2" t="str">
        <f t="shared" si="81"/>
        <v>Error?</v>
      </c>
    </row>
    <row r="5254" spans="1:5" x14ac:dyDescent="0.2">
      <c r="A5254">
        <v>5195</v>
      </c>
      <c r="B5254" s="921">
        <f>'Revenues 10-15'!C208</f>
        <v>0</v>
      </c>
      <c r="D5254" s="2" t="str">
        <f t="shared" si="81"/>
        <v>Error?</v>
      </c>
    </row>
    <row r="5255" spans="1:5" x14ac:dyDescent="0.2">
      <c r="A5255" s="5">
        <v>5196</v>
      </c>
      <c r="B5255" s="921"/>
      <c r="D5255" s="2" t="str">
        <f t="shared" si="81"/>
        <v>OK</v>
      </c>
    </row>
    <row r="5256" spans="1:5" x14ac:dyDescent="0.2">
      <c r="A5256" s="5">
        <v>5197</v>
      </c>
      <c r="B5256" s="921"/>
      <c r="D5256" s="2" t="str">
        <f t="shared" si="81"/>
        <v>OK</v>
      </c>
    </row>
    <row r="5257" spans="1:5" x14ac:dyDescent="0.2">
      <c r="A5257" s="5">
        <v>5198</v>
      </c>
      <c r="B5257" s="921"/>
      <c r="D5257" s="2" t="str">
        <f t="shared" si="81"/>
        <v>OK</v>
      </c>
    </row>
    <row r="5258" spans="1:5" x14ac:dyDescent="0.2">
      <c r="A5258">
        <v>5199</v>
      </c>
      <c r="B5258" s="921">
        <f>'Revenues 10-15'!C206</f>
        <v>0</v>
      </c>
      <c r="D5258" s="2" t="str">
        <f t="shared" si="81"/>
        <v>Error?</v>
      </c>
    </row>
    <row r="5259" spans="1:5" x14ac:dyDescent="0.2">
      <c r="A5259" s="5">
        <v>5200</v>
      </c>
      <c r="B5259" s="921"/>
      <c r="D5259" s="2" t="str">
        <f t="shared" si="81"/>
        <v>OK</v>
      </c>
    </row>
    <row r="5260" spans="1:5" x14ac:dyDescent="0.2">
      <c r="A5260" s="5">
        <v>5201</v>
      </c>
      <c r="B5260" s="921"/>
      <c r="C5260" s="2" t="s">
        <v>511</v>
      </c>
      <c r="D5260" s="2" t="str">
        <f t="shared" si="81"/>
        <v>OK</v>
      </c>
    </row>
    <row r="5261" spans="1:5" x14ac:dyDescent="0.2">
      <c r="A5261" s="5">
        <v>5202</v>
      </c>
      <c r="B5261" s="921"/>
      <c r="D5261" s="2" t="str">
        <f t="shared" si="81"/>
        <v>OK</v>
      </c>
    </row>
    <row r="5262" spans="1:5" x14ac:dyDescent="0.2">
      <c r="A5262" s="5">
        <v>5203</v>
      </c>
      <c r="B5262" s="921"/>
      <c r="D5262" s="2" t="str">
        <f t="shared" si="81"/>
        <v>OK</v>
      </c>
    </row>
    <row r="5263" spans="1:5" x14ac:dyDescent="0.2">
      <c r="A5263" s="5">
        <v>5204</v>
      </c>
      <c r="B5263" s="921"/>
      <c r="D5263" s="2" t="str">
        <f t="shared" si="81"/>
        <v>OK</v>
      </c>
    </row>
    <row r="5264" spans="1:5" x14ac:dyDescent="0.2">
      <c r="A5264" s="5">
        <v>5205</v>
      </c>
      <c r="B5264" s="921"/>
      <c r="D5264" s="2" t="str">
        <f t="shared" si="81"/>
        <v>OK</v>
      </c>
    </row>
    <row r="5265" spans="1:4" x14ac:dyDescent="0.2">
      <c r="A5265" s="5">
        <v>5206</v>
      </c>
      <c r="B5265" s="921"/>
      <c r="D5265" s="2" t="str">
        <f t="shared" si="81"/>
        <v>OK</v>
      </c>
    </row>
    <row r="5266" spans="1:4" x14ac:dyDescent="0.2">
      <c r="A5266" s="5">
        <v>5207</v>
      </c>
      <c r="B5266" s="921"/>
      <c r="D5266" s="2" t="str">
        <f t="shared" si="81"/>
        <v>OK</v>
      </c>
    </row>
    <row r="5267" spans="1:4" x14ac:dyDescent="0.2">
      <c r="A5267" s="5">
        <v>5208</v>
      </c>
      <c r="B5267" s="921"/>
      <c r="D5267" s="2" t="str">
        <f t="shared" si="81"/>
        <v>OK</v>
      </c>
    </row>
    <row r="5268" spans="1:4" x14ac:dyDescent="0.2">
      <c r="A5268" s="5">
        <v>5209</v>
      </c>
      <c r="B5268" s="921"/>
      <c r="D5268" s="2" t="str">
        <f t="shared" si="81"/>
        <v>OK</v>
      </c>
    </row>
    <row r="5269" spans="1:4" x14ac:dyDescent="0.2">
      <c r="A5269" s="5">
        <v>5210</v>
      </c>
      <c r="B5269" s="921"/>
      <c r="D5269" s="2" t="str">
        <f t="shared" si="81"/>
        <v>OK</v>
      </c>
    </row>
    <row r="5270" spans="1:4" x14ac:dyDescent="0.2">
      <c r="A5270" s="5">
        <v>5211</v>
      </c>
      <c r="B5270" s="921"/>
      <c r="D5270" s="2" t="str">
        <f t="shared" si="81"/>
        <v>OK</v>
      </c>
    </row>
    <row r="5271" spans="1:4" x14ac:dyDescent="0.2">
      <c r="A5271" s="5">
        <v>5212</v>
      </c>
      <c r="B5271" s="921"/>
      <c r="D5271" s="2" t="str">
        <f t="shared" si="81"/>
        <v>OK</v>
      </c>
    </row>
    <row r="5272" spans="1:4" x14ac:dyDescent="0.2">
      <c r="A5272">
        <v>5213</v>
      </c>
      <c r="B5272" s="921">
        <f>'Revenues 10-15'!C213</f>
        <v>0</v>
      </c>
      <c r="D5272" s="2" t="str">
        <f t="shared" si="81"/>
        <v>Error?</v>
      </c>
    </row>
    <row r="5273" spans="1:4" x14ac:dyDescent="0.2">
      <c r="A5273">
        <v>5214</v>
      </c>
      <c r="B5273" s="921">
        <f>'Revenues 10-15'!C214</f>
        <v>0</v>
      </c>
      <c r="D5273" s="2" t="str">
        <f t="shared" si="81"/>
        <v>Error?</v>
      </c>
    </row>
    <row r="5274" spans="1:4" x14ac:dyDescent="0.2">
      <c r="A5274" s="5">
        <v>5215</v>
      </c>
      <c r="B5274" s="921"/>
      <c r="D5274" s="2" t="str">
        <f t="shared" si="81"/>
        <v>OK</v>
      </c>
    </row>
    <row r="5275" spans="1:4" x14ac:dyDescent="0.2">
      <c r="A5275" s="5">
        <v>5216</v>
      </c>
      <c r="B5275" s="921"/>
      <c r="D5275" s="2" t="str">
        <f t="shared" si="81"/>
        <v>OK</v>
      </c>
    </row>
    <row r="5276" spans="1:4" x14ac:dyDescent="0.2">
      <c r="A5276">
        <v>5217</v>
      </c>
      <c r="B5276" s="921">
        <f>'Revenues 10-15'!C215</f>
        <v>0</v>
      </c>
      <c r="D5276" s="2" t="str">
        <f t="shared" si="81"/>
        <v>Error?</v>
      </c>
    </row>
    <row r="5277" spans="1:4" x14ac:dyDescent="0.2">
      <c r="A5277">
        <v>5218</v>
      </c>
      <c r="B5277" s="921">
        <f>'Revenues 10-15'!C216</f>
        <v>0</v>
      </c>
      <c r="D5277" s="2" t="str">
        <f t="shared" si="81"/>
        <v>Error?</v>
      </c>
    </row>
    <row r="5278" spans="1:4" x14ac:dyDescent="0.2">
      <c r="A5278">
        <v>5219</v>
      </c>
      <c r="B5278" s="921">
        <f>'Revenues 10-15'!C217</f>
        <v>0</v>
      </c>
      <c r="D5278" s="2" t="str">
        <f t="shared" si="81"/>
        <v>Error?</v>
      </c>
    </row>
    <row r="5279" spans="1:4" x14ac:dyDescent="0.2">
      <c r="A5279" s="5">
        <v>5220</v>
      </c>
      <c r="B5279" s="921"/>
      <c r="D5279" s="2" t="str">
        <f t="shared" si="81"/>
        <v>OK</v>
      </c>
    </row>
    <row r="5280" spans="1:4" x14ac:dyDescent="0.2">
      <c r="A5280" s="5">
        <v>5221</v>
      </c>
      <c r="B5280" s="921"/>
      <c r="D5280" s="2" t="str">
        <f t="shared" si="81"/>
        <v>OK</v>
      </c>
    </row>
    <row r="5281" spans="1:4" x14ac:dyDescent="0.2">
      <c r="A5281" s="5">
        <v>5222</v>
      </c>
      <c r="B5281" s="921"/>
      <c r="D5281" s="2" t="str">
        <f t="shared" si="81"/>
        <v>OK</v>
      </c>
    </row>
    <row r="5282" spans="1:4" x14ac:dyDescent="0.2">
      <c r="A5282" s="5">
        <v>5223</v>
      </c>
      <c r="B5282" s="921"/>
      <c r="D5282" s="2" t="str">
        <f t="shared" si="81"/>
        <v>OK</v>
      </c>
    </row>
    <row r="5283" spans="1:4" x14ac:dyDescent="0.2">
      <c r="A5283" s="5">
        <v>5224</v>
      </c>
      <c r="B5283" s="921"/>
      <c r="D5283" s="2" t="str">
        <f t="shared" si="81"/>
        <v>OK</v>
      </c>
    </row>
    <row r="5284" spans="1:4" x14ac:dyDescent="0.2">
      <c r="A5284">
        <v>5225</v>
      </c>
      <c r="B5284" s="921">
        <f>'Revenues 10-15'!C219</f>
        <v>0</v>
      </c>
      <c r="D5284" s="2" t="str">
        <f t="shared" si="81"/>
        <v>Error?</v>
      </c>
    </row>
    <row r="5285" spans="1:4" x14ac:dyDescent="0.2">
      <c r="A5285" s="5">
        <v>5226</v>
      </c>
      <c r="B5285" s="921"/>
      <c r="D5285" s="2" t="str">
        <f t="shared" si="81"/>
        <v>OK</v>
      </c>
    </row>
    <row r="5286" spans="1:4" x14ac:dyDescent="0.2">
      <c r="A5286" s="5">
        <v>5227</v>
      </c>
      <c r="B5286" s="921"/>
      <c r="C5286" s="2" t="s">
        <v>511</v>
      </c>
      <c r="D5286" s="2" t="str">
        <f t="shared" si="81"/>
        <v>OK</v>
      </c>
    </row>
    <row r="5287" spans="1:4" x14ac:dyDescent="0.2">
      <c r="A5287" s="5">
        <v>5228</v>
      </c>
      <c r="B5287" s="921"/>
      <c r="D5287" s="2" t="str">
        <f t="shared" si="81"/>
        <v>OK</v>
      </c>
    </row>
    <row r="5288" spans="1:4" x14ac:dyDescent="0.2">
      <c r="A5288" s="5">
        <v>5229</v>
      </c>
      <c r="B5288" s="921"/>
      <c r="D5288" s="2" t="str">
        <f t="shared" si="81"/>
        <v>OK</v>
      </c>
    </row>
    <row r="5289" spans="1:4" x14ac:dyDescent="0.2">
      <c r="A5289" s="5">
        <v>5230</v>
      </c>
      <c r="B5289" s="921"/>
      <c r="D5289" s="2" t="str">
        <f t="shared" si="81"/>
        <v>OK</v>
      </c>
    </row>
    <row r="5290" spans="1:4" x14ac:dyDescent="0.2">
      <c r="A5290" s="5">
        <v>5231</v>
      </c>
      <c r="B5290" s="921"/>
      <c r="D5290" s="2" t="str">
        <f t="shared" si="81"/>
        <v>OK</v>
      </c>
    </row>
    <row r="5291" spans="1:4" x14ac:dyDescent="0.2">
      <c r="A5291" s="5">
        <v>5232</v>
      </c>
      <c r="B5291" s="921"/>
      <c r="D5291" s="2" t="str">
        <f t="shared" si="81"/>
        <v>OK</v>
      </c>
    </row>
    <row r="5292" spans="1:4" x14ac:dyDescent="0.2">
      <c r="A5292" s="5">
        <v>5233</v>
      </c>
      <c r="B5292" s="921"/>
      <c r="D5292" s="2" t="str">
        <f t="shared" si="81"/>
        <v>OK</v>
      </c>
    </row>
    <row r="5293" spans="1:4" x14ac:dyDescent="0.2">
      <c r="A5293" s="5">
        <v>5234</v>
      </c>
      <c r="B5293" s="921"/>
      <c r="D5293" s="2" t="str">
        <f t="shared" si="81"/>
        <v>OK</v>
      </c>
    </row>
    <row r="5294" spans="1:4" x14ac:dyDescent="0.2">
      <c r="A5294" s="5">
        <v>5235</v>
      </c>
      <c r="B5294" s="921"/>
      <c r="D5294" s="2" t="str">
        <f t="shared" si="81"/>
        <v>OK</v>
      </c>
    </row>
    <row r="5295" spans="1:4" x14ac:dyDescent="0.2">
      <c r="A5295" s="5">
        <v>5236</v>
      </c>
      <c r="B5295" s="921"/>
      <c r="D5295" s="2" t="str">
        <f t="shared" si="81"/>
        <v>OK</v>
      </c>
    </row>
    <row r="5296" spans="1:4" x14ac:dyDescent="0.2">
      <c r="A5296" s="5">
        <v>5237</v>
      </c>
      <c r="B5296" s="921"/>
      <c r="D5296" s="2" t="str">
        <f t="shared" si="81"/>
        <v>OK</v>
      </c>
    </row>
    <row r="5297" spans="1:5" x14ac:dyDescent="0.2">
      <c r="A5297" s="5">
        <v>5238</v>
      </c>
      <c r="B5297" s="921"/>
      <c r="D5297" s="2" t="str">
        <f t="shared" si="81"/>
        <v>OK</v>
      </c>
    </row>
    <row r="5298" spans="1:5" x14ac:dyDescent="0.2">
      <c r="A5298" s="5">
        <v>5239</v>
      </c>
      <c r="B5298" s="921"/>
      <c r="D5298" s="2" t="str">
        <f t="shared" si="81"/>
        <v>OK</v>
      </c>
    </row>
    <row r="5299" spans="1:5" x14ac:dyDescent="0.2">
      <c r="A5299">
        <v>5240</v>
      </c>
      <c r="B5299" s="921">
        <f>'Revenues 10-15'!C221</f>
        <v>0</v>
      </c>
      <c r="D5299" s="2" t="str">
        <f t="shared" si="81"/>
        <v>Error?</v>
      </c>
    </row>
    <row r="5300" spans="1:5" x14ac:dyDescent="0.2">
      <c r="A5300" s="5">
        <v>5241</v>
      </c>
      <c r="B5300" s="921"/>
      <c r="D5300" s="2" t="str">
        <f t="shared" si="81"/>
        <v>OK</v>
      </c>
    </row>
    <row r="5301" spans="1:5" x14ac:dyDescent="0.2">
      <c r="A5301" s="5">
        <v>5242</v>
      </c>
      <c r="B5301" s="921"/>
      <c r="D5301" s="2" t="str">
        <f t="shared" si="81"/>
        <v>OK</v>
      </c>
    </row>
    <row r="5302" spans="1:5" x14ac:dyDescent="0.2">
      <c r="A5302">
        <v>5243</v>
      </c>
      <c r="B5302" s="921">
        <f>'Revenues 10-15'!C223</f>
        <v>0</v>
      </c>
      <c r="D5302" s="2" t="str">
        <f t="shared" si="81"/>
        <v>Error?</v>
      </c>
    </row>
    <row r="5303" spans="1:5" x14ac:dyDescent="0.2">
      <c r="A5303" s="5">
        <v>5244</v>
      </c>
      <c r="B5303" s="921"/>
      <c r="D5303" s="2" t="str">
        <f t="shared" si="81"/>
        <v>OK</v>
      </c>
    </row>
    <row r="5304" spans="1:5" x14ac:dyDescent="0.2">
      <c r="A5304" s="5">
        <v>5245</v>
      </c>
      <c r="B5304" s="921"/>
      <c r="C5304" s="2" t="s">
        <v>511</v>
      </c>
      <c r="D5304" s="2" t="str">
        <f t="shared" si="81"/>
        <v>OK</v>
      </c>
    </row>
    <row r="5305" spans="1:5" x14ac:dyDescent="0.2">
      <c r="A5305" s="5">
        <v>5246</v>
      </c>
      <c r="B5305" s="921"/>
      <c r="D5305" s="2" t="str">
        <f t="shared" si="81"/>
        <v>OK</v>
      </c>
    </row>
    <row r="5306" spans="1:5" x14ac:dyDescent="0.2">
      <c r="A5306" s="5">
        <v>5247</v>
      </c>
      <c r="B5306" s="921"/>
      <c r="D5306" s="2" t="str">
        <f t="shared" si="81"/>
        <v>OK</v>
      </c>
    </row>
    <row r="5307" spans="1:5" x14ac:dyDescent="0.2">
      <c r="A5307" s="5">
        <v>5248</v>
      </c>
      <c r="B5307" s="921"/>
      <c r="D5307" s="2" t="str">
        <f t="shared" si="81"/>
        <v>OK</v>
      </c>
    </row>
    <row r="5308" spans="1:5" x14ac:dyDescent="0.2">
      <c r="A5308">
        <v>5249</v>
      </c>
      <c r="B5308" s="921">
        <f>'Revenues 10-15'!C224</f>
        <v>0</v>
      </c>
      <c r="D5308" s="2" t="str">
        <f t="shared" si="81"/>
        <v>Error?</v>
      </c>
    </row>
    <row r="5309" spans="1:5" x14ac:dyDescent="0.2">
      <c r="A5309" s="5">
        <v>5250</v>
      </c>
      <c r="B5309" s="921"/>
      <c r="D5309" s="2" t="str">
        <f t="shared" ref="D5309:D5372" si="82">IF(ISBLANK(B5309),"OK",IF(A5309-B5309=0,"OK","Error?"))</f>
        <v>OK</v>
      </c>
    </row>
    <row r="5310" spans="1:5" x14ac:dyDescent="0.2">
      <c r="A5310">
        <v>5251</v>
      </c>
      <c r="B5310" s="921">
        <f>'Revenues 10-15'!C257</f>
        <v>0</v>
      </c>
      <c r="D5310" s="2" t="str">
        <f t="shared" si="82"/>
        <v>Error?</v>
      </c>
    </row>
    <row r="5311" spans="1:5" x14ac:dyDescent="0.2">
      <c r="A5311" s="5">
        <v>5252</v>
      </c>
      <c r="B5311" s="921"/>
      <c r="D5311" s="2" t="str">
        <f t="shared" si="82"/>
        <v>OK</v>
      </c>
      <c r="E5311" s="4" t="s">
        <v>1396</v>
      </c>
    </row>
    <row r="5312" spans="1:5" x14ac:dyDescent="0.2">
      <c r="A5312" s="5">
        <v>5253</v>
      </c>
      <c r="B5312" s="921"/>
      <c r="D5312" s="2" t="str">
        <f t="shared" si="82"/>
        <v>OK</v>
      </c>
    </row>
    <row r="5313" spans="1:4" x14ac:dyDescent="0.2">
      <c r="A5313">
        <v>5254</v>
      </c>
      <c r="B5313" s="921">
        <f>'Revenues 10-15'!C259</f>
        <v>0</v>
      </c>
      <c r="D5313" s="2" t="str">
        <f t="shared" si="82"/>
        <v>Error?</v>
      </c>
    </row>
    <row r="5314" spans="1:4" x14ac:dyDescent="0.2">
      <c r="A5314" s="5">
        <v>5255</v>
      </c>
      <c r="B5314" s="921"/>
      <c r="D5314" s="2" t="str">
        <f t="shared" si="82"/>
        <v>OK</v>
      </c>
    </row>
    <row r="5315" spans="1:4" x14ac:dyDescent="0.2">
      <c r="A5315">
        <v>5256</v>
      </c>
      <c r="B5315" s="921">
        <f>'Revenues 10-15'!C260</f>
        <v>0</v>
      </c>
      <c r="D5315" s="2" t="str">
        <f t="shared" si="82"/>
        <v>Error?</v>
      </c>
    </row>
    <row r="5316" spans="1:4" x14ac:dyDescent="0.2">
      <c r="A5316" s="5">
        <v>5257</v>
      </c>
      <c r="B5316" s="921"/>
      <c r="D5316" s="2" t="str">
        <f t="shared" si="82"/>
        <v>OK</v>
      </c>
    </row>
    <row r="5317" spans="1:4" x14ac:dyDescent="0.2">
      <c r="A5317" s="5">
        <v>5258</v>
      </c>
      <c r="B5317" s="921"/>
      <c r="D5317" s="2" t="str">
        <f t="shared" si="82"/>
        <v>OK</v>
      </c>
    </row>
    <row r="5318" spans="1:4" x14ac:dyDescent="0.2">
      <c r="A5318">
        <v>5259</v>
      </c>
      <c r="B5318" s="921">
        <f>'Revenues 10-15'!C268</f>
        <v>304441</v>
      </c>
      <c r="D5318" s="2" t="str">
        <f t="shared" si="82"/>
        <v>Error?</v>
      </c>
    </row>
    <row r="5319" spans="1:4" x14ac:dyDescent="0.2">
      <c r="A5319" s="5">
        <v>5260</v>
      </c>
      <c r="B5319" s="921"/>
      <c r="D5319" s="2" t="str">
        <f t="shared" si="82"/>
        <v>OK</v>
      </c>
    </row>
    <row r="5320" spans="1:4" x14ac:dyDescent="0.2">
      <c r="A5320" s="5">
        <v>5261</v>
      </c>
      <c r="B5320" s="921"/>
      <c r="C5320" s="2" t="s">
        <v>511</v>
      </c>
      <c r="D5320" s="2" t="str">
        <f t="shared" si="82"/>
        <v>OK</v>
      </c>
    </row>
    <row r="5321" spans="1:4" x14ac:dyDescent="0.2">
      <c r="A5321" s="5">
        <v>5262</v>
      </c>
      <c r="B5321" s="921"/>
      <c r="D5321" s="2" t="str">
        <f t="shared" si="82"/>
        <v>OK</v>
      </c>
    </row>
    <row r="5322" spans="1:4" x14ac:dyDescent="0.2">
      <c r="A5322" s="5">
        <v>5263</v>
      </c>
      <c r="B5322" s="921"/>
      <c r="D5322" s="2" t="str">
        <f t="shared" si="82"/>
        <v>OK</v>
      </c>
    </row>
    <row r="5323" spans="1:4" x14ac:dyDescent="0.2">
      <c r="A5323" s="5">
        <v>5264</v>
      </c>
      <c r="B5323" s="921"/>
      <c r="D5323" s="2" t="str">
        <f t="shared" si="82"/>
        <v>OK</v>
      </c>
    </row>
    <row r="5324" spans="1:4" x14ac:dyDescent="0.2">
      <c r="A5324">
        <v>5265</v>
      </c>
      <c r="B5324" s="921">
        <f>'Revenues 10-15'!C269</f>
        <v>304441</v>
      </c>
      <c r="D5324" s="2" t="str">
        <f t="shared" si="82"/>
        <v>Error?</v>
      </c>
    </row>
    <row r="5325" spans="1:4" x14ac:dyDescent="0.2">
      <c r="A5325">
        <v>5266</v>
      </c>
      <c r="B5325" s="921">
        <f>'Revenues 10-15'!C270</f>
        <v>22747786</v>
      </c>
      <c r="D5325" s="2" t="str">
        <f t="shared" si="82"/>
        <v>Error?</v>
      </c>
    </row>
    <row r="5326" spans="1:4" x14ac:dyDescent="0.2">
      <c r="A5326">
        <v>5267</v>
      </c>
      <c r="B5326" s="921">
        <f>'Revenues 10-15'!D5</f>
        <v>0</v>
      </c>
      <c r="C5326" s="2" t="s">
        <v>511</v>
      </c>
      <c r="D5326" s="2" t="str">
        <f t="shared" si="82"/>
        <v>Error?</v>
      </c>
    </row>
    <row r="5327" spans="1:4" x14ac:dyDescent="0.2">
      <c r="A5327" s="5">
        <v>5268</v>
      </c>
      <c r="B5327" s="921"/>
      <c r="C5327" s="2" t="s">
        <v>511</v>
      </c>
      <c r="D5327" s="2" t="str">
        <f t="shared" si="82"/>
        <v>OK</v>
      </c>
    </row>
    <row r="5328" spans="1:4" x14ac:dyDescent="0.2">
      <c r="A5328">
        <v>5269</v>
      </c>
      <c r="B5328" s="921">
        <f>'Revenues 10-15'!D6</f>
        <v>0</v>
      </c>
      <c r="D5328" s="2" t="str">
        <f t="shared" si="82"/>
        <v>Error?</v>
      </c>
    </row>
    <row r="5329" spans="1:4" x14ac:dyDescent="0.2">
      <c r="A5329">
        <v>5270</v>
      </c>
      <c r="B5329" s="921">
        <f>'Revenues 10-15'!D7</f>
        <v>0</v>
      </c>
      <c r="D5329" s="2" t="str">
        <f t="shared" si="82"/>
        <v>Error?</v>
      </c>
    </row>
    <row r="5330" spans="1:4" x14ac:dyDescent="0.2">
      <c r="A5330">
        <v>5271</v>
      </c>
      <c r="B5330" s="921">
        <f>'Revenues 10-15'!D9</f>
        <v>0</v>
      </c>
      <c r="D5330" s="2" t="str">
        <f t="shared" si="82"/>
        <v>Error?</v>
      </c>
    </row>
    <row r="5331" spans="1:4" x14ac:dyDescent="0.2">
      <c r="A5331">
        <v>5272</v>
      </c>
      <c r="B5331" s="921">
        <f>'Revenues 10-15'!D11</f>
        <v>0</v>
      </c>
      <c r="D5331" s="2" t="str">
        <f t="shared" si="82"/>
        <v>Error?</v>
      </c>
    </row>
    <row r="5332" spans="1:4" x14ac:dyDescent="0.2">
      <c r="A5332">
        <v>5273</v>
      </c>
      <c r="B5332" s="921">
        <f>'Revenues 10-15'!D12</f>
        <v>0</v>
      </c>
      <c r="D5332" s="2" t="str">
        <f t="shared" si="82"/>
        <v>Error?</v>
      </c>
    </row>
    <row r="5333" spans="1:4" x14ac:dyDescent="0.2">
      <c r="A5333">
        <v>5274</v>
      </c>
      <c r="B5333" s="921">
        <f>'Revenues 10-15'!D14</f>
        <v>0</v>
      </c>
      <c r="D5333" s="2" t="str">
        <f t="shared" si="82"/>
        <v>Error?</v>
      </c>
    </row>
    <row r="5334" spans="1:4" x14ac:dyDescent="0.2">
      <c r="A5334">
        <v>5275</v>
      </c>
      <c r="B5334" s="921">
        <f>'Revenues 10-15'!D15</f>
        <v>0</v>
      </c>
      <c r="C5334" s="2" t="s">
        <v>511</v>
      </c>
      <c r="D5334" s="2" t="str">
        <f t="shared" si="82"/>
        <v>Error?</v>
      </c>
    </row>
    <row r="5335" spans="1:4" x14ac:dyDescent="0.2">
      <c r="A5335">
        <v>5276</v>
      </c>
      <c r="B5335" s="921">
        <f>'Revenues 10-15'!D16</f>
        <v>0</v>
      </c>
      <c r="D5335" s="2" t="str">
        <f t="shared" si="82"/>
        <v>Error?</v>
      </c>
    </row>
    <row r="5336" spans="1:4" x14ac:dyDescent="0.2">
      <c r="A5336">
        <v>5277</v>
      </c>
      <c r="B5336" s="921">
        <f>'Revenues 10-15'!D17</f>
        <v>0</v>
      </c>
      <c r="D5336" s="2" t="str">
        <f t="shared" si="82"/>
        <v>Error?</v>
      </c>
    </row>
    <row r="5337" spans="1:4" x14ac:dyDescent="0.2">
      <c r="A5337">
        <v>5278</v>
      </c>
      <c r="B5337" s="921">
        <f>'Revenues 10-15'!D18</f>
        <v>0</v>
      </c>
      <c r="D5337" s="2" t="str">
        <f t="shared" si="82"/>
        <v>Error?</v>
      </c>
    </row>
    <row r="5338" spans="1:4" x14ac:dyDescent="0.2">
      <c r="A5338">
        <v>5279</v>
      </c>
      <c r="B5338" s="921">
        <f>'Revenues 10-15'!D65</f>
        <v>0</v>
      </c>
      <c r="D5338" s="2" t="str">
        <f t="shared" si="82"/>
        <v>Error?</v>
      </c>
    </row>
    <row r="5339" spans="1:4" x14ac:dyDescent="0.2">
      <c r="A5339">
        <v>5280</v>
      </c>
      <c r="B5339" s="921">
        <f>'Revenues 10-15'!D66</f>
        <v>0</v>
      </c>
      <c r="C5339" s="2" t="s">
        <v>511</v>
      </c>
      <c r="D5339" s="2" t="str">
        <f t="shared" si="82"/>
        <v>Error?</v>
      </c>
    </row>
    <row r="5340" spans="1:4" x14ac:dyDescent="0.2">
      <c r="A5340">
        <v>5281</v>
      </c>
      <c r="B5340" s="921">
        <f>'Revenues 10-15'!D67</f>
        <v>0</v>
      </c>
      <c r="D5340" s="2" t="str">
        <f t="shared" si="82"/>
        <v>Error?</v>
      </c>
    </row>
    <row r="5341" spans="1:4" x14ac:dyDescent="0.2">
      <c r="A5341">
        <v>5282</v>
      </c>
      <c r="B5341" s="921">
        <f>'Revenues 10-15'!D77</f>
        <v>0</v>
      </c>
      <c r="D5341" s="2" t="str">
        <f t="shared" si="82"/>
        <v>Error?</v>
      </c>
    </row>
    <row r="5342" spans="1:4" x14ac:dyDescent="0.2">
      <c r="A5342">
        <v>5283</v>
      </c>
      <c r="B5342" s="921">
        <f>'Revenues 10-15'!D78</f>
        <v>0</v>
      </c>
      <c r="C5342" s="2" t="s">
        <v>511</v>
      </c>
      <c r="D5342" s="2" t="str">
        <f t="shared" si="82"/>
        <v>Error?</v>
      </c>
    </row>
    <row r="5343" spans="1:4" x14ac:dyDescent="0.2">
      <c r="A5343">
        <v>5284</v>
      </c>
      <c r="B5343" s="921">
        <f>'Revenues 10-15'!D79</f>
        <v>0</v>
      </c>
      <c r="D5343" s="2" t="str">
        <f t="shared" si="82"/>
        <v>Error?</v>
      </c>
    </row>
    <row r="5344" spans="1:4" x14ac:dyDescent="0.2">
      <c r="A5344">
        <v>5285</v>
      </c>
      <c r="B5344" s="921">
        <f>'Revenues 10-15'!D80</f>
        <v>0</v>
      </c>
      <c r="D5344" s="2" t="str">
        <f t="shared" si="82"/>
        <v>Error?</v>
      </c>
    </row>
    <row r="5345" spans="1:4" x14ac:dyDescent="0.2">
      <c r="A5345">
        <v>5286</v>
      </c>
      <c r="B5345" s="921">
        <f>'Revenues 10-15'!D81</f>
        <v>0</v>
      </c>
      <c r="D5345" s="2" t="str">
        <f t="shared" si="82"/>
        <v>Error?</v>
      </c>
    </row>
    <row r="5346" spans="1:4" x14ac:dyDescent="0.2">
      <c r="A5346">
        <v>5287</v>
      </c>
      <c r="B5346" s="921">
        <f>'Revenues 10-15'!D83</f>
        <v>0</v>
      </c>
      <c r="D5346" s="2" t="str">
        <f t="shared" si="82"/>
        <v>Error?</v>
      </c>
    </row>
    <row r="5347" spans="1:4" x14ac:dyDescent="0.2">
      <c r="A5347">
        <v>5288</v>
      </c>
      <c r="B5347" s="921">
        <f>'Revenues 10-15'!D97</f>
        <v>0</v>
      </c>
      <c r="D5347" s="2" t="str">
        <f t="shared" si="82"/>
        <v>Error?</v>
      </c>
    </row>
    <row r="5348" spans="1:4" x14ac:dyDescent="0.2">
      <c r="A5348">
        <v>5289</v>
      </c>
      <c r="B5348" s="921">
        <f>'Revenues 10-15'!D98</f>
        <v>0</v>
      </c>
      <c r="C5348" s="2" t="s">
        <v>511</v>
      </c>
      <c r="D5348" s="2" t="str">
        <f t="shared" si="82"/>
        <v>Error?</v>
      </c>
    </row>
    <row r="5349" spans="1:4" x14ac:dyDescent="0.2">
      <c r="A5349">
        <v>5290</v>
      </c>
      <c r="B5349" s="921">
        <f>'Revenues 10-15'!D100</f>
        <v>0</v>
      </c>
      <c r="D5349" s="2" t="str">
        <f t="shared" si="82"/>
        <v>Error?</v>
      </c>
    </row>
    <row r="5350" spans="1:4" x14ac:dyDescent="0.2">
      <c r="A5350">
        <v>5291</v>
      </c>
      <c r="B5350" s="921">
        <f>'Revenues 10-15'!D101</f>
        <v>0</v>
      </c>
      <c r="D5350" s="2" t="str">
        <f t="shared" si="82"/>
        <v>Error?</v>
      </c>
    </row>
    <row r="5351" spans="1:4" x14ac:dyDescent="0.2">
      <c r="A5351">
        <v>5292</v>
      </c>
      <c r="B5351" s="921">
        <f>'Revenues 10-15'!D106</f>
        <v>0</v>
      </c>
      <c r="D5351" s="2" t="str">
        <f t="shared" si="82"/>
        <v>Error?</v>
      </c>
    </row>
    <row r="5352" spans="1:4" x14ac:dyDescent="0.2">
      <c r="A5352">
        <v>5293</v>
      </c>
      <c r="B5352" s="921">
        <f>'Revenues 10-15'!D109</f>
        <v>0</v>
      </c>
      <c r="D5352" s="2" t="str">
        <f t="shared" si="82"/>
        <v>Error?</v>
      </c>
    </row>
    <row r="5353" spans="1:4" x14ac:dyDescent="0.2">
      <c r="A5353">
        <v>5294</v>
      </c>
      <c r="B5353" s="921">
        <f>'Revenues 10-15'!D110</f>
        <v>0</v>
      </c>
      <c r="D5353" s="2" t="str">
        <f t="shared" si="82"/>
        <v>Error?</v>
      </c>
    </row>
    <row r="5354" spans="1:4" x14ac:dyDescent="0.2">
      <c r="A5354">
        <v>5295</v>
      </c>
      <c r="B5354" s="921">
        <f>'Revenues 10-15'!D111</f>
        <v>0</v>
      </c>
      <c r="D5354" s="2" t="str">
        <f t="shared" si="82"/>
        <v>Error?</v>
      </c>
    </row>
    <row r="5355" spans="1:4" x14ac:dyDescent="0.2">
      <c r="A5355">
        <v>5296</v>
      </c>
      <c r="B5355" s="921">
        <f>'Revenues 10-15'!D114</f>
        <v>0</v>
      </c>
      <c r="C5355" s="2" t="s">
        <v>511</v>
      </c>
      <c r="D5355" s="2" t="str">
        <f t="shared" si="82"/>
        <v>Error?</v>
      </c>
    </row>
    <row r="5356" spans="1:4" x14ac:dyDescent="0.2">
      <c r="A5356">
        <v>5297</v>
      </c>
      <c r="B5356" s="921">
        <f>'Revenues 10-15'!D115</f>
        <v>0</v>
      </c>
      <c r="C5356" s="2" t="s">
        <v>511</v>
      </c>
      <c r="D5356" s="2" t="str">
        <f t="shared" si="82"/>
        <v>Error?</v>
      </c>
    </row>
    <row r="5357" spans="1:4" x14ac:dyDescent="0.2">
      <c r="A5357">
        <v>5298</v>
      </c>
      <c r="B5357" s="921">
        <f>'Revenues 10-15'!D116</f>
        <v>0</v>
      </c>
      <c r="D5357" s="2" t="str">
        <f t="shared" si="82"/>
        <v>Error?</v>
      </c>
    </row>
    <row r="5358" spans="1:4" x14ac:dyDescent="0.2">
      <c r="A5358">
        <v>5299</v>
      </c>
      <c r="B5358" s="921">
        <f>'Revenues 10-15'!D117</f>
        <v>0</v>
      </c>
      <c r="D5358" s="2" t="str">
        <f t="shared" si="82"/>
        <v>Error?</v>
      </c>
    </row>
    <row r="5359" spans="1:4" x14ac:dyDescent="0.2">
      <c r="A5359">
        <v>5300</v>
      </c>
      <c r="B5359" s="921">
        <f>'Revenues 10-15'!D120</f>
        <v>0</v>
      </c>
      <c r="D5359" s="2" t="str">
        <f t="shared" si="82"/>
        <v>Error?</v>
      </c>
    </row>
    <row r="5360" spans="1:4" x14ac:dyDescent="0.2">
      <c r="A5360">
        <v>5301</v>
      </c>
      <c r="B5360" s="921">
        <f>'Revenues 10-15'!D121</f>
        <v>0</v>
      </c>
      <c r="C5360" s="2" t="s">
        <v>511</v>
      </c>
      <c r="D5360" s="2" t="str">
        <f t="shared" si="82"/>
        <v>Error?</v>
      </c>
    </row>
    <row r="5361" spans="1:4" x14ac:dyDescent="0.2">
      <c r="A5361" s="5">
        <v>5302</v>
      </c>
      <c r="B5361" s="921"/>
      <c r="D5361" s="2" t="str">
        <f t="shared" si="82"/>
        <v>OK</v>
      </c>
    </row>
    <row r="5362" spans="1:4" x14ac:dyDescent="0.2">
      <c r="A5362" s="5">
        <v>5303</v>
      </c>
      <c r="B5362" s="921"/>
      <c r="D5362" s="2" t="str">
        <f t="shared" si="82"/>
        <v>OK</v>
      </c>
    </row>
    <row r="5363" spans="1:4" x14ac:dyDescent="0.2">
      <c r="A5363" s="5">
        <v>5304</v>
      </c>
      <c r="B5363" s="921"/>
      <c r="D5363" s="2" t="str">
        <f t="shared" si="82"/>
        <v>OK</v>
      </c>
    </row>
    <row r="5364" spans="1:4" x14ac:dyDescent="0.2">
      <c r="A5364" s="5">
        <v>5305</v>
      </c>
      <c r="B5364" s="921"/>
      <c r="D5364" s="2" t="str">
        <f t="shared" si="82"/>
        <v>OK</v>
      </c>
    </row>
    <row r="5365" spans="1:4" x14ac:dyDescent="0.2">
      <c r="A5365">
        <v>5306</v>
      </c>
      <c r="B5365" s="921">
        <f>'Revenues 10-15'!D124</f>
        <v>0</v>
      </c>
      <c r="D5365" s="2" t="str">
        <f t="shared" si="82"/>
        <v>Error?</v>
      </c>
    </row>
    <row r="5366" spans="1:4" x14ac:dyDescent="0.2">
      <c r="A5366">
        <v>5307</v>
      </c>
      <c r="B5366" s="921">
        <f>'Revenues 10-15'!D129</f>
        <v>0</v>
      </c>
      <c r="D5366" s="2" t="str">
        <f t="shared" si="82"/>
        <v>Error?</v>
      </c>
    </row>
    <row r="5367" spans="1:4" x14ac:dyDescent="0.2">
      <c r="A5367">
        <v>5308</v>
      </c>
      <c r="B5367" s="921">
        <f>'Revenues 10-15'!D134</f>
        <v>0</v>
      </c>
      <c r="C5367" s="2" t="s">
        <v>511</v>
      </c>
      <c r="D5367" s="2" t="str">
        <f t="shared" si="82"/>
        <v>Error?</v>
      </c>
    </row>
    <row r="5368" spans="1:4" x14ac:dyDescent="0.2">
      <c r="A5368">
        <v>5309</v>
      </c>
      <c r="B5368" s="921">
        <f>'Revenues 10-15'!D136</f>
        <v>0</v>
      </c>
      <c r="D5368" s="2" t="str">
        <f t="shared" si="82"/>
        <v>Error?</v>
      </c>
    </row>
    <row r="5369" spans="1:4" x14ac:dyDescent="0.2">
      <c r="A5369" s="5">
        <v>5310</v>
      </c>
      <c r="B5369" s="921"/>
      <c r="C5369" s="2" t="s">
        <v>511</v>
      </c>
      <c r="D5369" s="2" t="str">
        <f t="shared" si="82"/>
        <v>OK</v>
      </c>
    </row>
    <row r="5370" spans="1:4" x14ac:dyDescent="0.2">
      <c r="A5370" s="5">
        <v>5311</v>
      </c>
      <c r="B5370" s="921"/>
      <c r="D5370" s="2" t="str">
        <f t="shared" si="82"/>
        <v>OK</v>
      </c>
    </row>
    <row r="5371" spans="1:4" x14ac:dyDescent="0.2">
      <c r="A5371" s="5">
        <v>5312</v>
      </c>
      <c r="B5371" s="921"/>
      <c r="D5371" s="2" t="str">
        <f t="shared" si="82"/>
        <v>OK</v>
      </c>
    </row>
    <row r="5372" spans="1:4" x14ac:dyDescent="0.2">
      <c r="A5372">
        <v>5313</v>
      </c>
      <c r="B5372" s="921">
        <f>'Revenues 10-15'!D137</f>
        <v>0</v>
      </c>
      <c r="D5372" s="2" t="str">
        <f t="shared" si="82"/>
        <v>Error?</v>
      </c>
    </row>
    <row r="5373" spans="1:4" x14ac:dyDescent="0.2">
      <c r="A5373">
        <v>5314</v>
      </c>
      <c r="B5373" s="921">
        <f>'Revenues 10-15'!D138</f>
        <v>0</v>
      </c>
      <c r="D5373" s="2" t="str">
        <f t="shared" ref="D5373:D5436" si="83">IF(ISBLANK(B5373),"OK",IF(A5373-B5373=0,"OK","Error?"))</f>
        <v>Error?</v>
      </c>
    </row>
    <row r="5374" spans="1:4" x14ac:dyDescent="0.2">
      <c r="A5374" s="5">
        <v>5315</v>
      </c>
      <c r="B5374" s="921"/>
      <c r="D5374" s="2" t="str">
        <f t="shared" si="83"/>
        <v>OK</v>
      </c>
    </row>
    <row r="5375" spans="1:4" x14ac:dyDescent="0.2">
      <c r="A5375" s="5">
        <v>5316</v>
      </c>
      <c r="B5375" s="921"/>
      <c r="D5375" s="2" t="str">
        <f t="shared" si="83"/>
        <v>OK</v>
      </c>
    </row>
    <row r="5376" spans="1:4" x14ac:dyDescent="0.2">
      <c r="A5376" s="5">
        <v>5317</v>
      </c>
      <c r="B5376" s="921"/>
      <c r="D5376" s="2" t="str">
        <f t="shared" si="83"/>
        <v>OK</v>
      </c>
    </row>
    <row r="5377" spans="1:4" x14ac:dyDescent="0.2">
      <c r="A5377" s="5">
        <v>5318</v>
      </c>
      <c r="B5377" s="921"/>
      <c r="D5377" s="2" t="str">
        <f t="shared" si="83"/>
        <v>OK</v>
      </c>
    </row>
    <row r="5378" spans="1:4" x14ac:dyDescent="0.2">
      <c r="A5378" s="5">
        <v>5319</v>
      </c>
      <c r="B5378" s="921"/>
      <c r="D5378" s="2" t="str">
        <f t="shared" si="83"/>
        <v>OK</v>
      </c>
    </row>
    <row r="5379" spans="1:4" x14ac:dyDescent="0.2">
      <c r="A5379" s="5">
        <v>5320</v>
      </c>
      <c r="B5379" s="921"/>
      <c r="D5379" s="2" t="str">
        <f t="shared" si="83"/>
        <v>OK</v>
      </c>
    </row>
    <row r="5380" spans="1:4" x14ac:dyDescent="0.2">
      <c r="A5380" s="5">
        <v>5321</v>
      </c>
      <c r="B5380" s="921"/>
      <c r="D5380" s="2" t="str">
        <f t="shared" si="83"/>
        <v>OK</v>
      </c>
    </row>
    <row r="5381" spans="1:4" x14ac:dyDescent="0.2">
      <c r="A5381">
        <v>5322</v>
      </c>
      <c r="B5381" s="921">
        <f>'Revenues 10-15'!D143</f>
        <v>0</v>
      </c>
      <c r="D5381" s="2" t="str">
        <f t="shared" si="83"/>
        <v>Error?</v>
      </c>
    </row>
    <row r="5382" spans="1:4" x14ac:dyDescent="0.2">
      <c r="A5382">
        <v>5323</v>
      </c>
      <c r="B5382" s="921">
        <f>'Revenues 10-15'!D150</f>
        <v>0</v>
      </c>
      <c r="D5382" s="2" t="str">
        <f t="shared" si="83"/>
        <v>Error?</v>
      </c>
    </row>
    <row r="5383" spans="1:4" x14ac:dyDescent="0.2">
      <c r="A5383" s="5">
        <v>5324</v>
      </c>
      <c r="B5383" s="921"/>
      <c r="C5383" s="2" t="s">
        <v>511</v>
      </c>
      <c r="D5383" s="2" t="str">
        <f t="shared" si="83"/>
        <v>OK</v>
      </c>
    </row>
    <row r="5384" spans="1:4" x14ac:dyDescent="0.2">
      <c r="A5384" s="5">
        <v>5325</v>
      </c>
      <c r="B5384" s="921"/>
      <c r="D5384" s="2" t="str">
        <f t="shared" si="83"/>
        <v>OK</v>
      </c>
    </row>
    <row r="5385" spans="1:4" x14ac:dyDescent="0.2">
      <c r="A5385">
        <v>5326</v>
      </c>
      <c r="B5385" s="921">
        <f>'Revenues 10-15'!D151</f>
        <v>0</v>
      </c>
      <c r="D5385" s="2" t="str">
        <f t="shared" si="83"/>
        <v>Error?</v>
      </c>
    </row>
    <row r="5386" spans="1:4" x14ac:dyDescent="0.2">
      <c r="A5386" s="5">
        <v>5327</v>
      </c>
      <c r="B5386" s="921"/>
      <c r="D5386" s="2" t="str">
        <f t="shared" si="83"/>
        <v>OK</v>
      </c>
    </row>
    <row r="5387" spans="1:4" x14ac:dyDescent="0.2">
      <c r="A5387" s="5">
        <v>5328</v>
      </c>
      <c r="B5387" s="921"/>
      <c r="D5387" s="2" t="str">
        <f t="shared" si="83"/>
        <v>OK</v>
      </c>
    </row>
    <row r="5388" spans="1:4" x14ac:dyDescent="0.2">
      <c r="A5388" s="5">
        <v>5329</v>
      </c>
      <c r="B5388" s="921"/>
      <c r="D5388" s="2" t="str">
        <f t="shared" si="83"/>
        <v>OK</v>
      </c>
    </row>
    <row r="5389" spans="1:4" x14ac:dyDescent="0.2">
      <c r="A5389">
        <v>5330</v>
      </c>
      <c r="B5389" s="921">
        <f>'Revenues 10-15'!D154</f>
        <v>0</v>
      </c>
      <c r="D5389" s="2" t="str">
        <f t="shared" si="83"/>
        <v>Error?</v>
      </c>
    </row>
    <row r="5390" spans="1:4" x14ac:dyDescent="0.2">
      <c r="A5390" s="5">
        <v>5331</v>
      </c>
      <c r="B5390" s="921"/>
      <c r="D5390" s="2" t="str">
        <f t="shared" si="83"/>
        <v>OK</v>
      </c>
    </row>
    <row r="5391" spans="1:4" x14ac:dyDescent="0.2">
      <c r="A5391">
        <v>5332</v>
      </c>
      <c r="B5391" s="921">
        <f>'Revenues 10-15'!D155</f>
        <v>0</v>
      </c>
      <c r="D5391" s="2" t="str">
        <f t="shared" si="83"/>
        <v>Error?</v>
      </c>
    </row>
    <row r="5392" spans="1:4" x14ac:dyDescent="0.2">
      <c r="A5392">
        <v>5333</v>
      </c>
      <c r="B5392" s="921">
        <f>'Revenues 10-15'!D157</f>
        <v>0</v>
      </c>
      <c r="D5392" s="2" t="str">
        <f t="shared" si="83"/>
        <v>Error?</v>
      </c>
    </row>
    <row r="5393" spans="1:4" x14ac:dyDescent="0.2">
      <c r="A5393">
        <v>5334</v>
      </c>
      <c r="B5393" s="921">
        <f>'Revenues 10-15'!D159</f>
        <v>0</v>
      </c>
      <c r="D5393" s="2" t="str">
        <f t="shared" si="83"/>
        <v>Error?</v>
      </c>
    </row>
    <row r="5394" spans="1:4" x14ac:dyDescent="0.2">
      <c r="A5394" s="5">
        <v>5335</v>
      </c>
      <c r="B5394" s="921"/>
      <c r="C5394" s="2" t="s">
        <v>511</v>
      </c>
      <c r="D5394" s="2" t="str">
        <f t="shared" si="83"/>
        <v>OK</v>
      </c>
    </row>
    <row r="5395" spans="1:4" x14ac:dyDescent="0.2">
      <c r="A5395" s="5">
        <v>5336</v>
      </c>
      <c r="B5395" s="921"/>
      <c r="D5395" s="2" t="str">
        <f t="shared" si="83"/>
        <v>OK</v>
      </c>
    </row>
    <row r="5396" spans="1:4" x14ac:dyDescent="0.2">
      <c r="A5396" s="5">
        <v>5337</v>
      </c>
      <c r="B5396" s="921"/>
      <c r="D5396" s="2" t="str">
        <f t="shared" si="83"/>
        <v>OK</v>
      </c>
    </row>
    <row r="5397" spans="1:4" x14ac:dyDescent="0.2">
      <c r="A5397" s="5">
        <v>5338</v>
      </c>
      <c r="B5397" s="921"/>
      <c r="D5397" s="2" t="str">
        <f t="shared" si="83"/>
        <v>OK</v>
      </c>
    </row>
    <row r="5398" spans="1:4" x14ac:dyDescent="0.2">
      <c r="A5398" s="5">
        <v>5339</v>
      </c>
      <c r="B5398" s="921"/>
      <c r="D5398" s="2" t="str">
        <f t="shared" si="83"/>
        <v>OK</v>
      </c>
    </row>
    <row r="5399" spans="1:4" x14ac:dyDescent="0.2">
      <c r="A5399">
        <v>5340</v>
      </c>
      <c r="B5399" s="921">
        <f>'Revenues 10-15'!D161</f>
        <v>0</v>
      </c>
      <c r="D5399" s="2" t="str">
        <f t="shared" si="83"/>
        <v>Error?</v>
      </c>
    </row>
    <row r="5400" spans="1:4" x14ac:dyDescent="0.2">
      <c r="A5400" s="5">
        <v>5341</v>
      </c>
      <c r="B5400" s="921"/>
      <c r="D5400" s="2" t="str">
        <f t="shared" si="83"/>
        <v>OK</v>
      </c>
    </row>
    <row r="5401" spans="1:4" x14ac:dyDescent="0.2">
      <c r="A5401" s="5">
        <v>5342</v>
      </c>
      <c r="B5401" s="921"/>
      <c r="D5401" s="2" t="str">
        <f t="shared" si="83"/>
        <v>OK</v>
      </c>
    </row>
    <row r="5402" spans="1:4" x14ac:dyDescent="0.2">
      <c r="A5402" s="5">
        <v>5343</v>
      </c>
      <c r="B5402" s="921"/>
      <c r="D5402" s="2" t="str">
        <f t="shared" si="83"/>
        <v>OK</v>
      </c>
    </row>
    <row r="5403" spans="1:4" x14ac:dyDescent="0.2">
      <c r="A5403" s="5">
        <v>5344</v>
      </c>
      <c r="B5403" s="921"/>
      <c r="D5403" s="2" t="str">
        <f t="shared" si="83"/>
        <v>OK</v>
      </c>
    </row>
    <row r="5404" spans="1:4" x14ac:dyDescent="0.2">
      <c r="A5404" s="5">
        <v>5345</v>
      </c>
      <c r="B5404" s="921"/>
      <c r="D5404" s="2" t="str">
        <f t="shared" si="83"/>
        <v>OK</v>
      </c>
    </row>
    <row r="5405" spans="1:4" x14ac:dyDescent="0.2">
      <c r="A5405" s="5">
        <v>5346</v>
      </c>
      <c r="B5405" s="921"/>
      <c r="D5405" s="2" t="str">
        <f t="shared" si="83"/>
        <v>OK</v>
      </c>
    </row>
    <row r="5406" spans="1:4" x14ac:dyDescent="0.2">
      <c r="A5406" s="5">
        <v>5347</v>
      </c>
      <c r="B5406" s="921"/>
      <c r="D5406" s="2" t="str">
        <f t="shared" si="83"/>
        <v>OK</v>
      </c>
    </row>
    <row r="5407" spans="1:4" x14ac:dyDescent="0.2">
      <c r="A5407" s="5">
        <v>5348</v>
      </c>
      <c r="B5407" s="921"/>
      <c r="D5407" s="2" t="str">
        <f t="shared" si="83"/>
        <v>OK</v>
      </c>
    </row>
    <row r="5408" spans="1:4" x14ac:dyDescent="0.2">
      <c r="A5408" s="5">
        <v>5349</v>
      </c>
      <c r="B5408" s="921"/>
      <c r="D5408" s="2" t="str">
        <f t="shared" si="83"/>
        <v>OK</v>
      </c>
    </row>
    <row r="5409" spans="1:4" x14ac:dyDescent="0.2">
      <c r="A5409" s="5">
        <v>5350</v>
      </c>
      <c r="B5409" s="921"/>
      <c r="D5409" s="2" t="str">
        <f t="shared" si="83"/>
        <v>OK</v>
      </c>
    </row>
    <row r="5410" spans="1:4" x14ac:dyDescent="0.2">
      <c r="A5410">
        <v>5351</v>
      </c>
      <c r="B5410" s="921">
        <f>'Revenues 10-15'!D171</f>
        <v>0</v>
      </c>
      <c r="D5410" s="2" t="str">
        <f t="shared" si="83"/>
        <v>Error?</v>
      </c>
    </row>
    <row r="5411" spans="1:4" x14ac:dyDescent="0.2">
      <c r="A5411" s="5">
        <v>5352</v>
      </c>
      <c r="B5411" s="921"/>
      <c r="D5411" s="2" t="str">
        <f t="shared" si="83"/>
        <v>OK</v>
      </c>
    </row>
    <row r="5412" spans="1:4" x14ac:dyDescent="0.2">
      <c r="A5412" s="5">
        <v>5353</v>
      </c>
      <c r="B5412" s="921"/>
      <c r="C5412" s="2" t="s">
        <v>511</v>
      </c>
      <c r="D5412" s="2" t="str">
        <f t="shared" si="83"/>
        <v>OK</v>
      </c>
    </row>
    <row r="5413" spans="1:4" x14ac:dyDescent="0.2">
      <c r="A5413" s="5">
        <v>5354</v>
      </c>
      <c r="B5413" s="921"/>
      <c r="D5413" s="2" t="str">
        <f t="shared" si="83"/>
        <v>OK</v>
      </c>
    </row>
    <row r="5414" spans="1:4" x14ac:dyDescent="0.2">
      <c r="A5414" s="5">
        <v>5355</v>
      </c>
      <c r="B5414" s="921"/>
      <c r="D5414" s="2" t="str">
        <f t="shared" si="83"/>
        <v>OK</v>
      </c>
    </row>
    <row r="5415" spans="1:4" x14ac:dyDescent="0.2">
      <c r="A5415" s="5">
        <v>5356</v>
      </c>
      <c r="B5415" s="921"/>
      <c r="D5415" s="2" t="str">
        <f t="shared" si="83"/>
        <v>OK</v>
      </c>
    </row>
    <row r="5416" spans="1:4" x14ac:dyDescent="0.2">
      <c r="A5416" s="5">
        <v>5357</v>
      </c>
      <c r="B5416" s="921"/>
      <c r="D5416" s="2" t="str">
        <f t="shared" si="83"/>
        <v>OK</v>
      </c>
    </row>
    <row r="5417" spans="1:4" x14ac:dyDescent="0.2">
      <c r="A5417" s="5">
        <v>5358</v>
      </c>
      <c r="B5417" s="921"/>
      <c r="D5417" s="2" t="str">
        <f t="shared" si="83"/>
        <v>OK</v>
      </c>
    </row>
    <row r="5418" spans="1:4" x14ac:dyDescent="0.2">
      <c r="A5418" s="5">
        <v>5359</v>
      </c>
      <c r="B5418" s="921"/>
      <c r="D5418" s="2" t="str">
        <f t="shared" si="83"/>
        <v>OK</v>
      </c>
    </row>
    <row r="5419" spans="1:4" x14ac:dyDescent="0.2">
      <c r="A5419">
        <v>5360</v>
      </c>
      <c r="B5419" s="921">
        <f>'Revenues 10-15'!D172</f>
        <v>0</v>
      </c>
      <c r="D5419" s="2" t="str">
        <f t="shared" si="83"/>
        <v>Error?</v>
      </c>
    </row>
    <row r="5420" spans="1:4" x14ac:dyDescent="0.2">
      <c r="A5420">
        <v>5361</v>
      </c>
      <c r="B5420" s="921">
        <f>'Revenues 10-15'!D175</f>
        <v>0</v>
      </c>
      <c r="D5420" s="2" t="str">
        <f t="shared" si="83"/>
        <v>Error?</v>
      </c>
    </row>
    <row r="5421" spans="1:4" x14ac:dyDescent="0.2">
      <c r="A5421">
        <v>5362</v>
      </c>
      <c r="B5421" s="921">
        <f>'Revenues 10-15'!D177</f>
        <v>0</v>
      </c>
      <c r="C5421" s="2" t="s">
        <v>511</v>
      </c>
      <c r="D5421" s="2" t="str">
        <f t="shared" si="83"/>
        <v>Error?</v>
      </c>
    </row>
    <row r="5422" spans="1:4" x14ac:dyDescent="0.2">
      <c r="A5422">
        <v>5363</v>
      </c>
      <c r="B5422" s="921">
        <f>'Revenues 10-15'!D180</f>
        <v>0</v>
      </c>
      <c r="D5422" s="2" t="str">
        <f t="shared" si="83"/>
        <v>Error?</v>
      </c>
    </row>
    <row r="5423" spans="1:4" x14ac:dyDescent="0.2">
      <c r="A5423">
        <v>5364</v>
      </c>
      <c r="B5423" s="921">
        <f>'Revenues 10-15'!D183</f>
        <v>0</v>
      </c>
      <c r="C5423" s="2" t="s">
        <v>511</v>
      </c>
      <c r="D5423" s="2" t="str">
        <f t="shared" si="83"/>
        <v>Error?</v>
      </c>
    </row>
    <row r="5424" spans="1:4" x14ac:dyDescent="0.2">
      <c r="A5424">
        <v>5365</v>
      </c>
      <c r="B5424" s="921">
        <f>'Revenues 10-15'!D186</f>
        <v>0</v>
      </c>
      <c r="D5424" s="2" t="str">
        <f t="shared" si="83"/>
        <v>Error?</v>
      </c>
    </row>
    <row r="5425" spans="1:5" x14ac:dyDescent="0.2">
      <c r="A5425" s="5">
        <v>5366</v>
      </c>
      <c r="B5425" s="921"/>
      <c r="C5425" s="2" t="s">
        <v>511</v>
      </c>
      <c r="D5425" s="2" t="str">
        <f t="shared" si="83"/>
        <v>OK</v>
      </c>
    </row>
    <row r="5426" spans="1:5" x14ac:dyDescent="0.2">
      <c r="A5426" s="5">
        <v>5367</v>
      </c>
      <c r="B5426" s="921"/>
      <c r="D5426" s="2" t="str">
        <f t="shared" si="83"/>
        <v>OK</v>
      </c>
    </row>
    <row r="5427" spans="1:5" x14ac:dyDescent="0.2">
      <c r="A5427" s="5">
        <v>5368</v>
      </c>
      <c r="B5427" s="921"/>
      <c r="D5427" s="2" t="str">
        <f t="shared" si="83"/>
        <v>OK</v>
      </c>
    </row>
    <row r="5428" spans="1:5" x14ac:dyDescent="0.2">
      <c r="A5428" s="5">
        <v>5369</v>
      </c>
      <c r="B5428" s="921"/>
      <c r="D5428" s="2" t="str">
        <f t="shared" si="83"/>
        <v>OK</v>
      </c>
    </row>
    <row r="5429" spans="1:5" x14ac:dyDescent="0.2">
      <c r="A5429">
        <v>5370</v>
      </c>
      <c r="B5429" s="921">
        <f>'Revenues 10-15'!D202</f>
        <v>0</v>
      </c>
      <c r="D5429" s="2" t="str">
        <f t="shared" si="83"/>
        <v>Error?</v>
      </c>
    </row>
    <row r="5430" spans="1:5" x14ac:dyDescent="0.2">
      <c r="A5430">
        <v>5371</v>
      </c>
      <c r="B5430" s="921">
        <f>'Revenues 10-15'!D203</f>
        <v>0</v>
      </c>
      <c r="D5430" s="2" t="str">
        <f t="shared" si="83"/>
        <v>Error?</v>
      </c>
    </row>
    <row r="5431" spans="1:5" x14ac:dyDescent="0.2">
      <c r="A5431" s="5">
        <v>5372</v>
      </c>
      <c r="B5431" s="921"/>
      <c r="D5431" s="2" t="str">
        <f t="shared" si="83"/>
        <v>OK</v>
      </c>
    </row>
    <row r="5432" spans="1:5" x14ac:dyDescent="0.2">
      <c r="A5432" s="5">
        <v>5373</v>
      </c>
      <c r="B5432" s="921"/>
      <c r="D5432" s="2" t="str">
        <f t="shared" si="83"/>
        <v>OK</v>
      </c>
    </row>
    <row r="5433" spans="1:5" x14ac:dyDescent="0.2">
      <c r="A5433" s="5">
        <v>5374</v>
      </c>
      <c r="B5433" s="921"/>
      <c r="D5433" s="2" t="str">
        <f t="shared" si="83"/>
        <v>OK</v>
      </c>
    </row>
    <row r="5434" spans="1:5" x14ac:dyDescent="0.2">
      <c r="A5434" s="5">
        <v>5375</v>
      </c>
      <c r="B5434" s="921"/>
      <c r="D5434" s="2" t="str">
        <f t="shared" si="83"/>
        <v>OK</v>
      </c>
    </row>
    <row r="5435" spans="1:5" x14ac:dyDescent="0.2">
      <c r="A5435" s="5">
        <v>5376</v>
      </c>
      <c r="B5435" s="921"/>
      <c r="D5435" s="2" t="str">
        <f t="shared" si="83"/>
        <v>OK</v>
      </c>
    </row>
    <row r="5436" spans="1:5" x14ac:dyDescent="0.2">
      <c r="A5436" s="5">
        <v>5377</v>
      </c>
      <c r="B5436" s="921"/>
      <c r="D5436" s="2" t="str">
        <f t="shared" si="83"/>
        <v>OK</v>
      </c>
      <c r="E5436" s="4" t="s">
        <v>1396</v>
      </c>
    </row>
    <row r="5437" spans="1:5" x14ac:dyDescent="0.2">
      <c r="A5437">
        <v>5378</v>
      </c>
      <c r="B5437" s="921">
        <f>'Revenues 10-15'!D204</f>
        <v>0</v>
      </c>
      <c r="D5437" s="2" t="str">
        <f t="shared" ref="D5437:D5500" si="84">IF(ISBLANK(B5437),"OK",IF(A5437-B5437=0,"OK","Error?"))</f>
        <v>Error?</v>
      </c>
    </row>
    <row r="5438" spans="1:5" x14ac:dyDescent="0.2">
      <c r="A5438">
        <v>5379</v>
      </c>
      <c r="B5438" s="921">
        <f>'Revenues 10-15'!D208</f>
        <v>0</v>
      </c>
      <c r="D5438" s="2" t="str">
        <f t="shared" si="84"/>
        <v>Error?</v>
      </c>
    </row>
    <row r="5439" spans="1:5" x14ac:dyDescent="0.2">
      <c r="A5439" s="5">
        <v>5380</v>
      </c>
      <c r="B5439" s="921"/>
      <c r="D5439" s="2" t="str">
        <f t="shared" si="84"/>
        <v>OK</v>
      </c>
    </row>
    <row r="5440" spans="1:5" x14ac:dyDescent="0.2">
      <c r="A5440" s="5">
        <v>5381</v>
      </c>
      <c r="B5440" s="921"/>
      <c r="D5440" s="2" t="str">
        <f t="shared" si="84"/>
        <v>OK</v>
      </c>
    </row>
    <row r="5441" spans="1:4" x14ac:dyDescent="0.2">
      <c r="A5441" s="5">
        <v>5382</v>
      </c>
      <c r="B5441" s="921"/>
      <c r="D5441" s="2" t="str">
        <f t="shared" si="84"/>
        <v>OK</v>
      </c>
    </row>
    <row r="5442" spans="1:4" x14ac:dyDescent="0.2">
      <c r="A5442">
        <v>5383</v>
      </c>
      <c r="B5442" s="921">
        <f>'Revenues 10-15'!D206</f>
        <v>0</v>
      </c>
      <c r="D5442" s="2" t="str">
        <f t="shared" si="84"/>
        <v>Error?</v>
      </c>
    </row>
    <row r="5443" spans="1:4" x14ac:dyDescent="0.2">
      <c r="A5443" s="5">
        <v>5384</v>
      </c>
      <c r="B5443" s="921"/>
      <c r="D5443" s="2" t="str">
        <f t="shared" si="84"/>
        <v>OK</v>
      </c>
    </row>
    <row r="5444" spans="1:4" x14ac:dyDescent="0.2">
      <c r="A5444" s="5">
        <v>5385</v>
      </c>
      <c r="B5444" s="921"/>
      <c r="C5444" s="2" t="s">
        <v>511</v>
      </c>
      <c r="D5444" s="2" t="str">
        <f t="shared" si="84"/>
        <v>OK</v>
      </c>
    </row>
    <row r="5445" spans="1:4" x14ac:dyDescent="0.2">
      <c r="A5445" s="5">
        <v>5386</v>
      </c>
      <c r="B5445" s="921"/>
      <c r="D5445" s="2" t="str">
        <f t="shared" si="84"/>
        <v>OK</v>
      </c>
    </row>
    <row r="5446" spans="1:4" x14ac:dyDescent="0.2">
      <c r="A5446" s="5">
        <v>5387</v>
      </c>
      <c r="B5446" s="921"/>
      <c r="D5446" s="2" t="str">
        <f t="shared" si="84"/>
        <v>OK</v>
      </c>
    </row>
    <row r="5447" spans="1:4" x14ac:dyDescent="0.2">
      <c r="A5447" s="5">
        <v>5388</v>
      </c>
      <c r="B5447" s="921"/>
      <c r="D5447" s="2" t="str">
        <f t="shared" si="84"/>
        <v>OK</v>
      </c>
    </row>
    <row r="5448" spans="1:4" x14ac:dyDescent="0.2">
      <c r="A5448" s="5">
        <v>5389</v>
      </c>
      <c r="B5448" s="921"/>
      <c r="D5448" s="2" t="str">
        <f t="shared" si="84"/>
        <v>OK</v>
      </c>
    </row>
    <row r="5449" spans="1:4" x14ac:dyDescent="0.2">
      <c r="A5449" s="5">
        <v>5390</v>
      </c>
      <c r="B5449" s="921"/>
      <c r="D5449" s="2" t="str">
        <f t="shared" si="84"/>
        <v>OK</v>
      </c>
    </row>
    <row r="5450" spans="1:4" x14ac:dyDescent="0.2">
      <c r="A5450" s="5">
        <v>5391</v>
      </c>
      <c r="B5450" s="921"/>
      <c r="D5450" s="2" t="str">
        <f t="shared" si="84"/>
        <v>OK</v>
      </c>
    </row>
    <row r="5451" spans="1:4" x14ac:dyDescent="0.2">
      <c r="A5451" s="5">
        <v>5392</v>
      </c>
      <c r="B5451" s="921"/>
      <c r="D5451" s="2" t="str">
        <f t="shared" si="84"/>
        <v>OK</v>
      </c>
    </row>
    <row r="5452" spans="1:4" x14ac:dyDescent="0.2">
      <c r="A5452" s="5">
        <v>5393</v>
      </c>
      <c r="B5452" s="921"/>
      <c r="D5452" s="2" t="str">
        <f t="shared" si="84"/>
        <v>OK</v>
      </c>
    </row>
    <row r="5453" spans="1:4" x14ac:dyDescent="0.2">
      <c r="A5453" s="5">
        <v>5394</v>
      </c>
      <c r="B5453" s="921"/>
      <c r="D5453" s="2" t="str">
        <f t="shared" si="84"/>
        <v>OK</v>
      </c>
    </row>
    <row r="5454" spans="1:4" x14ac:dyDescent="0.2">
      <c r="A5454" s="5">
        <v>5395</v>
      </c>
      <c r="B5454" s="921"/>
      <c r="D5454" s="2" t="str">
        <f t="shared" si="84"/>
        <v>OK</v>
      </c>
    </row>
    <row r="5455" spans="1:4" x14ac:dyDescent="0.2">
      <c r="A5455" s="5">
        <v>5396</v>
      </c>
      <c r="B5455" s="921"/>
      <c r="D5455" s="2" t="str">
        <f t="shared" si="84"/>
        <v>OK</v>
      </c>
    </row>
    <row r="5456" spans="1:4" x14ac:dyDescent="0.2">
      <c r="A5456">
        <v>5397</v>
      </c>
      <c r="B5456" s="921">
        <f>'Revenues 10-15'!D213</f>
        <v>0</v>
      </c>
      <c r="D5456" s="2" t="str">
        <f t="shared" si="84"/>
        <v>Error?</v>
      </c>
    </row>
    <row r="5457" spans="1:4" x14ac:dyDescent="0.2">
      <c r="A5457">
        <v>5398</v>
      </c>
      <c r="B5457" s="921">
        <f>'Revenues 10-15'!D214</f>
        <v>0</v>
      </c>
      <c r="D5457" s="2" t="str">
        <f t="shared" si="84"/>
        <v>Error?</v>
      </c>
    </row>
    <row r="5458" spans="1:4" x14ac:dyDescent="0.2">
      <c r="A5458" s="5">
        <v>5399</v>
      </c>
      <c r="B5458" s="921"/>
      <c r="D5458" s="2" t="str">
        <f t="shared" si="84"/>
        <v>OK</v>
      </c>
    </row>
    <row r="5459" spans="1:4" x14ac:dyDescent="0.2">
      <c r="A5459" s="5">
        <v>5400</v>
      </c>
      <c r="B5459" s="921"/>
      <c r="D5459" s="2" t="str">
        <f t="shared" si="84"/>
        <v>OK</v>
      </c>
    </row>
    <row r="5460" spans="1:4" x14ac:dyDescent="0.2">
      <c r="A5460">
        <v>5401</v>
      </c>
      <c r="B5460" s="921">
        <f>'Revenues 10-15'!D215</f>
        <v>0</v>
      </c>
      <c r="D5460" s="2" t="str">
        <f t="shared" si="84"/>
        <v>Error?</v>
      </c>
    </row>
    <row r="5461" spans="1:4" x14ac:dyDescent="0.2">
      <c r="A5461">
        <v>5402</v>
      </c>
      <c r="B5461" s="921">
        <f>'Revenues 10-15'!D216</f>
        <v>0</v>
      </c>
      <c r="D5461" s="2" t="str">
        <f t="shared" si="84"/>
        <v>Error?</v>
      </c>
    </row>
    <row r="5462" spans="1:4" x14ac:dyDescent="0.2">
      <c r="A5462">
        <v>5403</v>
      </c>
      <c r="B5462" s="921">
        <f>'Revenues 10-15'!D217</f>
        <v>0</v>
      </c>
      <c r="D5462" s="2" t="str">
        <f t="shared" si="84"/>
        <v>Error?</v>
      </c>
    </row>
    <row r="5463" spans="1:4" x14ac:dyDescent="0.2">
      <c r="A5463" s="5">
        <v>5404</v>
      </c>
      <c r="B5463" s="921"/>
      <c r="D5463" s="2" t="str">
        <f t="shared" si="84"/>
        <v>OK</v>
      </c>
    </row>
    <row r="5464" spans="1:4" x14ac:dyDescent="0.2">
      <c r="A5464" s="5">
        <v>5405</v>
      </c>
      <c r="B5464" s="921"/>
      <c r="D5464" s="2" t="str">
        <f t="shared" si="84"/>
        <v>OK</v>
      </c>
    </row>
    <row r="5465" spans="1:4" x14ac:dyDescent="0.2">
      <c r="A5465" s="5">
        <v>5406</v>
      </c>
      <c r="B5465" s="921"/>
      <c r="D5465" s="2" t="str">
        <f t="shared" si="84"/>
        <v>OK</v>
      </c>
    </row>
    <row r="5466" spans="1:4" x14ac:dyDescent="0.2">
      <c r="A5466" s="5">
        <v>5407</v>
      </c>
      <c r="B5466" s="921"/>
      <c r="D5466" s="2" t="str">
        <f t="shared" si="84"/>
        <v>OK</v>
      </c>
    </row>
    <row r="5467" spans="1:4" x14ac:dyDescent="0.2">
      <c r="A5467" s="5">
        <v>5408</v>
      </c>
      <c r="B5467" s="921"/>
      <c r="D5467" s="2" t="str">
        <f t="shared" si="84"/>
        <v>OK</v>
      </c>
    </row>
    <row r="5468" spans="1:4" x14ac:dyDescent="0.2">
      <c r="A5468">
        <v>5409</v>
      </c>
      <c r="B5468" s="921">
        <f>'Revenues 10-15'!D219</f>
        <v>0</v>
      </c>
      <c r="D5468" s="2" t="str">
        <f t="shared" si="84"/>
        <v>Error?</v>
      </c>
    </row>
    <row r="5469" spans="1:4" x14ac:dyDescent="0.2">
      <c r="A5469" s="5">
        <v>5410</v>
      </c>
      <c r="B5469" s="921"/>
      <c r="D5469" s="2" t="str">
        <f t="shared" si="84"/>
        <v>OK</v>
      </c>
    </row>
    <row r="5470" spans="1:4" x14ac:dyDescent="0.2">
      <c r="A5470" s="5">
        <v>5411</v>
      </c>
      <c r="B5470" s="921"/>
      <c r="C5470" s="2" t="s">
        <v>511</v>
      </c>
      <c r="D5470" s="2" t="str">
        <f t="shared" si="84"/>
        <v>OK</v>
      </c>
    </row>
    <row r="5471" spans="1:4" x14ac:dyDescent="0.2">
      <c r="A5471" s="5">
        <v>5412</v>
      </c>
      <c r="B5471" s="921"/>
      <c r="D5471" s="2" t="str">
        <f t="shared" si="84"/>
        <v>OK</v>
      </c>
    </row>
    <row r="5472" spans="1:4" x14ac:dyDescent="0.2">
      <c r="A5472" s="5">
        <v>5413</v>
      </c>
      <c r="B5472" s="921"/>
      <c r="D5472" s="2" t="str">
        <f t="shared" si="84"/>
        <v>OK</v>
      </c>
    </row>
    <row r="5473" spans="1:4" x14ac:dyDescent="0.2">
      <c r="A5473" s="5">
        <v>5414</v>
      </c>
      <c r="B5473" s="921"/>
      <c r="D5473" s="2" t="str">
        <f t="shared" si="84"/>
        <v>OK</v>
      </c>
    </row>
    <row r="5474" spans="1:4" x14ac:dyDescent="0.2">
      <c r="A5474" s="5">
        <v>5415</v>
      </c>
      <c r="B5474" s="921"/>
      <c r="D5474" s="2" t="str">
        <f t="shared" si="84"/>
        <v>OK</v>
      </c>
    </row>
    <row r="5475" spans="1:4" x14ac:dyDescent="0.2">
      <c r="A5475" s="5">
        <v>5416</v>
      </c>
      <c r="B5475" s="921"/>
      <c r="D5475" s="2" t="str">
        <f t="shared" si="84"/>
        <v>OK</v>
      </c>
    </row>
    <row r="5476" spans="1:4" x14ac:dyDescent="0.2">
      <c r="A5476" s="5">
        <v>5417</v>
      </c>
      <c r="B5476" s="921"/>
      <c r="D5476" s="2" t="str">
        <f t="shared" si="84"/>
        <v>OK</v>
      </c>
    </row>
    <row r="5477" spans="1:4" x14ac:dyDescent="0.2">
      <c r="A5477" s="5">
        <v>5418</v>
      </c>
      <c r="B5477" s="921"/>
      <c r="D5477" s="2" t="str">
        <f t="shared" si="84"/>
        <v>OK</v>
      </c>
    </row>
    <row r="5478" spans="1:4" x14ac:dyDescent="0.2">
      <c r="A5478" s="5">
        <v>5419</v>
      </c>
      <c r="B5478" s="921"/>
      <c r="D5478" s="2" t="str">
        <f t="shared" si="84"/>
        <v>OK</v>
      </c>
    </row>
    <row r="5479" spans="1:4" x14ac:dyDescent="0.2">
      <c r="A5479" s="5">
        <v>5420</v>
      </c>
      <c r="B5479" s="921"/>
      <c r="D5479" s="2" t="str">
        <f t="shared" si="84"/>
        <v>OK</v>
      </c>
    </row>
    <row r="5480" spans="1:4" x14ac:dyDescent="0.2">
      <c r="A5480" s="5">
        <v>5421</v>
      </c>
      <c r="B5480" s="921"/>
      <c r="D5480" s="2" t="str">
        <f t="shared" si="84"/>
        <v>OK</v>
      </c>
    </row>
    <row r="5481" spans="1:4" x14ac:dyDescent="0.2">
      <c r="A5481" s="5">
        <v>5422</v>
      </c>
      <c r="B5481" s="921"/>
      <c r="D5481" s="2" t="str">
        <f t="shared" si="84"/>
        <v>OK</v>
      </c>
    </row>
    <row r="5482" spans="1:4" x14ac:dyDescent="0.2">
      <c r="A5482" s="5">
        <v>5423</v>
      </c>
      <c r="B5482" s="921"/>
      <c r="D5482" s="2" t="str">
        <f t="shared" si="84"/>
        <v>OK</v>
      </c>
    </row>
    <row r="5483" spans="1:4" x14ac:dyDescent="0.2">
      <c r="A5483">
        <v>5424</v>
      </c>
      <c r="B5483" s="921">
        <f>'Revenues 10-15'!D221</f>
        <v>0</v>
      </c>
      <c r="D5483" s="2" t="str">
        <f t="shared" si="84"/>
        <v>Error?</v>
      </c>
    </row>
    <row r="5484" spans="1:4" x14ac:dyDescent="0.2">
      <c r="A5484" s="5">
        <v>5425</v>
      </c>
      <c r="B5484" s="921"/>
      <c r="D5484" s="2" t="str">
        <f t="shared" si="84"/>
        <v>OK</v>
      </c>
    </row>
    <row r="5485" spans="1:4" x14ac:dyDescent="0.2">
      <c r="A5485" s="5">
        <v>5426</v>
      </c>
      <c r="B5485" s="921"/>
      <c r="D5485" s="2" t="str">
        <f t="shared" si="84"/>
        <v>OK</v>
      </c>
    </row>
    <row r="5486" spans="1:4" x14ac:dyDescent="0.2">
      <c r="A5486">
        <v>5427</v>
      </c>
      <c r="B5486" s="921">
        <f>'Revenues 10-15'!D223</f>
        <v>0</v>
      </c>
      <c r="D5486" s="2" t="str">
        <f t="shared" si="84"/>
        <v>Error?</v>
      </c>
    </row>
    <row r="5487" spans="1:4" x14ac:dyDescent="0.2">
      <c r="A5487" s="5">
        <v>5428</v>
      </c>
      <c r="B5487" s="921"/>
      <c r="D5487" s="2" t="str">
        <f t="shared" si="84"/>
        <v>OK</v>
      </c>
    </row>
    <row r="5488" spans="1:4" x14ac:dyDescent="0.2">
      <c r="A5488" s="5">
        <v>5429</v>
      </c>
      <c r="B5488" s="921"/>
      <c r="C5488" s="2" t="s">
        <v>511</v>
      </c>
      <c r="D5488" s="2" t="str">
        <f t="shared" si="84"/>
        <v>OK</v>
      </c>
    </row>
    <row r="5489" spans="1:4" x14ac:dyDescent="0.2">
      <c r="A5489" s="5">
        <v>5430</v>
      </c>
      <c r="B5489" s="921"/>
      <c r="D5489" s="2" t="str">
        <f t="shared" si="84"/>
        <v>OK</v>
      </c>
    </row>
    <row r="5490" spans="1:4" x14ac:dyDescent="0.2">
      <c r="A5490" s="5">
        <v>5431</v>
      </c>
      <c r="B5490" s="921"/>
      <c r="D5490" s="2" t="str">
        <f t="shared" si="84"/>
        <v>OK</v>
      </c>
    </row>
    <row r="5491" spans="1:4" x14ac:dyDescent="0.2">
      <c r="A5491" s="5">
        <v>5432</v>
      </c>
      <c r="B5491" s="921"/>
      <c r="D5491" s="2" t="str">
        <f t="shared" si="84"/>
        <v>OK</v>
      </c>
    </row>
    <row r="5492" spans="1:4" x14ac:dyDescent="0.2">
      <c r="A5492">
        <v>5433</v>
      </c>
      <c r="B5492" s="921">
        <f>'Revenues 10-15'!D224</f>
        <v>0</v>
      </c>
      <c r="D5492" s="2" t="str">
        <f t="shared" si="84"/>
        <v>Error?</v>
      </c>
    </row>
    <row r="5493" spans="1:4" x14ac:dyDescent="0.2">
      <c r="A5493" s="5">
        <v>5434</v>
      </c>
      <c r="B5493" s="921"/>
      <c r="D5493" s="2" t="str">
        <f t="shared" si="84"/>
        <v>OK</v>
      </c>
    </row>
    <row r="5494" spans="1:4" x14ac:dyDescent="0.2">
      <c r="A5494">
        <v>5435</v>
      </c>
      <c r="B5494" s="921">
        <f>'Revenues 10-15'!D259</f>
        <v>0</v>
      </c>
      <c r="D5494" s="2" t="str">
        <f t="shared" si="84"/>
        <v>Error?</v>
      </c>
    </row>
    <row r="5495" spans="1:4" x14ac:dyDescent="0.2">
      <c r="A5495" s="5">
        <v>5436</v>
      </c>
      <c r="B5495" s="921"/>
      <c r="D5495" s="2" t="str">
        <f t="shared" si="84"/>
        <v>OK</v>
      </c>
    </row>
    <row r="5496" spans="1:4" x14ac:dyDescent="0.2">
      <c r="A5496">
        <v>5437</v>
      </c>
      <c r="B5496" s="921">
        <f>'Revenues 10-15'!D260</f>
        <v>0</v>
      </c>
      <c r="D5496" s="2" t="str">
        <f t="shared" si="84"/>
        <v>Error?</v>
      </c>
    </row>
    <row r="5497" spans="1:4" x14ac:dyDescent="0.2">
      <c r="A5497" s="5">
        <v>5438</v>
      </c>
      <c r="B5497" s="921"/>
      <c r="D5497" s="2" t="str">
        <f t="shared" si="84"/>
        <v>OK</v>
      </c>
    </row>
    <row r="5498" spans="1:4" x14ac:dyDescent="0.2">
      <c r="A5498" s="5">
        <v>5439</v>
      </c>
      <c r="B5498" s="921"/>
      <c r="D5498" s="2" t="str">
        <f t="shared" si="84"/>
        <v>OK</v>
      </c>
    </row>
    <row r="5499" spans="1:4" x14ac:dyDescent="0.2">
      <c r="A5499">
        <v>5440</v>
      </c>
      <c r="B5499" s="921">
        <f>'Revenues 10-15'!D268</f>
        <v>0</v>
      </c>
      <c r="D5499" s="2" t="str">
        <f t="shared" si="84"/>
        <v>Error?</v>
      </c>
    </row>
    <row r="5500" spans="1:4" x14ac:dyDescent="0.2">
      <c r="A5500" s="5">
        <v>5441</v>
      </c>
      <c r="B5500" s="921"/>
      <c r="D5500" s="2" t="str">
        <f t="shared" si="84"/>
        <v>OK</v>
      </c>
    </row>
    <row r="5501" spans="1:4" x14ac:dyDescent="0.2">
      <c r="A5501" s="5">
        <v>5442</v>
      </c>
      <c r="B5501" s="921"/>
      <c r="C5501" s="2" t="s">
        <v>511</v>
      </c>
      <c r="D5501" s="2" t="str">
        <f t="shared" ref="D5501:D5564" si="85">IF(ISBLANK(B5501),"OK",IF(A5501-B5501=0,"OK","Error?"))</f>
        <v>OK</v>
      </c>
    </row>
    <row r="5502" spans="1:4" x14ac:dyDescent="0.2">
      <c r="A5502" s="5">
        <v>5443</v>
      </c>
      <c r="B5502" s="921"/>
      <c r="D5502" s="2" t="str">
        <f t="shared" si="85"/>
        <v>OK</v>
      </c>
    </row>
    <row r="5503" spans="1:4" x14ac:dyDescent="0.2">
      <c r="A5503" s="5">
        <v>5444</v>
      </c>
      <c r="B5503" s="921"/>
      <c r="D5503" s="2" t="str">
        <f t="shared" si="85"/>
        <v>OK</v>
      </c>
    </row>
    <row r="5504" spans="1:4" x14ac:dyDescent="0.2">
      <c r="A5504" s="5">
        <v>5445</v>
      </c>
      <c r="B5504" s="921"/>
      <c r="D5504" s="2" t="str">
        <f t="shared" si="85"/>
        <v>OK</v>
      </c>
    </row>
    <row r="5505" spans="1:4" x14ac:dyDescent="0.2">
      <c r="A5505">
        <v>5446</v>
      </c>
      <c r="B5505" s="921">
        <f>'Revenues 10-15'!D269</f>
        <v>0</v>
      </c>
      <c r="D5505" s="2" t="str">
        <f t="shared" si="85"/>
        <v>Error?</v>
      </c>
    </row>
    <row r="5506" spans="1:4" x14ac:dyDescent="0.2">
      <c r="A5506">
        <v>5447</v>
      </c>
      <c r="B5506" s="921">
        <f>'Revenues 10-15'!D270</f>
        <v>0</v>
      </c>
      <c r="D5506" s="2" t="str">
        <f t="shared" si="85"/>
        <v>Error?</v>
      </c>
    </row>
    <row r="5507" spans="1:4" x14ac:dyDescent="0.2">
      <c r="A5507">
        <v>5448</v>
      </c>
      <c r="B5507" s="921">
        <f>'Revenues 10-15'!E5</f>
        <v>0</v>
      </c>
      <c r="C5507" s="2" t="s">
        <v>511</v>
      </c>
      <c r="D5507" s="2" t="str">
        <f t="shared" si="85"/>
        <v>Error?</v>
      </c>
    </row>
    <row r="5508" spans="1:4" x14ac:dyDescent="0.2">
      <c r="A5508" s="5">
        <v>5449</v>
      </c>
      <c r="B5508" s="921"/>
      <c r="C5508" s="2" t="s">
        <v>511</v>
      </c>
      <c r="D5508" s="2" t="str">
        <f t="shared" si="85"/>
        <v>OK</v>
      </c>
    </row>
    <row r="5509" spans="1:4" x14ac:dyDescent="0.2">
      <c r="A5509">
        <v>5450</v>
      </c>
      <c r="B5509" s="921">
        <f>'Revenues 10-15'!E9</f>
        <v>0</v>
      </c>
      <c r="D5509" s="2" t="str">
        <f t="shared" si="85"/>
        <v>Error?</v>
      </c>
    </row>
    <row r="5510" spans="1:4" x14ac:dyDescent="0.2">
      <c r="A5510">
        <v>5451</v>
      </c>
      <c r="B5510" s="921">
        <f>'Revenues 10-15'!E11</f>
        <v>0</v>
      </c>
      <c r="D5510" s="2" t="str">
        <f t="shared" si="85"/>
        <v>Error?</v>
      </c>
    </row>
    <row r="5511" spans="1:4" x14ac:dyDescent="0.2">
      <c r="A5511">
        <v>5452</v>
      </c>
      <c r="B5511" s="921">
        <f>'Revenues 10-15'!E12</f>
        <v>0</v>
      </c>
      <c r="D5511" s="2" t="str">
        <f t="shared" si="85"/>
        <v>Error?</v>
      </c>
    </row>
    <row r="5512" spans="1:4" x14ac:dyDescent="0.2">
      <c r="A5512">
        <v>5453</v>
      </c>
      <c r="B5512" s="921">
        <f>'Revenues 10-15'!E14</f>
        <v>0</v>
      </c>
      <c r="D5512" s="2" t="str">
        <f t="shared" si="85"/>
        <v>Error?</v>
      </c>
    </row>
    <row r="5513" spans="1:4" x14ac:dyDescent="0.2">
      <c r="A5513">
        <v>5454</v>
      </c>
      <c r="B5513" s="921">
        <f>'Revenues 10-15'!E15</f>
        <v>0</v>
      </c>
      <c r="C5513" s="2" t="s">
        <v>511</v>
      </c>
      <c r="D5513" s="2" t="str">
        <f t="shared" si="85"/>
        <v>Error?</v>
      </c>
    </row>
    <row r="5514" spans="1:4" x14ac:dyDescent="0.2">
      <c r="A5514">
        <v>5455</v>
      </c>
      <c r="B5514" s="921">
        <f>'Revenues 10-15'!E16</f>
        <v>0</v>
      </c>
      <c r="D5514" s="2" t="str">
        <f t="shared" si="85"/>
        <v>Error?</v>
      </c>
    </row>
    <row r="5515" spans="1:4" x14ac:dyDescent="0.2">
      <c r="A5515">
        <v>5456</v>
      </c>
      <c r="B5515" s="921">
        <f>'Revenues 10-15'!E17</f>
        <v>0</v>
      </c>
      <c r="D5515" s="2" t="str">
        <f t="shared" si="85"/>
        <v>Error?</v>
      </c>
    </row>
    <row r="5516" spans="1:4" x14ac:dyDescent="0.2">
      <c r="A5516">
        <v>5457</v>
      </c>
      <c r="B5516" s="921">
        <f>'Revenues 10-15'!E18</f>
        <v>0</v>
      </c>
      <c r="D5516" s="2" t="str">
        <f t="shared" si="85"/>
        <v>Error?</v>
      </c>
    </row>
    <row r="5517" spans="1:4" x14ac:dyDescent="0.2">
      <c r="A5517">
        <v>5458</v>
      </c>
      <c r="B5517" s="921">
        <f>'Revenues 10-15'!E65</f>
        <v>0</v>
      </c>
      <c r="D5517" s="2" t="str">
        <f t="shared" si="85"/>
        <v>Error?</v>
      </c>
    </row>
    <row r="5518" spans="1:4" x14ac:dyDescent="0.2">
      <c r="A5518">
        <v>5459</v>
      </c>
      <c r="B5518" s="921">
        <f>'Revenues 10-15'!E66</f>
        <v>0</v>
      </c>
      <c r="C5518" s="2" t="s">
        <v>511</v>
      </c>
      <c r="D5518" s="2" t="str">
        <f t="shared" si="85"/>
        <v>Error?</v>
      </c>
    </row>
    <row r="5519" spans="1:4" x14ac:dyDescent="0.2">
      <c r="A5519">
        <v>5460</v>
      </c>
      <c r="B5519" s="921">
        <f>'Revenues 10-15'!E67</f>
        <v>0</v>
      </c>
      <c r="D5519" s="2" t="str">
        <f t="shared" si="85"/>
        <v>Error?</v>
      </c>
    </row>
    <row r="5520" spans="1:4" x14ac:dyDescent="0.2">
      <c r="A5520">
        <v>5461</v>
      </c>
      <c r="B5520" s="921">
        <f>'Revenues 10-15'!E98</f>
        <v>0</v>
      </c>
      <c r="D5520" s="2" t="str">
        <f t="shared" si="85"/>
        <v>Error?</v>
      </c>
    </row>
    <row r="5521" spans="1:4" x14ac:dyDescent="0.2">
      <c r="A5521">
        <v>5462</v>
      </c>
      <c r="B5521" s="921">
        <f>'Revenues 10-15'!E101</f>
        <v>0</v>
      </c>
      <c r="C5521" s="2" t="s">
        <v>511</v>
      </c>
      <c r="D5521" s="2" t="str">
        <f t="shared" si="85"/>
        <v>Error?</v>
      </c>
    </row>
    <row r="5522" spans="1:4" x14ac:dyDescent="0.2">
      <c r="A5522">
        <v>5463</v>
      </c>
      <c r="B5522" s="921">
        <f>'Revenues 10-15'!E106</f>
        <v>0</v>
      </c>
      <c r="D5522" s="2" t="str">
        <f t="shared" si="85"/>
        <v>Error?</v>
      </c>
    </row>
    <row r="5523" spans="1:4" x14ac:dyDescent="0.2">
      <c r="A5523">
        <v>5464</v>
      </c>
      <c r="B5523" s="921">
        <f>'Revenues 10-15'!E109</f>
        <v>0</v>
      </c>
      <c r="D5523" s="2" t="str">
        <f t="shared" si="85"/>
        <v>Error?</v>
      </c>
    </row>
    <row r="5524" spans="1:4" x14ac:dyDescent="0.2">
      <c r="A5524">
        <v>5465</v>
      </c>
      <c r="B5524" s="921">
        <f>'Revenues 10-15'!E110</f>
        <v>0</v>
      </c>
      <c r="D5524" s="2" t="str">
        <f t="shared" si="85"/>
        <v>Error?</v>
      </c>
    </row>
    <row r="5525" spans="1:4" x14ac:dyDescent="0.2">
      <c r="A5525">
        <v>5466</v>
      </c>
      <c r="B5525" s="921">
        <f>'Revenues 10-15'!E111</f>
        <v>0</v>
      </c>
      <c r="D5525" s="2" t="str">
        <f t="shared" si="85"/>
        <v>Error?</v>
      </c>
    </row>
    <row r="5526" spans="1:4" x14ac:dyDescent="0.2">
      <c r="A5526">
        <v>5467</v>
      </c>
      <c r="B5526" s="921">
        <f>'Revenues 10-15'!E120</f>
        <v>0</v>
      </c>
      <c r="C5526" s="2" t="s">
        <v>511</v>
      </c>
      <c r="D5526" s="2" t="str">
        <f t="shared" si="85"/>
        <v>Error?</v>
      </c>
    </row>
    <row r="5527" spans="1:4" x14ac:dyDescent="0.2">
      <c r="A5527">
        <v>5468</v>
      </c>
      <c r="B5527" s="921">
        <f>'Revenues 10-15'!E121</f>
        <v>0</v>
      </c>
      <c r="C5527" s="2" t="s">
        <v>511</v>
      </c>
      <c r="D5527" s="2" t="str">
        <f t="shared" si="85"/>
        <v>Error?</v>
      </c>
    </row>
    <row r="5528" spans="1:4" x14ac:dyDescent="0.2">
      <c r="A5528" s="5">
        <v>5469</v>
      </c>
      <c r="B5528" s="921"/>
      <c r="D5528" s="2" t="str">
        <f t="shared" si="85"/>
        <v>OK</v>
      </c>
    </row>
    <row r="5529" spans="1:4" x14ac:dyDescent="0.2">
      <c r="A5529" s="5">
        <v>5470</v>
      </c>
      <c r="B5529" s="921"/>
      <c r="D5529" s="2" t="str">
        <f t="shared" si="85"/>
        <v>OK</v>
      </c>
    </row>
    <row r="5530" spans="1:4" x14ac:dyDescent="0.2">
      <c r="A5530" s="5">
        <v>5471</v>
      </c>
      <c r="B5530" s="921"/>
      <c r="D5530" s="2" t="str">
        <f t="shared" si="85"/>
        <v>OK</v>
      </c>
    </row>
    <row r="5531" spans="1:4" x14ac:dyDescent="0.2">
      <c r="A5531" s="5">
        <v>5472</v>
      </c>
      <c r="B5531" s="921"/>
      <c r="D5531" s="2" t="str">
        <f t="shared" si="85"/>
        <v>OK</v>
      </c>
    </row>
    <row r="5532" spans="1:4" x14ac:dyDescent="0.2">
      <c r="A5532">
        <v>5473</v>
      </c>
      <c r="B5532" s="921">
        <f>'Revenues 10-15'!E124</f>
        <v>0</v>
      </c>
      <c r="D5532" s="2" t="str">
        <f t="shared" si="85"/>
        <v>Error?</v>
      </c>
    </row>
    <row r="5533" spans="1:4" x14ac:dyDescent="0.2">
      <c r="A5533" s="5">
        <v>5474</v>
      </c>
      <c r="B5533" s="921"/>
      <c r="D5533" s="2" t="str">
        <f t="shared" si="85"/>
        <v>OK</v>
      </c>
    </row>
    <row r="5534" spans="1:4" x14ac:dyDescent="0.2">
      <c r="A5534" s="5">
        <v>5475</v>
      </c>
      <c r="B5534" s="921"/>
      <c r="C5534" s="2" t="s">
        <v>511</v>
      </c>
      <c r="D5534" s="2" t="str">
        <f t="shared" si="85"/>
        <v>OK</v>
      </c>
    </row>
    <row r="5535" spans="1:4" x14ac:dyDescent="0.2">
      <c r="A5535">
        <v>5476</v>
      </c>
      <c r="B5535" s="921">
        <f>'Revenues 10-15'!E171</f>
        <v>0</v>
      </c>
      <c r="D5535" s="2" t="str">
        <f t="shared" si="85"/>
        <v>Error?</v>
      </c>
    </row>
    <row r="5536" spans="1:4" x14ac:dyDescent="0.2">
      <c r="A5536" s="5">
        <v>5477</v>
      </c>
      <c r="B5536" s="921"/>
      <c r="D5536" s="2" t="str">
        <f t="shared" si="85"/>
        <v>OK</v>
      </c>
    </row>
    <row r="5537" spans="1:4" x14ac:dyDescent="0.2">
      <c r="A5537" s="5">
        <v>5478</v>
      </c>
      <c r="B5537" s="921"/>
      <c r="C5537" s="2" t="s">
        <v>511</v>
      </c>
      <c r="D5537" s="2" t="str">
        <f t="shared" si="85"/>
        <v>OK</v>
      </c>
    </row>
    <row r="5538" spans="1:4" x14ac:dyDescent="0.2">
      <c r="A5538" s="5">
        <v>5479</v>
      </c>
      <c r="B5538" s="921"/>
      <c r="D5538" s="2" t="str">
        <f t="shared" si="85"/>
        <v>OK</v>
      </c>
    </row>
    <row r="5539" spans="1:4" x14ac:dyDescent="0.2">
      <c r="A5539" s="5">
        <v>5480</v>
      </c>
      <c r="B5539" s="921"/>
      <c r="D5539" s="2" t="str">
        <f t="shared" si="85"/>
        <v>OK</v>
      </c>
    </row>
    <row r="5540" spans="1:4" x14ac:dyDescent="0.2">
      <c r="A5540" s="5">
        <v>5481</v>
      </c>
      <c r="B5540" s="921"/>
      <c r="D5540" s="2" t="str">
        <f t="shared" si="85"/>
        <v>OK</v>
      </c>
    </row>
    <row r="5541" spans="1:4" x14ac:dyDescent="0.2">
      <c r="A5541" s="5">
        <v>5482</v>
      </c>
      <c r="B5541" s="921"/>
      <c r="D5541" s="2" t="str">
        <f t="shared" si="85"/>
        <v>OK</v>
      </c>
    </row>
    <row r="5542" spans="1:4" x14ac:dyDescent="0.2">
      <c r="A5542">
        <v>5483</v>
      </c>
      <c r="B5542" s="921">
        <f>'Revenues 10-15'!E172</f>
        <v>0</v>
      </c>
      <c r="D5542" s="2" t="str">
        <f t="shared" si="85"/>
        <v>Error?</v>
      </c>
    </row>
    <row r="5543" spans="1:4" x14ac:dyDescent="0.2">
      <c r="A5543" s="5">
        <v>5484</v>
      </c>
      <c r="B5543" s="921"/>
      <c r="D5543" s="2" t="str">
        <f t="shared" si="85"/>
        <v>OK</v>
      </c>
    </row>
    <row r="5544" spans="1:4" x14ac:dyDescent="0.2">
      <c r="A5544" s="5">
        <v>5485</v>
      </c>
      <c r="B5544" s="921"/>
      <c r="C5544" s="2" t="s">
        <v>511</v>
      </c>
      <c r="D5544" s="2" t="str">
        <f t="shared" si="85"/>
        <v>OK</v>
      </c>
    </row>
    <row r="5545" spans="1:4" x14ac:dyDescent="0.2">
      <c r="A5545" s="5">
        <v>5486</v>
      </c>
      <c r="B5545" s="921"/>
      <c r="D5545" s="2" t="str">
        <f t="shared" si="85"/>
        <v>OK</v>
      </c>
    </row>
    <row r="5546" spans="1:4" x14ac:dyDescent="0.2">
      <c r="A5546" s="5">
        <v>5487</v>
      </c>
      <c r="B5546" s="921"/>
      <c r="D5546" s="2" t="str">
        <f t="shared" si="85"/>
        <v>OK</v>
      </c>
    </row>
    <row r="5547" spans="1:4" x14ac:dyDescent="0.2">
      <c r="A5547" s="5">
        <v>5488</v>
      </c>
      <c r="B5547" s="921"/>
      <c r="D5547" s="2" t="str">
        <f t="shared" si="85"/>
        <v>OK</v>
      </c>
    </row>
    <row r="5548" spans="1:4" x14ac:dyDescent="0.2">
      <c r="A5548" s="5">
        <v>5489</v>
      </c>
      <c r="B5548" s="921"/>
      <c r="D5548" s="2" t="str">
        <f t="shared" si="85"/>
        <v>OK</v>
      </c>
    </row>
    <row r="5549" spans="1:4" x14ac:dyDescent="0.2">
      <c r="A5549" s="5">
        <v>5490</v>
      </c>
      <c r="B5549" s="921"/>
      <c r="D5549" s="2" t="str">
        <f t="shared" si="85"/>
        <v>OK</v>
      </c>
    </row>
    <row r="5550" spans="1:4" x14ac:dyDescent="0.2">
      <c r="A5550">
        <v>5491</v>
      </c>
      <c r="B5550" s="921">
        <f>'Revenues 10-15'!E270</f>
        <v>0</v>
      </c>
      <c r="D5550" s="2" t="str">
        <f t="shared" si="85"/>
        <v>Error?</v>
      </c>
    </row>
    <row r="5551" spans="1:4" x14ac:dyDescent="0.2">
      <c r="A5551">
        <v>5492</v>
      </c>
      <c r="B5551" s="921">
        <f>'Revenues 10-15'!F5</f>
        <v>0</v>
      </c>
      <c r="D5551" s="2" t="str">
        <f t="shared" si="85"/>
        <v>Error?</v>
      </c>
    </row>
    <row r="5552" spans="1:4" x14ac:dyDescent="0.2">
      <c r="A5552" s="5">
        <v>5493</v>
      </c>
      <c r="B5552" s="921"/>
      <c r="C5552" s="2" t="s">
        <v>511</v>
      </c>
      <c r="D5552" s="2" t="str">
        <f t="shared" si="85"/>
        <v>OK</v>
      </c>
    </row>
    <row r="5553" spans="1:4" x14ac:dyDescent="0.2">
      <c r="A5553">
        <v>5494</v>
      </c>
      <c r="B5553" s="921">
        <f>'Revenues 10-15'!F7</f>
        <v>0</v>
      </c>
      <c r="D5553" s="2" t="str">
        <f t="shared" si="85"/>
        <v>Error?</v>
      </c>
    </row>
    <row r="5554" spans="1:4" x14ac:dyDescent="0.2">
      <c r="A5554">
        <v>5495</v>
      </c>
      <c r="B5554" s="921">
        <f>'Revenues 10-15'!F11</f>
        <v>0</v>
      </c>
      <c r="D5554" s="2" t="str">
        <f t="shared" si="85"/>
        <v>Error?</v>
      </c>
    </row>
    <row r="5555" spans="1:4" x14ac:dyDescent="0.2">
      <c r="A5555">
        <v>5496</v>
      </c>
      <c r="B5555" s="921">
        <f>'Revenues 10-15'!F12</f>
        <v>0</v>
      </c>
      <c r="D5555" s="2" t="str">
        <f t="shared" si="85"/>
        <v>Error?</v>
      </c>
    </row>
    <row r="5556" spans="1:4" x14ac:dyDescent="0.2">
      <c r="A5556">
        <v>5497</v>
      </c>
      <c r="B5556" s="921">
        <f>'Revenues 10-15'!F14</f>
        <v>0</v>
      </c>
      <c r="D5556" s="2" t="str">
        <f t="shared" si="85"/>
        <v>Error?</v>
      </c>
    </row>
    <row r="5557" spans="1:4" x14ac:dyDescent="0.2">
      <c r="A5557">
        <v>5498</v>
      </c>
      <c r="B5557" s="921">
        <f>'Revenues 10-15'!F15</f>
        <v>0</v>
      </c>
      <c r="C5557" s="2" t="s">
        <v>511</v>
      </c>
      <c r="D5557" s="2" t="str">
        <f t="shared" si="85"/>
        <v>Error?</v>
      </c>
    </row>
    <row r="5558" spans="1:4" x14ac:dyDescent="0.2">
      <c r="A5558">
        <v>5499</v>
      </c>
      <c r="B5558" s="921">
        <f>'Revenues 10-15'!F16</f>
        <v>0</v>
      </c>
      <c r="D5558" s="2" t="str">
        <f t="shared" si="85"/>
        <v>Error?</v>
      </c>
    </row>
    <row r="5559" spans="1:4" x14ac:dyDescent="0.2">
      <c r="A5559">
        <v>5500</v>
      </c>
      <c r="B5559" s="921">
        <f>'Revenues 10-15'!F17</f>
        <v>0</v>
      </c>
      <c r="D5559" s="2" t="str">
        <f t="shared" si="85"/>
        <v>Error?</v>
      </c>
    </row>
    <row r="5560" spans="1:4" x14ac:dyDescent="0.2">
      <c r="A5560">
        <v>5501</v>
      </c>
      <c r="B5560" s="921">
        <f>'Revenues 10-15'!F18</f>
        <v>0</v>
      </c>
      <c r="D5560" s="2" t="str">
        <f t="shared" si="85"/>
        <v>Error?</v>
      </c>
    </row>
    <row r="5561" spans="1:4" x14ac:dyDescent="0.2">
      <c r="A5561">
        <v>5502</v>
      </c>
      <c r="B5561" s="921">
        <f>'Revenues 10-15'!F42</f>
        <v>0</v>
      </c>
      <c r="D5561" s="2" t="str">
        <f t="shared" si="85"/>
        <v>Error?</v>
      </c>
    </row>
    <row r="5562" spans="1:4" x14ac:dyDescent="0.2">
      <c r="A5562">
        <v>5503</v>
      </c>
      <c r="B5562" s="921">
        <f>'Revenues 10-15'!F43</f>
        <v>0</v>
      </c>
      <c r="C5562" s="2" t="s">
        <v>511</v>
      </c>
      <c r="D5562" s="2" t="str">
        <f t="shared" si="85"/>
        <v>Error?</v>
      </c>
    </row>
    <row r="5563" spans="1:4" x14ac:dyDescent="0.2">
      <c r="A5563">
        <v>5504</v>
      </c>
      <c r="B5563" s="921">
        <f>'Revenues 10-15'!F44</f>
        <v>0</v>
      </c>
      <c r="D5563" s="2" t="str">
        <f t="shared" si="85"/>
        <v>Error?</v>
      </c>
    </row>
    <row r="5564" spans="1:4" x14ac:dyDescent="0.2">
      <c r="A5564">
        <v>5505</v>
      </c>
      <c r="B5564" s="921">
        <f>'Revenues 10-15'!F45</f>
        <v>0</v>
      </c>
      <c r="D5564" s="2" t="str">
        <f t="shared" si="85"/>
        <v>Error?</v>
      </c>
    </row>
    <row r="5565" spans="1:4" x14ac:dyDescent="0.2">
      <c r="A5565">
        <v>5506</v>
      </c>
      <c r="B5565" s="921">
        <f>'Revenues 10-15'!F47</f>
        <v>0</v>
      </c>
      <c r="D5565" s="2" t="str">
        <f t="shared" ref="D5565:D5628" si="86">IF(ISBLANK(B5565),"OK",IF(A5565-B5565=0,"OK","Error?"))</f>
        <v>Error?</v>
      </c>
    </row>
    <row r="5566" spans="1:4" x14ac:dyDescent="0.2">
      <c r="A5566">
        <v>5507</v>
      </c>
      <c r="B5566" s="921">
        <f>'Revenues 10-15'!F48</f>
        <v>0</v>
      </c>
      <c r="D5566" s="2" t="str">
        <f t="shared" si="86"/>
        <v>Error?</v>
      </c>
    </row>
    <row r="5567" spans="1:4" x14ac:dyDescent="0.2">
      <c r="A5567">
        <v>5508</v>
      </c>
      <c r="B5567" s="921">
        <f>'Revenues 10-15'!F49</f>
        <v>0</v>
      </c>
      <c r="D5567" s="2" t="str">
        <f t="shared" si="86"/>
        <v>Error?</v>
      </c>
    </row>
    <row r="5568" spans="1:4" x14ac:dyDescent="0.2">
      <c r="A5568">
        <v>5509</v>
      </c>
      <c r="B5568" s="921">
        <f>'Revenues 10-15'!F51</f>
        <v>0</v>
      </c>
      <c r="D5568" s="2" t="str">
        <f t="shared" si="86"/>
        <v>Error?</v>
      </c>
    </row>
    <row r="5569" spans="1:4" x14ac:dyDescent="0.2">
      <c r="A5569">
        <v>5510</v>
      </c>
      <c r="B5569" s="921">
        <f>'Revenues 10-15'!F52</f>
        <v>0</v>
      </c>
      <c r="D5569" s="2" t="str">
        <f t="shared" si="86"/>
        <v>Error?</v>
      </c>
    </row>
    <row r="5570" spans="1:4" x14ac:dyDescent="0.2">
      <c r="A5570">
        <v>5511</v>
      </c>
      <c r="B5570" s="921">
        <f>'Revenues 10-15'!F53</f>
        <v>0</v>
      </c>
      <c r="D5570" s="2" t="str">
        <f t="shared" si="86"/>
        <v>Error?</v>
      </c>
    </row>
    <row r="5571" spans="1:4" x14ac:dyDescent="0.2">
      <c r="A5571">
        <v>5512</v>
      </c>
      <c r="B5571" s="921">
        <f>'Revenues 10-15'!F55</f>
        <v>0</v>
      </c>
      <c r="D5571" s="2" t="str">
        <f t="shared" si="86"/>
        <v>Error?</v>
      </c>
    </row>
    <row r="5572" spans="1:4" x14ac:dyDescent="0.2">
      <c r="A5572">
        <v>5513</v>
      </c>
      <c r="B5572" s="921">
        <f>'Revenues 10-15'!F56</f>
        <v>0</v>
      </c>
      <c r="D5572" s="2" t="str">
        <f t="shared" si="86"/>
        <v>Error?</v>
      </c>
    </row>
    <row r="5573" spans="1:4" x14ac:dyDescent="0.2">
      <c r="A5573">
        <v>5514</v>
      </c>
      <c r="B5573" s="921">
        <f>'Revenues 10-15'!F57</f>
        <v>0</v>
      </c>
      <c r="D5573" s="2" t="str">
        <f t="shared" si="86"/>
        <v>Error?</v>
      </c>
    </row>
    <row r="5574" spans="1:4" x14ac:dyDescent="0.2">
      <c r="A5574">
        <v>5515</v>
      </c>
      <c r="B5574" s="921">
        <f>'Revenues 10-15'!F59</f>
        <v>0</v>
      </c>
      <c r="D5574" s="2" t="str">
        <f t="shared" si="86"/>
        <v>Error?</v>
      </c>
    </row>
    <row r="5575" spans="1:4" x14ac:dyDescent="0.2">
      <c r="A5575">
        <v>5516</v>
      </c>
      <c r="B5575" s="921">
        <f>'Revenues 10-15'!F60</f>
        <v>0</v>
      </c>
      <c r="D5575" s="2" t="str">
        <f t="shared" si="86"/>
        <v>Error?</v>
      </c>
    </row>
    <row r="5576" spans="1:4" x14ac:dyDescent="0.2">
      <c r="A5576">
        <v>5517</v>
      </c>
      <c r="B5576" s="921">
        <f>'Revenues 10-15'!F61</f>
        <v>0</v>
      </c>
      <c r="D5576" s="2" t="str">
        <f t="shared" si="86"/>
        <v>Error?</v>
      </c>
    </row>
    <row r="5577" spans="1:4" x14ac:dyDescent="0.2">
      <c r="A5577">
        <v>5518</v>
      </c>
      <c r="B5577" s="921">
        <f>'Revenues 10-15'!F63</f>
        <v>0</v>
      </c>
      <c r="D5577" s="2" t="str">
        <f t="shared" si="86"/>
        <v>Error?</v>
      </c>
    </row>
    <row r="5578" spans="1:4" x14ac:dyDescent="0.2">
      <c r="A5578">
        <v>5519</v>
      </c>
      <c r="B5578" s="921">
        <f>'Revenues 10-15'!F65</f>
        <v>0</v>
      </c>
      <c r="D5578" s="2" t="str">
        <f t="shared" si="86"/>
        <v>Error?</v>
      </c>
    </row>
    <row r="5579" spans="1:4" x14ac:dyDescent="0.2">
      <c r="A5579">
        <v>5520</v>
      </c>
      <c r="B5579" s="921">
        <f>'Revenues 10-15'!F66</f>
        <v>0</v>
      </c>
      <c r="C5579" s="2" t="s">
        <v>511</v>
      </c>
      <c r="D5579" s="2" t="str">
        <f t="shared" si="86"/>
        <v>Error?</v>
      </c>
    </row>
    <row r="5580" spans="1:4" x14ac:dyDescent="0.2">
      <c r="A5580">
        <v>5521</v>
      </c>
      <c r="B5580" s="921">
        <f>'Revenues 10-15'!F67</f>
        <v>0</v>
      </c>
      <c r="D5580" s="2" t="str">
        <f t="shared" si="86"/>
        <v>Error?</v>
      </c>
    </row>
    <row r="5581" spans="1:4" x14ac:dyDescent="0.2">
      <c r="A5581">
        <v>5522</v>
      </c>
      <c r="B5581" s="921">
        <f>'Revenues 10-15'!F98</f>
        <v>0</v>
      </c>
      <c r="D5581" s="2" t="str">
        <f t="shared" si="86"/>
        <v>Error?</v>
      </c>
    </row>
    <row r="5582" spans="1:4" x14ac:dyDescent="0.2">
      <c r="A5582">
        <v>5523</v>
      </c>
      <c r="B5582" s="921">
        <f>'Revenues 10-15'!F100</f>
        <v>0</v>
      </c>
      <c r="C5582" s="2" t="s">
        <v>511</v>
      </c>
      <c r="D5582" s="2" t="str">
        <f t="shared" si="86"/>
        <v>Error?</v>
      </c>
    </row>
    <row r="5583" spans="1:4" x14ac:dyDescent="0.2">
      <c r="A5583">
        <v>5524</v>
      </c>
      <c r="B5583" s="921">
        <f>'Revenues 10-15'!F101</f>
        <v>0</v>
      </c>
      <c r="D5583" s="2" t="str">
        <f t="shared" si="86"/>
        <v>Error?</v>
      </c>
    </row>
    <row r="5584" spans="1:4" x14ac:dyDescent="0.2">
      <c r="A5584">
        <v>5525</v>
      </c>
      <c r="B5584" s="921">
        <f>'Revenues 10-15'!F109</f>
        <v>0</v>
      </c>
      <c r="D5584" s="2" t="str">
        <f t="shared" si="86"/>
        <v>Error?</v>
      </c>
    </row>
    <row r="5585" spans="1:4" x14ac:dyDescent="0.2">
      <c r="A5585">
        <v>5526</v>
      </c>
      <c r="B5585" s="921">
        <f>'Revenues 10-15'!F110</f>
        <v>0</v>
      </c>
      <c r="D5585" s="2" t="str">
        <f t="shared" si="86"/>
        <v>Error?</v>
      </c>
    </row>
    <row r="5586" spans="1:4" x14ac:dyDescent="0.2">
      <c r="A5586">
        <v>5527</v>
      </c>
      <c r="B5586" s="921">
        <f>'Revenues 10-15'!F111</f>
        <v>0</v>
      </c>
      <c r="D5586" s="2" t="str">
        <f t="shared" si="86"/>
        <v>Error?</v>
      </c>
    </row>
    <row r="5587" spans="1:4" x14ac:dyDescent="0.2">
      <c r="A5587">
        <v>5528</v>
      </c>
      <c r="B5587" s="921">
        <f>'Revenues 10-15'!F114</f>
        <v>0</v>
      </c>
      <c r="C5587" s="2" t="s">
        <v>511</v>
      </c>
      <c r="D5587" s="2" t="str">
        <f t="shared" si="86"/>
        <v>Error?</v>
      </c>
    </row>
    <row r="5588" spans="1:4" x14ac:dyDescent="0.2">
      <c r="A5588">
        <v>5529</v>
      </c>
      <c r="B5588" s="921">
        <f>'Revenues 10-15'!F115</f>
        <v>0</v>
      </c>
      <c r="C5588" s="2" t="s">
        <v>511</v>
      </c>
      <c r="D5588" s="2" t="str">
        <f t="shared" si="86"/>
        <v>Error?</v>
      </c>
    </row>
    <row r="5589" spans="1:4" x14ac:dyDescent="0.2">
      <c r="A5589">
        <v>5530</v>
      </c>
      <c r="B5589" s="921">
        <f>'Revenues 10-15'!F116</f>
        <v>0</v>
      </c>
      <c r="D5589" s="2" t="str">
        <f t="shared" si="86"/>
        <v>Error?</v>
      </c>
    </row>
    <row r="5590" spans="1:4" x14ac:dyDescent="0.2">
      <c r="A5590">
        <v>5531</v>
      </c>
      <c r="B5590" s="921">
        <f>'Revenues 10-15'!F117</f>
        <v>0</v>
      </c>
      <c r="D5590" s="2" t="str">
        <f t="shared" si="86"/>
        <v>Error?</v>
      </c>
    </row>
    <row r="5591" spans="1:4" x14ac:dyDescent="0.2">
      <c r="A5591">
        <v>5532</v>
      </c>
      <c r="B5591" s="921">
        <f>'Revenues 10-15'!F120</f>
        <v>0</v>
      </c>
      <c r="D5591" s="2" t="str">
        <f t="shared" si="86"/>
        <v>Error?</v>
      </c>
    </row>
    <row r="5592" spans="1:4" x14ac:dyDescent="0.2">
      <c r="A5592">
        <v>5533</v>
      </c>
      <c r="B5592" s="921">
        <f>'Revenues 10-15'!F121</f>
        <v>0</v>
      </c>
      <c r="C5592" s="2" t="s">
        <v>511</v>
      </c>
      <c r="D5592" s="2" t="str">
        <f t="shared" si="86"/>
        <v>Error?</v>
      </c>
    </row>
    <row r="5593" spans="1:4" x14ac:dyDescent="0.2">
      <c r="A5593" s="5">
        <v>5534</v>
      </c>
      <c r="B5593" s="921"/>
      <c r="D5593" s="2" t="str">
        <f t="shared" si="86"/>
        <v>OK</v>
      </c>
    </row>
    <row r="5594" spans="1:4" x14ac:dyDescent="0.2">
      <c r="A5594" s="5">
        <v>5535</v>
      </c>
      <c r="B5594" s="921"/>
      <c r="D5594" s="2" t="str">
        <f t="shared" si="86"/>
        <v>OK</v>
      </c>
    </row>
    <row r="5595" spans="1:4" x14ac:dyDescent="0.2">
      <c r="A5595" s="5">
        <v>5536</v>
      </c>
      <c r="B5595" s="921"/>
      <c r="D5595" s="2" t="str">
        <f t="shared" si="86"/>
        <v>OK</v>
      </c>
    </row>
    <row r="5596" spans="1:4" x14ac:dyDescent="0.2">
      <c r="A5596" s="5">
        <v>5537</v>
      </c>
      <c r="B5596" s="921"/>
      <c r="D5596" s="2" t="str">
        <f t="shared" si="86"/>
        <v>OK</v>
      </c>
    </row>
    <row r="5597" spans="1:4" x14ac:dyDescent="0.2">
      <c r="A5597">
        <v>5538</v>
      </c>
      <c r="B5597" s="921">
        <f>'Revenues 10-15'!F124</f>
        <v>0</v>
      </c>
      <c r="D5597" s="2" t="str">
        <f t="shared" si="86"/>
        <v>Error?</v>
      </c>
    </row>
    <row r="5598" spans="1:4" x14ac:dyDescent="0.2">
      <c r="A5598">
        <v>5539</v>
      </c>
      <c r="B5598" s="921">
        <f>'Revenues 10-15'!F127</f>
        <v>0</v>
      </c>
      <c r="D5598" s="2" t="str">
        <f t="shared" si="86"/>
        <v>Error?</v>
      </c>
    </row>
    <row r="5599" spans="1:4" x14ac:dyDescent="0.2">
      <c r="A5599">
        <v>5540</v>
      </c>
      <c r="B5599" s="921">
        <f>'Revenues 10-15'!F128</f>
        <v>0</v>
      </c>
      <c r="C5599" s="2" t="s">
        <v>511</v>
      </c>
      <c r="D5599" s="2" t="str">
        <f t="shared" si="86"/>
        <v>Error?</v>
      </c>
    </row>
    <row r="5600" spans="1:4" x14ac:dyDescent="0.2">
      <c r="A5600">
        <v>5541</v>
      </c>
      <c r="B5600" s="921">
        <f>'Revenues 10-15'!F129</f>
        <v>0</v>
      </c>
      <c r="D5600" s="2" t="str">
        <f t="shared" si="86"/>
        <v>Error?</v>
      </c>
    </row>
    <row r="5601" spans="1:4" x14ac:dyDescent="0.2">
      <c r="A5601" s="5">
        <v>5542</v>
      </c>
      <c r="B5601" s="921"/>
      <c r="D5601" s="2" t="str">
        <f t="shared" si="86"/>
        <v>OK</v>
      </c>
    </row>
    <row r="5602" spans="1:4" x14ac:dyDescent="0.2">
      <c r="A5602">
        <v>5543</v>
      </c>
      <c r="B5602" s="921">
        <f>'Revenues 10-15'!F130</f>
        <v>0</v>
      </c>
      <c r="D5602" s="2" t="str">
        <f t="shared" si="86"/>
        <v>Error?</v>
      </c>
    </row>
    <row r="5603" spans="1:4" x14ac:dyDescent="0.2">
      <c r="A5603" s="5">
        <v>5544</v>
      </c>
      <c r="B5603" s="921"/>
      <c r="D5603" s="2" t="str">
        <f t="shared" si="86"/>
        <v>OK</v>
      </c>
    </row>
    <row r="5604" spans="1:4" x14ac:dyDescent="0.2">
      <c r="A5604">
        <v>5545</v>
      </c>
      <c r="B5604" s="921">
        <f>'Revenues 10-15'!F131</f>
        <v>0</v>
      </c>
      <c r="D5604" s="2" t="str">
        <f t="shared" si="86"/>
        <v>Error?</v>
      </c>
    </row>
    <row r="5605" spans="1:4" x14ac:dyDescent="0.2">
      <c r="A5605" s="5">
        <v>5546</v>
      </c>
      <c r="B5605" s="921"/>
      <c r="D5605" s="2" t="str">
        <f t="shared" si="86"/>
        <v>OK</v>
      </c>
    </row>
    <row r="5606" spans="1:4" x14ac:dyDescent="0.2">
      <c r="A5606" s="5">
        <v>5547</v>
      </c>
      <c r="B5606" s="921"/>
      <c r="D5606" s="2" t="str">
        <f t="shared" si="86"/>
        <v>OK</v>
      </c>
    </row>
    <row r="5607" spans="1:4" x14ac:dyDescent="0.2">
      <c r="A5607">
        <v>5548</v>
      </c>
      <c r="B5607" s="921">
        <f>'Revenues 10-15'!F132</f>
        <v>0</v>
      </c>
      <c r="D5607" s="2" t="str">
        <f t="shared" si="86"/>
        <v>Error?</v>
      </c>
    </row>
    <row r="5608" spans="1:4" x14ac:dyDescent="0.2">
      <c r="A5608" s="5">
        <v>5549</v>
      </c>
      <c r="B5608" s="921"/>
      <c r="D5608" s="2" t="str">
        <f t="shared" si="86"/>
        <v>OK</v>
      </c>
    </row>
    <row r="5609" spans="1:4" x14ac:dyDescent="0.2">
      <c r="A5609" s="5">
        <v>5550</v>
      </c>
      <c r="B5609" s="921"/>
      <c r="D5609" s="2" t="str">
        <f t="shared" si="86"/>
        <v>OK</v>
      </c>
    </row>
    <row r="5610" spans="1:4" x14ac:dyDescent="0.2">
      <c r="A5610" s="5">
        <v>5551</v>
      </c>
      <c r="B5610" s="921"/>
      <c r="D5610" s="2" t="str">
        <f t="shared" si="86"/>
        <v>OK</v>
      </c>
    </row>
    <row r="5611" spans="1:4" x14ac:dyDescent="0.2">
      <c r="A5611" s="5">
        <v>5552</v>
      </c>
      <c r="B5611" s="921"/>
      <c r="D5611" s="2" t="str">
        <f t="shared" si="86"/>
        <v>OK</v>
      </c>
    </row>
    <row r="5612" spans="1:4" x14ac:dyDescent="0.2">
      <c r="A5612">
        <v>5553</v>
      </c>
      <c r="B5612" s="921">
        <f>'Revenues 10-15'!F134</f>
        <v>0</v>
      </c>
      <c r="D5612" s="2" t="str">
        <f t="shared" si="86"/>
        <v>Error?</v>
      </c>
    </row>
    <row r="5613" spans="1:4" x14ac:dyDescent="0.2">
      <c r="A5613">
        <v>5554</v>
      </c>
      <c r="B5613" s="921">
        <f>'Revenues 10-15'!F154</f>
        <v>0</v>
      </c>
      <c r="D5613" s="2" t="str">
        <f t="shared" si="86"/>
        <v>Error?</v>
      </c>
    </row>
    <row r="5614" spans="1:4" x14ac:dyDescent="0.2">
      <c r="A5614" s="5">
        <v>5555</v>
      </c>
      <c r="B5614" s="921"/>
      <c r="C5614" s="2" t="s">
        <v>511</v>
      </c>
      <c r="D5614" s="2" t="str">
        <f t="shared" si="86"/>
        <v>OK</v>
      </c>
    </row>
    <row r="5615" spans="1:4" x14ac:dyDescent="0.2">
      <c r="A5615">
        <v>5556</v>
      </c>
      <c r="B5615" s="921">
        <f>'Revenues 10-15'!F155</f>
        <v>0</v>
      </c>
      <c r="D5615" s="2" t="str">
        <f t="shared" si="86"/>
        <v>Error?</v>
      </c>
    </row>
    <row r="5616" spans="1:4" x14ac:dyDescent="0.2">
      <c r="A5616">
        <v>5557</v>
      </c>
      <c r="B5616" s="921">
        <f>'Revenues 10-15'!F157</f>
        <v>0</v>
      </c>
      <c r="D5616" s="2" t="str">
        <f t="shared" si="86"/>
        <v>Error?</v>
      </c>
    </row>
    <row r="5617" spans="1:5" x14ac:dyDescent="0.2">
      <c r="A5617">
        <v>5558</v>
      </c>
      <c r="B5617" s="921">
        <f>'Revenues 10-15'!F159</f>
        <v>0</v>
      </c>
      <c r="D5617" s="2" t="str">
        <f t="shared" si="86"/>
        <v>Error?</v>
      </c>
    </row>
    <row r="5618" spans="1:5" x14ac:dyDescent="0.2">
      <c r="A5618" s="5">
        <v>5559</v>
      </c>
      <c r="B5618" s="921"/>
      <c r="C5618" s="2" t="s">
        <v>511</v>
      </c>
      <c r="D5618" s="2" t="str">
        <f t="shared" si="86"/>
        <v>OK</v>
      </c>
    </row>
    <row r="5619" spans="1:5" x14ac:dyDescent="0.2">
      <c r="A5619" s="5">
        <v>5560</v>
      </c>
      <c r="B5619" s="921"/>
      <c r="D5619" s="2" t="str">
        <f t="shared" si="86"/>
        <v>OK</v>
      </c>
    </row>
    <row r="5620" spans="1:5" x14ac:dyDescent="0.2">
      <c r="A5620" s="5">
        <v>5561</v>
      </c>
      <c r="B5620" s="921"/>
      <c r="D5620" s="2" t="str">
        <f t="shared" si="86"/>
        <v>OK</v>
      </c>
    </row>
    <row r="5621" spans="1:5" x14ac:dyDescent="0.2">
      <c r="A5621" s="5">
        <v>5562</v>
      </c>
      <c r="B5621" s="921"/>
      <c r="D5621" s="2" t="str">
        <f t="shared" si="86"/>
        <v>OK</v>
      </c>
    </row>
    <row r="5622" spans="1:5" x14ac:dyDescent="0.2">
      <c r="A5622" s="5">
        <v>5563</v>
      </c>
      <c r="B5622" s="921"/>
      <c r="D5622" s="2" t="str">
        <f t="shared" si="86"/>
        <v>OK</v>
      </c>
    </row>
    <row r="5623" spans="1:5" x14ac:dyDescent="0.2">
      <c r="A5623">
        <v>5564</v>
      </c>
      <c r="B5623" s="921">
        <f>'Revenues 10-15'!F160</f>
        <v>0</v>
      </c>
      <c r="D5623" s="2" t="str">
        <f t="shared" si="86"/>
        <v>Error?</v>
      </c>
    </row>
    <row r="5624" spans="1:5" x14ac:dyDescent="0.2">
      <c r="A5624" s="5">
        <v>5565</v>
      </c>
      <c r="B5624" s="921"/>
      <c r="D5624" s="2" t="str">
        <f t="shared" si="86"/>
        <v>OK</v>
      </c>
    </row>
    <row r="5625" spans="1:5" x14ac:dyDescent="0.2">
      <c r="A5625">
        <v>5566</v>
      </c>
      <c r="B5625" s="921">
        <f>'Revenues 10-15'!F161</f>
        <v>0</v>
      </c>
      <c r="D5625" s="2" t="str">
        <f t="shared" si="86"/>
        <v>Error?</v>
      </c>
    </row>
    <row r="5626" spans="1:5" x14ac:dyDescent="0.2">
      <c r="A5626" s="5">
        <v>5567</v>
      </c>
      <c r="B5626" s="921"/>
      <c r="D5626" s="2" t="str">
        <f t="shared" si="86"/>
        <v>OK</v>
      </c>
    </row>
    <row r="5627" spans="1:5" x14ac:dyDescent="0.2">
      <c r="A5627" s="5">
        <v>5568</v>
      </c>
      <c r="B5627" s="921"/>
      <c r="D5627" s="2" t="str">
        <f t="shared" si="86"/>
        <v>OK</v>
      </c>
    </row>
    <row r="5628" spans="1:5" x14ac:dyDescent="0.2">
      <c r="A5628" s="5">
        <v>5569</v>
      </c>
      <c r="B5628" s="921"/>
      <c r="D5628" s="2" t="str">
        <f t="shared" si="86"/>
        <v>OK</v>
      </c>
      <c r="E5628" s="4" t="s">
        <v>1396</v>
      </c>
    </row>
    <row r="5629" spans="1:5" x14ac:dyDescent="0.2">
      <c r="A5629" s="5">
        <v>5570</v>
      </c>
      <c r="B5629" s="921"/>
      <c r="D5629" s="2" t="str">
        <f t="shared" ref="D5629:D5692" si="87">IF(ISBLANK(B5629),"OK",IF(A5629-B5629=0,"OK","Error?"))</f>
        <v>OK</v>
      </c>
      <c r="E5629" s="4" t="s">
        <v>1396</v>
      </c>
    </row>
    <row r="5630" spans="1:5" x14ac:dyDescent="0.2">
      <c r="A5630" s="5">
        <v>5571</v>
      </c>
      <c r="B5630" s="921"/>
      <c r="D5630" s="2" t="str">
        <f t="shared" si="87"/>
        <v>OK</v>
      </c>
    </row>
    <row r="5631" spans="1:5" x14ac:dyDescent="0.2">
      <c r="A5631" s="5">
        <v>5572</v>
      </c>
      <c r="B5631" s="921"/>
      <c r="D5631" s="2" t="str">
        <f t="shared" si="87"/>
        <v>OK</v>
      </c>
    </row>
    <row r="5632" spans="1:5" x14ac:dyDescent="0.2">
      <c r="A5632" s="5">
        <v>5573</v>
      </c>
      <c r="B5632" s="921"/>
      <c r="D5632" s="2" t="str">
        <f t="shared" si="87"/>
        <v>OK</v>
      </c>
    </row>
    <row r="5633" spans="1:4" x14ac:dyDescent="0.2">
      <c r="A5633" s="5">
        <v>5574</v>
      </c>
      <c r="B5633" s="921"/>
      <c r="D5633" s="2" t="str">
        <f t="shared" si="87"/>
        <v>OK</v>
      </c>
    </row>
    <row r="5634" spans="1:4" x14ac:dyDescent="0.2">
      <c r="A5634" s="5">
        <v>5575</v>
      </c>
      <c r="B5634" s="921"/>
      <c r="D5634" s="2" t="str">
        <f t="shared" si="87"/>
        <v>OK</v>
      </c>
    </row>
    <row r="5635" spans="1:4" x14ac:dyDescent="0.2">
      <c r="A5635" s="5">
        <v>5576</v>
      </c>
      <c r="B5635" s="921"/>
      <c r="D5635" s="2" t="str">
        <f t="shared" si="87"/>
        <v>OK</v>
      </c>
    </row>
    <row r="5636" spans="1:4" x14ac:dyDescent="0.2">
      <c r="A5636" s="5">
        <v>5577</v>
      </c>
      <c r="B5636" s="921"/>
      <c r="D5636" s="2" t="str">
        <f t="shared" si="87"/>
        <v>OK</v>
      </c>
    </row>
    <row r="5637" spans="1:4" x14ac:dyDescent="0.2">
      <c r="A5637" s="5">
        <v>5578</v>
      </c>
      <c r="B5637" s="921"/>
      <c r="D5637" s="2" t="str">
        <f t="shared" si="87"/>
        <v>OK</v>
      </c>
    </row>
    <row r="5638" spans="1:4" x14ac:dyDescent="0.2">
      <c r="A5638" s="5">
        <v>5579</v>
      </c>
      <c r="B5638" s="921"/>
      <c r="D5638" s="2" t="str">
        <f t="shared" si="87"/>
        <v>OK</v>
      </c>
    </row>
    <row r="5639" spans="1:4" x14ac:dyDescent="0.2">
      <c r="A5639" s="5">
        <v>5580</v>
      </c>
      <c r="B5639" s="921"/>
      <c r="D5639" s="2" t="str">
        <f t="shared" si="87"/>
        <v>OK</v>
      </c>
    </row>
    <row r="5640" spans="1:4" x14ac:dyDescent="0.2">
      <c r="A5640" s="5">
        <v>5581</v>
      </c>
      <c r="B5640" s="921"/>
      <c r="D5640" s="2" t="str">
        <f t="shared" si="87"/>
        <v>OK</v>
      </c>
    </row>
    <row r="5641" spans="1:4" x14ac:dyDescent="0.2">
      <c r="A5641" s="5">
        <v>5582</v>
      </c>
      <c r="B5641" s="921"/>
      <c r="D5641" s="2" t="str">
        <f t="shared" si="87"/>
        <v>OK</v>
      </c>
    </row>
    <row r="5642" spans="1:4" x14ac:dyDescent="0.2">
      <c r="A5642">
        <v>5583</v>
      </c>
      <c r="B5642" s="921">
        <f>'Revenues 10-15'!F171</f>
        <v>0</v>
      </c>
      <c r="D5642" s="2" t="str">
        <f t="shared" si="87"/>
        <v>Error?</v>
      </c>
    </row>
    <row r="5643" spans="1:4" x14ac:dyDescent="0.2">
      <c r="A5643" s="5">
        <v>5584</v>
      </c>
      <c r="B5643" s="921"/>
      <c r="D5643" s="2" t="str">
        <f t="shared" si="87"/>
        <v>OK</v>
      </c>
    </row>
    <row r="5644" spans="1:4" x14ac:dyDescent="0.2">
      <c r="A5644" s="5">
        <v>5585</v>
      </c>
      <c r="B5644" s="921"/>
      <c r="C5644" s="2" t="s">
        <v>511</v>
      </c>
      <c r="D5644" s="2" t="str">
        <f t="shared" si="87"/>
        <v>OK</v>
      </c>
    </row>
    <row r="5645" spans="1:4" x14ac:dyDescent="0.2">
      <c r="A5645" s="5">
        <v>5586</v>
      </c>
      <c r="B5645" s="921"/>
      <c r="D5645" s="2" t="str">
        <f t="shared" si="87"/>
        <v>OK</v>
      </c>
    </row>
    <row r="5646" spans="1:4" x14ac:dyDescent="0.2">
      <c r="A5646" s="5">
        <v>5587</v>
      </c>
      <c r="B5646" s="921"/>
      <c r="D5646" s="2" t="str">
        <f t="shared" si="87"/>
        <v>OK</v>
      </c>
    </row>
    <row r="5647" spans="1:4" x14ac:dyDescent="0.2">
      <c r="A5647" s="5">
        <v>5588</v>
      </c>
      <c r="B5647" s="921"/>
      <c r="D5647" s="2" t="str">
        <f t="shared" si="87"/>
        <v>OK</v>
      </c>
    </row>
    <row r="5648" spans="1:4" x14ac:dyDescent="0.2">
      <c r="A5648" s="5">
        <v>5589</v>
      </c>
      <c r="B5648" s="921"/>
      <c r="D5648" s="2" t="str">
        <f t="shared" si="87"/>
        <v>OK</v>
      </c>
    </row>
    <row r="5649" spans="1:4" x14ac:dyDescent="0.2">
      <c r="A5649" s="5">
        <v>5590</v>
      </c>
      <c r="B5649" s="921"/>
      <c r="D5649" s="2" t="str">
        <f t="shared" si="87"/>
        <v>OK</v>
      </c>
    </row>
    <row r="5650" spans="1:4" x14ac:dyDescent="0.2">
      <c r="A5650" s="5">
        <v>5591</v>
      </c>
      <c r="B5650" s="921"/>
      <c r="D5650" s="2" t="str">
        <f t="shared" si="87"/>
        <v>OK</v>
      </c>
    </row>
    <row r="5651" spans="1:4" x14ac:dyDescent="0.2">
      <c r="A5651">
        <v>5592</v>
      </c>
      <c r="B5651" s="921">
        <f>'Revenues 10-15'!F172</f>
        <v>0</v>
      </c>
      <c r="D5651" s="2" t="str">
        <f t="shared" si="87"/>
        <v>Error?</v>
      </c>
    </row>
    <row r="5652" spans="1:4" x14ac:dyDescent="0.2">
      <c r="A5652">
        <v>5593</v>
      </c>
      <c r="B5652" s="921">
        <f>'Revenues 10-15'!F175</f>
        <v>0</v>
      </c>
      <c r="D5652" s="2" t="str">
        <f t="shared" si="87"/>
        <v>Error?</v>
      </c>
    </row>
    <row r="5653" spans="1:4" x14ac:dyDescent="0.2">
      <c r="A5653">
        <v>5594</v>
      </c>
      <c r="B5653" s="921">
        <f>'Revenues 10-15'!F177</f>
        <v>0</v>
      </c>
      <c r="C5653" s="2" t="s">
        <v>511</v>
      </c>
      <c r="D5653" s="2" t="str">
        <f t="shared" si="87"/>
        <v>Error?</v>
      </c>
    </row>
    <row r="5654" spans="1:4" x14ac:dyDescent="0.2">
      <c r="A5654" s="5">
        <v>5595</v>
      </c>
      <c r="B5654" s="921"/>
      <c r="D5654" s="2" t="str">
        <f t="shared" si="87"/>
        <v>OK</v>
      </c>
    </row>
    <row r="5655" spans="1:4" x14ac:dyDescent="0.2">
      <c r="A5655" s="5">
        <v>5596</v>
      </c>
      <c r="B5655" s="921"/>
      <c r="C5655" s="2" t="s">
        <v>511</v>
      </c>
      <c r="D5655" s="2" t="str">
        <f t="shared" si="87"/>
        <v>OK</v>
      </c>
    </row>
    <row r="5656" spans="1:4" x14ac:dyDescent="0.2">
      <c r="A5656">
        <v>5597</v>
      </c>
      <c r="B5656" s="921">
        <f>'Revenues 10-15'!F183</f>
        <v>0</v>
      </c>
      <c r="D5656" s="2" t="str">
        <f t="shared" si="87"/>
        <v>Error?</v>
      </c>
    </row>
    <row r="5657" spans="1:4" x14ac:dyDescent="0.2">
      <c r="A5657">
        <v>5598</v>
      </c>
      <c r="B5657" s="921">
        <f>'Revenues 10-15'!F186</f>
        <v>0</v>
      </c>
      <c r="D5657" s="2" t="str">
        <f t="shared" si="87"/>
        <v>Error?</v>
      </c>
    </row>
    <row r="5658" spans="1:4" x14ac:dyDescent="0.2">
      <c r="A5658" s="5">
        <v>5599</v>
      </c>
      <c r="B5658" s="921"/>
      <c r="C5658" s="2" t="s">
        <v>511</v>
      </c>
      <c r="D5658" s="2" t="str">
        <f t="shared" si="87"/>
        <v>OK</v>
      </c>
    </row>
    <row r="5659" spans="1:4" x14ac:dyDescent="0.2">
      <c r="A5659" s="5">
        <v>5600</v>
      </c>
      <c r="B5659" s="921"/>
      <c r="D5659" s="2" t="str">
        <f t="shared" si="87"/>
        <v>OK</v>
      </c>
    </row>
    <row r="5660" spans="1:4" x14ac:dyDescent="0.2">
      <c r="A5660" s="5">
        <v>5601</v>
      </c>
      <c r="B5660" s="921"/>
      <c r="D5660" s="2" t="str">
        <f t="shared" si="87"/>
        <v>OK</v>
      </c>
    </row>
    <row r="5661" spans="1:4" x14ac:dyDescent="0.2">
      <c r="A5661" s="5">
        <v>5602</v>
      </c>
      <c r="B5661" s="921"/>
      <c r="D5661" s="2" t="str">
        <f t="shared" si="87"/>
        <v>OK</v>
      </c>
    </row>
    <row r="5662" spans="1:4" x14ac:dyDescent="0.2">
      <c r="A5662">
        <v>5603</v>
      </c>
      <c r="B5662" s="921">
        <f>'Revenues 10-15'!F202</f>
        <v>0</v>
      </c>
      <c r="D5662" s="2" t="str">
        <f t="shared" si="87"/>
        <v>Error?</v>
      </c>
    </row>
    <row r="5663" spans="1:4" x14ac:dyDescent="0.2">
      <c r="A5663">
        <v>5604</v>
      </c>
      <c r="B5663" s="921">
        <f>'Revenues 10-15'!F203</f>
        <v>0</v>
      </c>
      <c r="D5663" s="2" t="str">
        <f t="shared" si="87"/>
        <v>Error?</v>
      </c>
    </row>
    <row r="5664" spans="1:4" x14ac:dyDescent="0.2">
      <c r="A5664" s="5">
        <v>5605</v>
      </c>
      <c r="B5664" s="921"/>
      <c r="D5664" s="2" t="str">
        <f t="shared" si="87"/>
        <v>OK</v>
      </c>
    </row>
    <row r="5665" spans="1:5" x14ac:dyDescent="0.2">
      <c r="A5665" s="5">
        <v>5606</v>
      </c>
      <c r="B5665" s="921"/>
      <c r="D5665" s="2" t="str">
        <f t="shared" si="87"/>
        <v>OK</v>
      </c>
    </row>
    <row r="5666" spans="1:5" x14ac:dyDescent="0.2">
      <c r="A5666" s="5">
        <v>5607</v>
      </c>
      <c r="B5666" s="921"/>
      <c r="D5666" s="2" t="str">
        <f t="shared" si="87"/>
        <v>OK</v>
      </c>
    </row>
    <row r="5667" spans="1:5" x14ac:dyDescent="0.2">
      <c r="A5667" s="5">
        <v>5608</v>
      </c>
      <c r="B5667" s="921"/>
      <c r="D5667" s="2" t="str">
        <f t="shared" si="87"/>
        <v>OK</v>
      </c>
    </row>
    <row r="5668" spans="1:5" x14ac:dyDescent="0.2">
      <c r="A5668" s="5">
        <v>5609</v>
      </c>
      <c r="B5668" s="921"/>
      <c r="D5668" s="2" t="str">
        <f t="shared" si="87"/>
        <v>OK</v>
      </c>
    </row>
    <row r="5669" spans="1:5" x14ac:dyDescent="0.2">
      <c r="A5669" s="5">
        <v>5610</v>
      </c>
      <c r="B5669" s="921"/>
      <c r="D5669" s="2" t="str">
        <f t="shared" si="87"/>
        <v>OK</v>
      </c>
      <c r="E5669" s="4" t="s">
        <v>1396</v>
      </c>
    </row>
    <row r="5670" spans="1:5" x14ac:dyDescent="0.2">
      <c r="A5670">
        <v>5611</v>
      </c>
      <c r="B5670" s="921">
        <f>'Revenues 10-15'!F204</f>
        <v>0</v>
      </c>
      <c r="D5670" s="2" t="str">
        <f t="shared" si="87"/>
        <v>Error?</v>
      </c>
    </row>
    <row r="5671" spans="1:5" x14ac:dyDescent="0.2">
      <c r="A5671">
        <v>5612</v>
      </c>
      <c r="B5671" s="921">
        <f>'Revenues 10-15'!F208</f>
        <v>0</v>
      </c>
      <c r="D5671" s="2" t="str">
        <f t="shared" si="87"/>
        <v>Error?</v>
      </c>
    </row>
    <row r="5672" spans="1:5" x14ac:dyDescent="0.2">
      <c r="A5672" s="5">
        <v>5613</v>
      </c>
      <c r="B5672" s="921"/>
      <c r="D5672" s="2" t="str">
        <f t="shared" si="87"/>
        <v>OK</v>
      </c>
    </row>
    <row r="5673" spans="1:5" x14ac:dyDescent="0.2">
      <c r="A5673" s="5">
        <v>5614</v>
      </c>
      <c r="B5673" s="921"/>
      <c r="D5673" s="2" t="str">
        <f t="shared" si="87"/>
        <v>OK</v>
      </c>
    </row>
    <row r="5674" spans="1:5" x14ac:dyDescent="0.2">
      <c r="A5674" s="5">
        <v>5615</v>
      </c>
      <c r="B5674" s="921"/>
      <c r="D5674" s="2" t="str">
        <f t="shared" si="87"/>
        <v>OK</v>
      </c>
    </row>
    <row r="5675" spans="1:5" x14ac:dyDescent="0.2">
      <c r="A5675">
        <v>5616</v>
      </c>
      <c r="B5675" s="921">
        <f>'Revenues 10-15'!F206</f>
        <v>0</v>
      </c>
      <c r="D5675" s="2" t="str">
        <f t="shared" si="87"/>
        <v>Error?</v>
      </c>
    </row>
    <row r="5676" spans="1:5" x14ac:dyDescent="0.2">
      <c r="A5676" s="5">
        <v>5617</v>
      </c>
      <c r="B5676" s="921"/>
      <c r="D5676" s="2" t="str">
        <f t="shared" si="87"/>
        <v>OK</v>
      </c>
    </row>
    <row r="5677" spans="1:5" x14ac:dyDescent="0.2">
      <c r="A5677" s="5">
        <v>5618</v>
      </c>
      <c r="B5677" s="921"/>
      <c r="C5677" s="2" t="s">
        <v>511</v>
      </c>
      <c r="D5677" s="2" t="str">
        <f t="shared" si="87"/>
        <v>OK</v>
      </c>
    </row>
    <row r="5678" spans="1:5" x14ac:dyDescent="0.2">
      <c r="A5678" s="5">
        <v>5619</v>
      </c>
      <c r="B5678" s="921"/>
      <c r="D5678" s="2" t="str">
        <f t="shared" si="87"/>
        <v>OK</v>
      </c>
    </row>
    <row r="5679" spans="1:5" x14ac:dyDescent="0.2">
      <c r="A5679" s="5">
        <v>5620</v>
      </c>
      <c r="B5679" s="921"/>
      <c r="D5679" s="2" t="str">
        <f t="shared" si="87"/>
        <v>OK</v>
      </c>
    </row>
    <row r="5680" spans="1:5" x14ac:dyDescent="0.2">
      <c r="A5680" s="5">
        <v>5621</v>
      </c>
      <c r="B5680" s="921"/>
      <c r="D5680" s="2" t="str">
        <f t="shared" si="87"/>
        <v>OK</v>
      </c>
    </row>
    <row r="5681" spans="1:4" x14ac:dyDescent="0.2">
      <c r="A5681" s="5">
        <v>5622</v>
      </c>
      <c r="B5681" s="921"/>
      <c r="D5681" s="2" t="str">
        <f t="shared" si="87"/>
        <v>OK</v>
      </c>
    </row>
    <row r="5682" spans="1:4" x14ac:dyDescent="0.2">
      <c r="A5682" s="5">
        <v>5623</v>
      </c>
      <c r="B5682" s="921"/>
      <c r="D5682" s="2" t="str">
        <f t="shared" si="87"/>
        <v>OK</v>
      </c>
    </row>
    <row r="5683" spans="1:4" x14ac:dyDescent="0.2">
      <c r="A5683" s="5">
        <v>5624</v>
      </c>
      <c r="B5683" s="921"/>
      <c r="D5683" s="2" t="str">
        <f t="shared" si="87"/>
        <v>OK</v>
      </c>
    </row>
    <row r="5684" spans="1:4" x14ac:dyDescent="0.2">
      <c r="A5684" s="5">
        <v>5625</v>
      </c>
      <c r="B5684" s="921"/>
      <c r="D5684" s="2" t="str">
        <f t="shared" si="87"/>
        <v>OK</v>
      </c>
    </row>
    <row r="5685" spans="1:4" x14ac:dyDescent="0.2">
      <c r="A5685" s="5">
        <v>5626</v>
      </c>
      <c r="B5685" s="921"/>
      <c r="D5685" s="2" t="str">
        <f t="shared" si="87"/>
        <v>OK</v>
      </c>
    </row>
    <row r="5686" spans="1:4" x14ac:dyDescent="0.2">
      <c r="A5686" s="5">
        <v>5627</v>
      </c>
      <c r="B5686" s="921"/>
      <c r="D5686" s="2" t="str">
        <f t="shared" si="87"/>
        <v>OK</v>
      </c>
    </row>
    <row r="5687" spans="1:4" x14ac:dyDescent="0.2">
      <c r="A5687" s="5">
        <v>5628</v>
      </c>
      <c r="B5687" s="921"/>
      <c r="D5687" s="2" t="str">
        <f t="shared" si="87"/>
        <v>OK</v>
      </c>
    </row>
    <row r="5688" spans="1:4" x14ac:dyDescent="0.2">
      <c r="A5688" s="5">
        <v>5629</v>
      </c>
      <c r="B5688" s="921"/>
      <c r="D5688" s="2" t="str">
        <f t="shared" si="87"/>
        <v>OK</v>
      </c>
    </row>
    <row r="5689" spans="1:4" x14ac:dyDescent="0.2">
      <c r="A5689">
        <v>5630</v>
      </c>
      <c r="B5689" s="921">
        <f>'Revenues 10-15'!F213</f>
        <v>0</v>
      </c>
      <c r="D5689" s="2" t="str">
        <f t="shared" si="87"/>
        <v>Error?</v>
      </c>
    </row>
    <row r="5690" spans="1:4" x14ac:dyDescent="0.2">
      <c r="A5690">
        <v>5631</v>
      </c>
      <c r="B5690" s="921">
        <f>'Revenues 10-15'!F214</f>
        <v>0</v>
      </c>
      <c r="D5690" s="2" t="str">
        <f t="shared" si="87"/>
        <v>Error?</v>
      </c>
    </row>
    <row r="5691" spans="1:4" x14ac:dyDescent="0.2">
      <c r="A5691" s="5">
        <v>5632</v>
      </c>
      <c r="B5691" s="921"/>
      <c r="D5691" s="2" t="str">
        <f t="shared" si="87"/>
        <v>OK</v>
      </c>
    </row>
    <row r="5692" spans="1:4" x14ac:dyDescent="0.2">
      <c r="A5692" s="5">
        <v>5633</v>
      </c>
      <c r="B5692" s="921"/>
      <c r="D5692" s="2" t="str">
        <f t="shared" si="87"/>
        <v>OK</v>
      </c>
    </row>
    <row r="5693" spans="1:4" x14ac:dyDescent="0.2">
      <c r="A5693">
        <v>5634</v>
      </c>
      <c r="B5693" s="921">
        <f>'Revenues 10-15'!F215</f>
        <v>0</v>
      </c>
      <c r="D5693" s="2" t="str">
        <f t="shared" ref="D5693:D5756" si="88">IF(ISBLANK(B5693),"OK",IF(A5693-B5693=0,"OK","Error?"))</f>
        <v>Error?</v>
      </c>
    </row>
    <row r="5694" spans="1:4" x14ac:dyDescent="0.2">
      <c r="A5694">
        <v>5635</v>
      </c>
      <c r="B5694" s="921">
        <f>'Revenues 10-15'!F216</f>
        <v>0</v>
      </c>
      <c r="D5694" s="2" t="str">
        <f t="shared" si="88"/>
        <v>Error?</v>
      </c>
    </row>
    <row r="5695" spans="1:4" x14ac:dyDescent="0.2">
      <c r="A5695">
        <v>5636</v>
      </c>
      <c r="B5695" s="921">
        <f>'Revenues 10-15'!F217</f>
        <v>0</v>
      </c>
      <c r="D5695" s="2" t="str">
        <f t="shared" si="88"/>
        <v>Error?</v>
      </c>
    </row>
    <row r="5696" spans="1:4" x14ac:dyDescent="0.2">
      <c r="A5696" s="5">
        <v>5637</v>
      </c>
      <c r="B5696" s="921"/>
      <c r="D5696" s="2" t="str">
        <f t="shared" si="88"/>
        <v>OK</v>
      </c>
    </row>
    <row r="5697" spans="1:5" x14ac:dyDescent="0.2">
      <c r="A5697" s="5">
        <v>5638</v>
      </c>
      <c r="B5697" s="921"/>
      <c r="D5697" s="2" t="str">
        <f t="shared" si="88"/>
        <v>OK</v>
      </c>
    </row>
    <row r="5698" spans="1:5" x14ac:dyDescent="0.2">
      <c r="A5698" s="5">
        <v>5639</v>
      </c>
      <c r="B5698" s="921"/>
      <c r="D5698" s="2" t="str">
        <f t="shared" si="88"/>
        <v>OK</v>
      </c>
    </row>
    <row r="5699" spans="1:5" x14ac:dyDescent="0.2">
      <c r="A5699" s="5">
        <v>5640</v>
      </c>
      <c r="B5699" s="921"/>
      <c r="D5699" s="2" t="str">
        <f t="shared" si="88"/>
        <v>OK</v>
      </c>
    </row>
    <row r="5700" spans="1:5" x14ac:dyDescent="0.2">
      <c r="A5700" s="5">
        <v>5641</v>
      </c>
      <c r="B5700" s="921"/>
      <c r="D5700" s="2" t="str">
        <f t="shared" si="88"/>
        <v>OK</v>
      </c>
    </row>
    <row r="5701" spans="1:5" x14ac:dyDescent="0.2">
      <c r="A5701">
        <v>5642</v>
      </c>
      <c r="B5701" s="921">
        <f>'Revenues 10-15'!F219</f>
        <v>0</v>
      </c>
      <c r="D5701" s="2" t="str">
        <f t="shared" si="88"/>
        <v>Error?</v>
      </c>
    </row>
    <row r="5702" spans="1:5" x14ac:dyDescent="0.2">
      <c r="A5702" s="5">
        <v>5643</v>
      </c>
      <c r="B5702" s="921"/>
      <c r="D5702" s="2" t="str">
        <f t="shared" si="88"/>
        <v>OK</v>
      </c>
    </row>
    <row r="5703" spans="1:5" x14ac:dyDescent="0.2">
      <c r="A5703">
        <v>5644</v>
      </c>
      <c r="B5703" s="921">
        <f>'Revenues 10-15'!F257</f>
        <v>0</v>
      </c>
      <c r="C5703" s="2" t="s">
        <v>511</v>
      </c>
      <c r="D5703" s="2" t="str">
        <f t="shared" si="88"/>
        <v>Error?</v>
      </c>
    </row>
    <row r="5704" spans="1:5" x14ac:dyDescent="0.2">
      <c r="A5704" s="5">
        <v>5645</v>
      </c>
      <c r="B5704" s="921"/>
      <c r="D5704" s="2" t="str">
        <f t="shared" si="88"/>
        <v>OK</v>
      </c>
      <c r="E5704" s="4" t="s">
        <v>1396</v>
      </c>
    </row>
    <row r="5705" spans="1:5" x14ac:dyDescent="0.2">
      <c r="A5705" s="5">
        <v>5646</v>
      </c>
      <c r="B5705" s="921"/>
      <c r="D5705" s="2" t="str">
        <f t="shared" si="88"/>
        <v>OK</v>
      </c>
    </row>
    <row r="5706" spans="1:5" x14ac:dyDescent="0.2">
      <c r="A5706">
        <v>5647</v>
      </c>
      <c r="B5706" s="921">
        <f>'Revenues 10-15'!F259</f>
        <v>0</v>
      </c>
      <c r="D5706" s="2" t="str">
        <f t="shared" si="88"/>
        <v>Error?</v>
      </c>
    </row>
    <row r="5707" spans="1:5" x14ac:dyDescent="0.2">
      <c r="A5707" s="5">
        <v>5648</v>
      </c>
      <c r="B5707" s="921"/>
      <c r="D5707" s="2" t="str">
        <f t="shared" si="88"/>
        <v>OK</v>
      </c>
    </row>
    <row r="5708" spans="1:5" x14ac:dyDescent="0.2">
      <c r="A5708">
        <v>5649</v>
      </c>
      <c r="B5708" s="921">
        <f>'Revenues 10-15'!F260</f>
        <v>0</v>
      </c>
      <c r="D5708" s="2" t="str">
        <f t="shared" si="88"/>
        <v>Error?</v>
      </c>
    </row>
    <row r="5709" spans="1:5" x14ac:dyDescent="0.2">
      <c r="A5709" s="5">
        <v>5650</v>
      </c>
      <c r="B5709" s="921"/>
      <c r="D5709" s="2" t="str">
        <f t="shared" si="88"/>
        <v>OK</v>
      </c>
    </row>
    <row r="5710" spans="1:5" x14ac:dyDescent="0.2">
      <c r="A5710" s="5">
        <v>5651</v>
      </c>
      <c r="B5710" s="921"/>
      <c r="D5710" s="2" t="str">
        <f t="shared" si="88"/>
        <v>OK</v>
      </c>
    </row>
    <row r="5711" spans="1:5" x14ac:dyDescent="0.2">
      <c r="A5711">
        <v>5652</v>
      </c>
      <c r="B5711" s="921">
        <f>'Revenues 10-15'!F268</f>
        <v>0</v>
      </c>
      <c r="D5711" s="2" t="str">
        <f t="shared" si="88"/>
        <v>Error?</v>
      </c>
    </row>
    <row r="5712" spans="1:5" x14ac:dyDescent="0.2">
      <c r="A5712" s="5">
        <v>5653</v>
      </c>
      <c r="B5712" s="921"/>
      <c r="D5712" s="2" t="str">
        <f t="shared" si="88"/>
        <v>OK</v>
      </c>
    </row>
    <row r="5713" spans="1:4" x14ac:dyDescent="0.2">
      <c r="A5713" s="5">
        <v>5654</v>
      </c>
      <c r="B5713" s="921"/>
      <c r="C5713" s="2" t="s">
        <v>511</v>
      </c>
      <c r="D5713" s="2" t="str">
        <f t="shared" si="88"/>
        <v>OK</v>
      </c>
    </row>
    <row r="5714" spans="1:4" x14ac:dyDescent="0.2">
      <c r="A5714" s="5">
        <v>5655</v>
      </c>
      <c r="B5714" s="921"/>
      <c r="D5714" s="2" t="str">
        <f t="shared" si="88"/>
        <v>OK</v>
      </c>
    </row>
    <row r="5715" spans="1:4" x14ac:dyDescent="0.2">
      <c r="A5715" s="5">
        <v>5656</v>
      </c>
      <c r="B5715" s="921"/>
      <c r="D5715" s="2" t="str">
        <f t="shared" si="88"/>
        <v>OK</v>
      </c>
    </row>
    <row r="5716" spans="1:4" x14ac:dyDescent="0.2">
      <c r="A5716" s="5">
        <v>5657</v>
      </c>
      <c r="B5716" s="921"/>
      <c r="D5716" s="2" t="str">
        <f t="shared" si="88"/>
        <v>OK</v>
      </c>
    </row>
    <row r="5717" spans="1:4" x14ac:dyDescent="0.2">
      <c r="A5717">
        <v>5658</v>
      </c>
      <c r="B5717" s="921">
        <f>'Revenues 10-15'!F269</f>
        <v>0</v>
      </c>
      <c r="D5717" s="2" t="str">
        <f t="shared" si="88"/>
        <v>Error?</v>
      </c>
    </row>
    <row r="5718" spans="1:4" x14ac:dyDescent="0.2">
      <c r="A5718">
        <v>5659</v>
      </c>
      <c r="B5718" s="921">
        <f>'Revenues 10-15'!F270</f>
        <v>0</v>
      </c>
      <c r="D5718" s="2" t="str">
        <f t="shared" si="88"/>
        <v>Error?</v>
      </c>
    </row>
    <row r="5719" spans="1:4" x14ac:dyDescent="0.2">
      <c r="A5719">
        <v>5660</v>
      </c>
      <c r="B5719" s="921">
        <f>'Revenues 10-15'!G5</f>
        <v>0</v>
      </c>
      <c r="C5719" s="2" t="s">
        <v>511</v>
      </c>
      <c r="D5719" s="2" t="str">
        <f t="shared" si="88"/>
        <v>Error?</v>
      </c>
    </row>
    <row r="5720" spans="1:4" x14ac:dyDescent="0.2">
      <c r="A5720">
        <v>5661</v>
      </c>
      <c r="B5720" s="921">
        <f>'Revenues 10-15'!G7</f>
        <v>0</v>
      </c>
      <c r="C5720" s="2" t="s">
        <v>511</v>
      </c>
      <c r="D5720" s="2" t="str">
        <f t="shared" si="88"/>
        <v>Error?</v>
      </c>
    </row>
    <row r="5721" spans="1:4" x14ac:dyDescent="0.2">
      <c r="A5721">
        <v>5662</v>
      </c>
      <c r="B5721" s="921">
        <f>'Revenues 10-15'!G8</f>
        <v>0</v>
      </c>
      <c r="D5721" s="2" t="str">
        <f t="shared" si="88"/>
        <v>Error?</v>
      </c>
    </row>
    <row r="5722" spans="1:4" x14ac:dyDescent="0.2">
      <c r="A5722">
        <v>5663</v>
      </c>
      <c r="B5722" s="921">
        <f>'Revenues 10-15'!G11</f>
        <v>0</v>
      </c>
      <c r="D5722" s="2" t="str">
        <f t="shared" si="88"/>
        <v>Error?</v>
      </c>
    </row>
    <row r="5723" spans="1:4" x14ac:dyDescent="0.2">
      <c r="A5723">
        <v>5664</v>
      </c>
      <c r="B5723" s="921">
        <f>'Revenues 10-15'!G12</f>
        <v>0</v>
      </c>
      <c r="D5723" s="2" t="str">
        <f t="shared" si="88"/>
        <v>Error?</v>
      </c>
    </row>
    <row r="5724" spans="1:4" x14ac:dyDescent="0.2">
      <c r="A5724">
        <v>5665</v>
      </c>
      <c r="B5724" s="921">
        <f>'Revenues 10-15'!G14</f>
        <v>0</v>
      </c>
      <c r="D5724" s="2" t="str">
        <f t="shared" si="88"/>
        <v>Error?</v>
      </c>
    </row>
    <row r="5725" spans="1:4" x14ac:dyDescent="0.2">
      <c r="A5725">
        <v>5666</v>
      </c>
      <c r="B5725" s="921">
        <f>'Revenues 10-15'!G15</f>
        <v>0</v>
      </c>
      <c r="C5725" s="2" t="s">
        <v>511</v>
      </c>
      <c r="D5725" s="2" t="str">
        <f t="shared" si="88"/>
        <v>Error?</v>
      </c>
    </row>
    <row r="5726" spans="1:4" x14ac:dyDescent="0.2">
      <c r="A5726">
        <v>5667</v>
      </c>
      <c r="B5726" s="921">
        <f>'Revenues 10-15'!G16</f>
        <v>0</v>
      </c>
      <c r="D5726" s="2" t="str">
        <f t="shared" si="88"/>
        <v>Error?</v>
      </c>
    </row>
    <row r="5727" spans="1:4" x14ac:dyDescent="0.2">
      <c r="A5727">
        <v>5668</v>
      </c>
      <c r="B5727" s="921">
        <f>'Revenues 10-15'!G17</f>
        <v>0</v>
      </c>
      <c r="D5727" s="2" t="str">
        <f t="shared" si="88"/>
        <v>Error?</v>
      </c>
    </row>
    <row r="5728" spans="1:4" x14ac:dyDescent="0.2">
      <c r="A5728">
        <v>5669</v>
      </c>
      <c r="B5728" s="921">
        <f>'Revenues 10-15'!G18</f>
        <v>0</v>
      </c>
      <c r="D5728" s="2" t="str">
        <f t="shared" si="88"/>
        <v>Error?</v>
      </c>
    </row>
    <row r="5729" spans="1:4" x14ac:dyDescent="0.2">
      <c r="A5729">
        <v>5670</v>
      </c>
      <c r="B5729" s="921">
        <f>'Revenues 10-15'!G65</f>
        <v>0</v>
      </c>
      <c r="D5729" s="2" t="str">
        <f t="shared" si="88"/>
        <v>Error?</v>
      </c>
    </row>
    <row r="5730" spans="1:4" x14ac:dyDescent="0.2">
      <c r="A5730">
        <v>5671</v>
      </c>
      <c r="B5730" s="921">
        <f>'Revenues 10-15'!G66</f>
        <v>0</v>
      </c>
      <c r="C5730" s="2" t="s">
        <v>511</v>
      </c>
      <c r="D5730" s="2" t="str">
        <f t="shared" si="88"/>
        <v>Error?</v>
      </c>
    </row>
    <row r="5731" spans="1:4" x14ac:dyDescent="0.2">
      <c r="A5731">
        <v>5672</v>
      </c>
      <c r="B5731" s="921">
        <f>'Revenues 10-15'!G67</f>
        <v>0</v>
      </c>
      <c r="D5731" s="2" t="str">
        <f t="shared" si="88"/>
        <v>Error?</v>
      </c>
    </row>
    <row r="5732" spans="1:4" x14ac:dyDescent="0.2">
      <c r="A5732">
        <v>5673</v>
      </c>
      <c r="B5732" s="921">
        <f>'Revenues 10-15'!G98</f>
        <v>0</v>
      </c>
      <c r="D5732" s="2" t="str">
        <f t="shared" si="88"/>
        <v>Error?</v>
      </c>
    </row>
    <row r="5733" spans="1:4" x14ac:dyDescent="0.2">
      <c r="A5733">
        <v>5674</v>
      </c>
      <c r="B5733" s="921">
        <f>'Revenues 10-15'!G101</f>
        <v>0</v>
      </c>
      <c r="C5733" s="2" t="s">
        <v>511</v>
      </c>
      <c r="D5733" s="2" t="str">
        <f t="shared" si="88"/>
        <v>Error?</v>
      </c>
    </row>
    <row r="5734" spans="1:4" x14ac:dyDescent="0.2">
      <c r="A5734">
        <v>5675</v>
      </c>
      <c r="B5734" s="921">
        <f>'Revenues 10-15'!G109</f>
        <v>0</v>
      </c>
      <c r="D5734" s="2" t="str">
        <f t="shared" si="88"/>
        <v>Error?</v>
      </c>
    </row>
    <row r="5735" spans="1:4" x14ac:dyDescent="0.2">
      <c r="A5735">
        <v>5676</v>
      </c>
      <c r="B5735" s="921">
        <f>'Revenues 10-15'!G110</f>
        <v>0</v>
      </c>
      <c r="D5735" s="2" t="str">
        <f t="shared" si="88"/>
        <v>Error?</v>
      </c>
    </row>
    <row r="5736" spans="1:4" x14ac:dyDescent="0.2">
      <c r="A5736">
        <v>5677</v>
      </c>
      <c r="B5736" s="921">
        <f>'Revenues 10-15'!G114</f>
        <v>0</v>
      </c>
      <c r="D5736" s="2" t="str">
        <f t="shared" si="88"/>
        <v>Error?</v>
      </c>
    </row>
    <row r="5737" spans="1:4" x14ac:dyDescent="0.2">
      <c r="A5737">
        <v>5678</v>
      </c>
      <c r="B5737" s="921">
        <f>'Revenues 10-15'!G115</f>
        <v>0</v>
      </c>
      <c r="C5737" s="2" t="s">
        <v>511</v>
      </c>
      <c r="D5737" s="2" t="str">
        <f t="shared" si="88"/>
        <v>Error?</v>
      </c>
    </row>
    <row r="5738" spans="1:4" x14ac:dyDescent="0.2">
      <c r="A5738">
        <v>5679</v>
      </c>
      <c r="B5738" s="921">
        <f>'Revenues 10-15'!G116</f>
        <v>0</v>
      </c>
      <c r="D5738" s="2" t="str">
        <f t="shared" si="88"/>
        <v>Error?</v>
      </c>
    </row>
    <row r="5739" spans="1:4" x14ac:dyDescent="0.2">
      <c r="A5739">
        <v>5680</v>
      </c>
      <c r="B5739" s="921">
        <f>'Revenues 10-15'!G117</f>
        <v>0</v>
      </c>
      <c r="D5739" s="2" t="str">
        <f t="shared" si="88"/>
        <v>Error?</v>
      </c>
    </row>
    <row r="5740" spans="1:4" x14ac:dyDescent="0.2">
      <c r="A5740">
        <v>5681</v>
      </c>
      <c r="B5740" s="921">
        <f>'Revenues 10-15'!G120</f>
        <v>0</v>
      </c>
      <c r="D5740" s="2" t="str">
        <f t="shared" si="88"/>
        <v>Error?</v>
      </c>
    </row>
    <row r="5741" spans="1:4" x14ac:dyDescent="0.2">
      <c r="A5741">
        <v>5682</v>
      </c>
      <c r="B5741" s="921">
        <f>'Revenues 10-15'!G121</f>
        <v>0</v>
      </c>
      <c r="C5741" s="2" t="s">
        <v>511</v>
      </c>
      <c r="D5741" s="2" t="str">
        <f t="shared" si="88"/>
        <v>Error?</v>
      </c>
    </row>
    <row r="5742" spans="1:4" x14ac:dyDescent="0.2">
      <c r="A5742" s="5">
        <v>5683</v>
      </c>
      <c r="B5742" s="921"/>
      <c r="D5742" s="2" t="str">
        <f t="shared" si="88"/>
        <v>OK</v>
      </c>
    </row>
    <row r="5743" spans="1:4" x14ac:dyDescent="0.2">
      <c r="A5743" s="5">
        <v>5684</v>
      </c>
      <c r="B5743" s="921"/>
      <c r="D5743" s="2" t="str">
        <f t="shared" si="88"/>
        <v>OK</v>
      </c>
    </row>
    <row r="5744" spans="1:4" x14ac:dyDescent="0.2">
      <c r="A5744" s="5">
        <v>5685</v>
      </c>
      <c r="B5744" s="921"/>
      <c r="D5744" s="2" t="str">
        <f t="shared" si="88"/>
        <v>OK</v>
      </c>
    </row>
    <row r="5745" spans="1:4" x14ac:dyDescent="0.2">
      <c r="A5745" s="5">
        <v>5686</v>
      </c>
      <c r="B5745" s="921"/>
      <c r="D5745" s="2" t="str">
        <f t="shared" si="88"/>
        <v>OK</v>
      </c>
    </row>
    <row r="5746" spans="1:4" x14ac:dyDescent="0.2">
      <c r="A5746">
        <v>5687</v>
      </c>
      <c r="B5746" s="921">
        <f>'Revenues 10-15'!G124</f>
        <v>0</v>
      </c>
      <c r="D5746" s="2" t="str">
        <f t="shared" si="88"/>
        <v>Error?</v>
      </c>
    </row>
    <row r="5747" spans="1:4" x14ac:dyDescent="0.2">
      <c r="A5747">
        <v>5688</v>
      </c>
      <c r="B5747" s="921">
        <f>'Revenues 10-15'!G136</f>
        <v>0</v>
      </c>
      <c r="D5747" s="2" t="str">
        <f t="shared" si="88"/>
        <v>Error?</v>
      </c>
    </row>
    <row r="5748" spans="1:4" x14ac:dyDescent="0.2">
      <c r="A5748" s="5">
        <v>5689</v>
      </c>
      <c r="B5748" s="921"/>
      <c r="C5748" s="2" t="s">
        <v>511</v>
      </c>
      <c r="D5748" s="2" t="str">
        <f t="shared" si="88"/>
        <v>OK</v>
      </c>
    </row>
    <row r="5749" spans="1:4" x14ac:dyDescent="0.2">
      <c r="A5749" s="5">
        <v>5690</v>
      </c>
      <c r="B5749" s="921"/>
      <c r="D5749" s="2" t="str">
        <f t="shared" si="88"/>
        <v>OK</v>
      </c>
    </row>
    <row r="5750" spans="1:4" x14ac:dyDescent="0.2">
      <c r="A5750">
        <v>5691</v>
      </c>
      <c r="B5750" s="921">
        <f>'Revenues 10-15'!G143</f>
        <v>0</v>
      </c>
      <c r="D5750" s="2" t="str">
        <f t="shared" si="88"/>
        <v>Error?</v>
      </c>
    </row>
    <row r="5751" spans="1:4" x14ac:dyDescent="0.2">
      <c r="A5751" s="5">
        <v>5692</v>
      </c>
      <c r="B5751" s="921"/>
      <c r="D5751" s="2" t="str">
        <f t="shared" si="88"/>
        <v>OK</v>
      </c>
    </row>
    <row r="5752" spans="1:4" x14ac:dyDescent="0.2">
      <c r="A5752">
        <v>5693</v>
      </c>
      <c r="B5752" s="921">
        <f>'Revenues 10-15'!G145</f>
        <v>0</v>
      </c>
      <c r="C5752" s="2" t="s">
        <v>511</v>
      </c>
      <c r="D5752" s="2" t="str">
        <f t="shared" si="88"/>
        <v>Error?</v>
      </c>
    </row>
    <row r="5753" spans="1:4" x14ac:dyDescent="0.2">
      <c r="A5753">
        <v>5694</v>
      </c>
      <c r="B5753" s="921">
        <f>'Revenues 10-15'!G146</f>
        <v>0</v>
      </c>
      <c r="D5753" s="2" t="str">
        <f t="shared" si="88"/>
        <v>Error?</v>
      </c>
    </row>
    <row r="5754" spans="1:4" x14ac:dyDescent="0.2">
      <c r="A5754">
        <v>5695</v>
      </c>
      <c r="B5754" s="921">
        <f>'Revenues 10-15'!G147</f>
        <v>0</v>
      </c>
      <c r="D5754" s="2" t="str">
        <f t="shared" si="88"/>
        <v>Error?</v>
      </c>
    </row>
    <row r="5755" spans="1:4" x14ac:dyDescent="0.2">
      <c r="A5755">
        <v>5696</v>
      </c>
      <c r="B5755" s="921">
        <f>'Revenues 10-15'!G159</f>
        <v>0</v>
      </c>
      <c r="D5755" s="2" t="str">
        <f t="shared" si="88"/>
        <v>Error?</v>
      </c>
    </row>
    <row r="5756" spans="1:4" x14ac:dyDescent="0.2">
      <c r="A5756" s="5">
        <v>5697</v>
      </c>
      <c r="B5756" s="921"/>
      <c r="C5756" s="2" t="s">
        <v>511</v>
      </c>
      <c r="D5756" s="2" t="str">
        <f t="shared" si="88"/>
        <v>OK</v>
      </c>
    </row>
    <row r="5757" spans="1:4" x14ac:dyDescent="0.2">
      <c r="A5757" s="5">
        <v>5698</v>
      </c>
      <c r="B5757" s="921"/>
      <c r="D5757" s="2" t="str">
        <f t="shared" ref="D5757:D5820" si="89">IF(ISBLANK(B5757),"OK",IF(A5757-B5757=0,"OK","Error?"))</f>
        <v>OK</v>
      </c>
    </row>
    <row r="5758" spans="1:4" x14ac:dyDescent="0.2">
      <c r="A5758" s="5">
        <v>5699</v>
      </c>
      <c r="B5758" s="921"/>
      <c r="D5758" s="2" t="str">
        <f t="shared" si="89"/>
        <v>OK</v>
      </c>
    </row>
    <row r="5759" spans="1:4" x14ac:dyDescent="0.2">
      <c r="A5759" s="5">
        <v>5700</v>
      </c>
      <c r="B5759" s="921"/>
      <c r="D5759" s="2" t="str">
        <f t="shared" si="89"/>
        <v>OK</v>
      </c>
    </row>
    <row r="5760" spans="1:4" x14ac:dyDescent="0.2">
      <c r="A5760" s="5">
        <v>5701</v>
      </c>
      <c r="B5760" s="921"/>
      <c r="D5760" s="2" t="str">
        <f t="shared" si="89"/>
        <v>OK</v>
      </c>
    </row>
    <row r="5761" spans="1:5" x14ac:dyDescent="0.2">
      <c r="A5761">
        <v>5702</v>
      </c>
      <c r="B5761" s="921">
        <f>'Revenues 10-15'!G160</f>
        <v>0</v>
      </c>
      <c r="D5761" s="2" t="str">
        <f t="shared" si="89"/>
        <v>Error?</v>
      </c>
    </row>
    <row r="5762" spans="1:5" x14ac:dyDescent="0.2">
      <c r="A5762" s="5">
        <v>5703</v>
      </c>
      <c r="B5762" s="921"/>
      <c r="D5762" s="2" t="str">
        <f t="shared" si="89"/>
        <v>OK</v>
      </c>
    </row>
    <row r="5763" spans="1:5" x14ac:dyDescent="0.2">
      <c r="A5763">
        <v>5704</v>
      </c>
      <c r="B5763" s="921">
        <f>'Revenues 10-15'!G161</f>
        <v>0</v>
      </c>
      <c r="D5763" s="2" t="str">
        <f t="shared" si="89"/>
        <v>Error?</v>
      </c>
    </row>
    <row r="5764" spans="1:5" x14ac:dyDescent="0.2">
      <c r="A5764" s="5">
        <v>5705</v>
      </c>
      <c r="B5764" s="921"/>
      <c r="D5764" s="2" t="str">
        <f t="shared" si="89"/>
        <v>OK</v>
      </c>
    </row>
    <row r="5765" spans="1:5" x14ac:dyDescent="0.2">
      <c r="A5765" s="5">
        <v>5706</v>
      </c>
      <c r="B5765" s="921"/>
      <c r="D5765" s="2" t="str">
        <f t="shared" si="89"/>
        <v>OK</v>
      </c>
      <c r="E5765" s="4" t="s">
        <v>1396</v>
      </c>
    </row>
    <row r="5766" spans="1:5" x14ac:dyDescent="0.2">
      <c r="A5766" s="5">
        <v>5707</v>
      </c>
      <c r="B5766" s="921"/>
      <c r="D5766" s="2" t="str">
        <f t="shared" si="89"/>
        <v>OK</v>
      </c>
      <c r="E5766" s="4" t="s">
        <v>1396</v>
      </c>
    </row>
    <row r="5767" spans="1:5" x14ac:dyDescent="0.2">
      <c r="A5767" s="5">
        <v>5708</v>
      </c>
      <c r="B5767" s="921"/>
      <c r="D5767" s="2" t="str">
        <f t="shared" si="89"/>
        <v>OK</v>
      </c>
    </row>
    <row r="5768" spans="1:5" x14ac:dyDescent="0.2">
      <c r="A5768">
        <v>5709</v>
      </c>
      <c r="B5768" s="921">
        <f>'Revenues 10-15'!G171</f>
        <v>0</v>
      </c>
      <c r="D5768" s="2" t="str">
        <f t="shared" si="89"/>
        <v>Error?</v>
      </c>
    </row>
    <row r="5769" spans="1:5" x14ac:dyDescent="0.2">
      <c r="A5769" s="5">
        <v>5710</v>
      </c>
      <c r="B5769" s="921"/>
      <c r="D5769" s="2" t="str">
        <f t="shared" si="89"/>
        <v>OK</v>
      </c>
    </row>
    <row r="5770" spans="1:5" x14ac:dyDescent="0.2">
      <c r="A5770" s="5">
        <v>5711</v>
      </c>
      <c r="B5770" s="921"/>
      <c r="C5770" s="2" t="s">
        <v>511</v>
      </c>
      <c r="D5770" s="2" t="str">
        <f t="shared" si="89"/>
        <v>OK</v>
      </c>
    </row>
    <row r="5771" spans="1:5" x14ac:dyDescent="0.2">
      <c r="A5771" s="5">
        <v>5712</v>
      </c>
      <c r="B5771" s="921"/>
      <c r="D5771" s="2" t="str">
        <f t="shared" si="89"/>
        <v>OK</v>
      </c>
    </row>
    <row r="5772" spans="1:5" x14ac:dyDescent="0.2">
      <c r="A5772" s="5">
        <v>5713</v>
      </c>
      <c r="B5772" s="921"/>
      <c r="D5772" s="2" t="str">
        <f t="shared" si="89"/>
        <v>OK</v>
      </c>
    </row>
    <row r="5773" spans="1:5" x14ac:dyDescent="0.2">
      <c r="A5773" s="5">
        <v>5714</v>
      </c>
      <c r="B5773" s="921"/>
      <c r="D5773" s="2" t="str">
        <f t="shared" si="89"/>
        <v>OK</v>
      </c>
    </row>
    <row r="5774" spans="1:5" x14ac:dyDescent="0.2">
      <c r="A5774" s="5">
        <v>5715</v>
      </c>
      <c r="B5774" s="921"/>
      <c r="D5774" s="2" t="str">
        <f t="shared" si="89"/>
        <v>OK</v>
      </c>
    </row>
    <row r="5775" spans="1:5" x14ac:dyDescent="0.2">
      <c r="A5775" s="5">
        <v>5716</v>
      </c>
      <c r="B5775" s="921"/>
      <c r="D5775" s="2" t="str">
        <f t="shared" si="89"/>
        <v>OK</v>
      </c>
    </row>
    <row r="5776" spans="1:5" x14ac:dyDescent="0.2">
      <c r="A5776">
        <v>5717</v>
      </c>
      <c r="B5776" s="921">
        <f>'Revenues 10-15'!G172</f>
        <v>0</v>
      </c>
      <c r="D5776" s="2" t="str">
        <f t="shared" si="89"/>
        <v>Error?</v>
      </c>
    </row>
    <row r="5777" spans="1:4" x14ac:dyDescent="0.2">
      <c r="A5777">
        <v>5718</v>
      </c>
      <c r="B5777" s="921">
        <f>'Revenues 10-15'!G175</f>
        <v>0</v>
      </c>
      <c r="D5777" s="2" t="str">
        <f t="shared" si="89"/>
        <v>Error?</v>
      </c>
    </row>
    <row r="5778" spans="1:4" x14ac:dyDescent="0.2">
      <c r="A5778">
        <v>5719</v>
      </c>
      <c r="B5778" s="921">
        <f>'Revenues 10-15'!G177</f>
        <v>0</v>
      </c>
      <c r="C5778" s="2" t="s">
        <v>511</v>
      </c>
      <c r="D5778" s="2" t="str">
        <f t="shared" si="89"/>
        <v>Error?</v>
      </c>
    </row>
    <row r="5779" spans="1:4" x14ac:dyDescent="0.2">
      <c r="A5779" s="5">
        <v>5720</v>
      </c>
      <c r="B5779" s="921"/>
      <c r="D5779" s="2" t="str">
        <f t="shared" si="89"/>
        <v>OK</v>
      </c>
    </row>
    <row r="5780" spans="1:4" x14ac:dyDescent="0.2">
      <c r="A5780" s="5">
        <v>5721</v>
      </c>
      <c r="B5780" s="921"/>
      <c r="C5780" s="2" t="s">
        <v>511</v>
      </c>
      <c r="D5780" s="2" t="str">
        <f t="shared" si="89"/>
        <v>OK</v>
      </c>
    </row>
    <row r="5781" spans="1:4" x14ac:dyDescent="0.2">
      <c r="A5781" s="5">
        <v>5722</v>
      </c>
      <c r="B5781" s="921"/>
      <c r="D5781" s="2" t="str">
        <f t="shared" si="89"/>
        <v>OK</v>
      </c>
    </row>
    <row r="5782" spans="1:4" x14ac:dyDescent="0.2">
      <c r="A5782">
        <v>5723</v>
      </c>
      <c r="B5782" s="921">
        <f>'Revenues 10-15'!G183</f>
        <v>0</v>
      </c>
      <c r="D5782" s="2" t="str">
        <f t="shared" si="89"/>
        <v>Error?</v>
      </c>
    </row>
    <row r="5783" spans="1:4" x14ac:dyDescent="0.2">
      <c r="A5783">
        <v>5724</v>
      </c>
      <c r="B5783" s="921">
        <f>'Revenues 10-15'!G186</f>
        <v>0</v>
      </c>
      <c r="D5783" s="2" t="str">
        <f t="shared" si="89"/>
        <v>Error?</v>
      </c>
    </row>
    <row r="5784" spans="1:4" x14ac:dyDescent="0.2">
      <c r="A5784" s="5">
        <v>5725</v>
      </c>
      <c r="B5784" s="921"/>
      <c r="C5784" s="2" t="s">
        <v>511</v>
      </c>
      <c r="D5784" s="2" t="str">
        <f t="shared" si="89"/>
        <v>OK</v>
      </c>
    </row>
    <row r="5785" spans="1:4" x14ac:dyDescent="0.2">
      <c r="A5785" s="5">
        <v>5726</v>
      </c>
      <c r="B5785" s="921"/>
      <c r="D5785" s="2" t="str">
        <f t="shared" si="89"/>
        <v>OK</v>
      </c>
    </row>
    <row r="5786" spans="1:4" x14ac:dyDescent="0.2">
      <c r="A5786" s="5">
        <v>5727</v>
      </c>
      <c r="B5786" s="921"/>
      <c r="D5786" s="2" t="str">
        <f t="shared" si="89"/>
        <v>OK</v>
      </c>
    </row>
    <row r="5787" spans="1:4" x14ac:dyDescent="0.2">
      <c r="A5787" s="5">
        <v>5728</v>
      </c>
      <c r="B5787" s="921"/>
      <c r="D5787" s="2" t="str">
        <f t="shared" si="89"/>
        <v>OK</v>
      </c>
    </row>
    <row r="5788" spans="1:4" x14ac:dyDescent="0.2">
      <c r="A5788">
        <v>5729</v>
      </c>
      <c r="B5788" s="921">
        <f>'Revenues 10-15'!G202</f>
        <v>0</v>
      </c>
      <c r="D5788" s="2" t="str">
        <f t="shared" si="89"/>
        <v>Error?</v>
      </c>
    </row>
    <row r="5789" spans="1:4" x14ac:dyDescent="0.2">
      <c r="A5789">
        <v>5730</v>
      </c>
      <c r="B5789" s="921">
        <f>'Revenues 10-15'!G203</f>
        <v>0</v>
      </c>
      <c r="D5789" s="2" t="str">
        <f t="shared" si="89"/>
        <v>Error?</v>
      </c>
    </row>
    <row r="5790" spans="1:4" x14ac:dyDescent="0.2">
      <c r="A5790" s="5">
        <v>5731</v>
      </c>
      <c r="B5790" s="921"/>
      <c r="D5790" s="2" t="str">
        <f t="shared" si="89"/>
        <v>OK</v>
      </c>
    </row>
    <row r="5791" spans="1:4" x14ac:dyDescent="0.2">
      <c r="A5791" s="5">
        <v>5732</v>
      </c>
      <c r="B5791" s="921"/>
      <c r="D5791" s="2" t="str">
        <f t="shared" si="89"/>
        <v>OK</v>
      </c>
    </row>
    <row r="5792" spans="1:4" x14ac:dyDescent="0.2">
      <c r="A5792" s="5">
        <v>5733</v>
      </c>
      <c r="B5792" s="921"/>
      <c r="D5792" s="2" t="str">
        <f t="shared" si="89"/>
        <v>OK</v>
      </c>
    </row>
    <row r="5793" spans="1:5" x14ac:dyDescent="0.2">
      <c r="A5793" s="5">
        <v>5734</v>
      </c>
      <c r="B5793" s="921"/>
      <c r="D5793" s="2" t="str">
        <f t="shared" si="89"/>
        <v>OK</v>
      </c>
    </row>
    <row r="5794" spans="1:5" x14ac:dyDescent="0.2">
      <c r="A5794" s="5">
        <v>5735</v>
      </c>
      <c r="B5794" s="921"/>
      <c r="D5794" s="2" t="str">
        <f t="shared" si="89"/>
        <v>OK</v>
      </c>
    </row>
    <row r="5795" spans="1:5" x14ac:dyDescent="0.2">
      <c r="A5795" s="5">
        <v>5736</v>
      </c>
      <c r="B5795" s="921"/>
      <c r="D5795" s="2" t="str">
        <f t="shared" si="89"/>
        <v>OK</v>
      </c>
      <c r="E5795" s="4" t="s">
        <v>1396</v>
      </c>
    </row>
    <row r="5796" spans="1:5" x14ac:dyDescent="0.2">
      <c r="A5796">
        <v>5737</v>
      </c>
      <c r="B5796" s="921">
        <f>'Revenues 10-15'!G204</f>
        <v>0</v>
      </c>
      <c r="D5796" s="2" t="str">
        <f t="shared" si="89"/>
        <v>Error?</v>
      </c>
    </row>
    <row r="5797" spans="1:5" x14ac:dyDescent="0.2">
      <c r="A5797">
        <v>5738</v>
      </c>
      <c r="B5797" s="921">
        <f>'Revenues 10-15'!G208</f>
        <v>0</v>
      </c>
      <c r="D5797" s="2" t="str">
        <f t="shared" si="89"/>
        <v>Error?</v>
      </c>
    </row>
    <row r="5798" spans="1:5" x14ac:dyDescent="0.2">
      <c r="A5798" s="5">
        <v>5739</v>
      </c>
      <c r="B5798" s="921"/>
      <c r="D5798" s="2" t="str">
        <f t="shared" si="89"/>
        <v>OK</v>
      </c>
    </row>
    <row r="5799" spans="1:5" x14ac:dyDescent="0.2">
      <c r="A5799" s="5">
        <v>5740</v>
      </c>
      <c r="B5799" s="921"/>
      <c r="D5799" s="2" t="str">
        <f t="shared" si="89"/>
        <v>OK</v>
      </c>
    </row>
    <row r="5800" spans="1:5" x14ac:dyDescent="0.2">
      <c r="A5800" s="5">
        <v>5741</v>
      </c>
      <c r="B5800" s="921"/>
      <c r="D5800" s="2" t="str">
        <f t="shared" si="89"/>
        <v>OK</v>
      </c>
    </row>
    <row r="5801" spans="1:5" x14ac:dyDescent="0.2">
      <c r="A5801">
        <v>5742</v>
      </c>
      <c r="B5801" s="921">
        <f>'Revenues 10-15'!G206</f>
        <v>0</v>
      </c>
      <c r="D5801" s="2" t="str">
        <f t="shared" si="89"/>
        <v>Error?</v>
      </c>
    </row>
    <row r="5802" spans="1:5" x14ac:dyDescent="0.2">
      <c r="A5802" s="5">
        <v>5743</v>
      </c>
      <c r="B5802" s="921"/>
      <c r="D5802" s="2" t="str">
        <f t="shared" si="89"/>
        <v>OK</v>
      </c>
    </row>
    <row r="5803" spans="1:5" x14ac:dyDescent="0.2">
      <c r="A5803" s="5">
        <v>5744</v>
      </c>
      <c r="B5803" s="921"/>
      <c r="C5803" s="2" t="s">
        <v>511</v>
      </c>
      <c r="D5803" s="2" t="str">
        <f t="shared" si="89"/>
        <v>OK</v>
      </c>
    </row>
    <row r="5804" spans="1:5" x14ac:dyDescent="0.2">
      <c r="A5804" s="5">
        <v>5745</v>
      </c>
      <c r="B5804" s="921"/>
      <c r="D5804" s="2" t="str">
        <f t="shared" si="89"/>
        <v>OK</v>
      </c>
    </row>
    <row r="5805" spans="1:5" x14ac:dyDescent="0.2">
      <c r="A5805" s="5">
        <v>5746</v>
      </c>
      <c r="B5805" s="921"/>
      <c r="D5805" s="2" t="str">
        <f t="shared" si="89"/>
        <v>OK</v>
      </c>
    </row>
    <row r="5806" spans="1:5" x14ac:dyDescent="0.2">
      <c r="A5806" s="5">
        <v>5747</v>
      </c>
      <c r="B5806" s="921"/>
      <c r="D5806" s="2" t="str">
        <f t="shared" si="89"/>
        <v>OK</v>
      </c>
    </row>
    <row r="5807" spans="1:5" x14ac:dyDescent="0.2">
      <c r="A5807" s="5">
        <v>5748</v>
      </c>
      <c r="B5807" s="921"/>
      <c r="D5807" s="2" t="str">
        <f t="shared" si="89"/>
        <v>OK</v>
      </c>
    </row>
    <row r="5808" spans="1:5" x14ac:dyDescent="0.2">
      <c r="A5808" s="5">
        <v>5749</v>
      </c>
      <c r="B5808" s="921"/>
      <c r="D5808" s="2" t="str">
        <f t="shared" si="89"/>
        <v>OK</v>
      </c>
    </row>
    <row r="5809" spans="1:4" x14ac:dyDescent="0.2">
      <c r="A5809" s="5">
        <v>5750</v>
      </c>
      <c r="B5809" s="921"/>
      <c r="D5809" s="2" t="str">
        <f t="shared" si="89"/>
        <v>OK</v>
      </c>
    </row>
    <row r="5810" spans="1:4" x14ac:dyDescent="0.2">
      <c r="A5810" s="5">
        <v>5751</v>
      </c>
      <c r="B5810" s="921"/>
      <c r="D5810" s="2" t="str">
        <f t="shared" si="89"/>
        <v>OK</v>
      </c>
    </row>
    <row r="5811" spans="1:4" x14ac:dyDescent="0.2">
      <c r="A5811" s="5">
        <v>5752</v>
      </c>
      <c r="B5811" s="921"/>
      <c r="D5811" s="2" t="str">
        <f t="shared" si="89"/>
        <v>OK</v>
      </c>
    </row>
    <row r="5812" spans="1:4" x14ac:dyDescent="0.2">
      <c r="A5812" s="5">
        <v>5753</v>
      </c>
      <c r="B5812" s="921"/>
      <c r="D5812" s="2" t="str">
        <f t="shared" si="89"/>
        <v>OK</v>
      </c>
    </row>
    <row r="5813" spans="1:4" x14ac:dyDescent="0.2">
      <c r="A5813" s="5">
        <v>5754</v>
      </c>
      <c r="B5813" s="921"/>
      <c r="D5813" s="2" t="str">
        <f t="shared" si="89"/>
        <v>OK</v>
      </c>
    </row>
    <row r="5814" spans="1:4" x14ac:dyDescent="0.2">
      <c r="A5814" s="5">
        <v>5755</v>
      </c>
      <c r="B5814" s="921"/>
      <c r="D5814" s="2" t="str">
        <f t="shared" si="89"/>
        <v>OK</v>
      </c>
    </row>
    <row r="5815" spans="1:4" x14ac:dyDescent="0.2">
      <c r="A5815">
        <v>5756</v>
      </c>
      <c r="B5815" s="921">
        <f>'Revenues 10-15'!G213</f>
        <v>0</v>
      </c>
      <c r="D5815" s="2" t="str">
        <f t="shared" si="89"/>
        <v>Error?</v>
      </c>
    </row>
    <row r="5816" spans="1:4" x14ac:dyDescent="0.2">
      <c r="A5816">
        <v>5757</v>
      </c>
      <c r="B5816" s="921">
        <f>'Revenues 10-15'!G214</f>
        <v>0</v>
      </c>
      <c r="D5816" s="2" t="str">
        <f t="shared" si="89"/>
        <v>Error?</v>
      </c>
    </row>
    <row r="5817" spans="1:4" x14ac:dyDescent="0.2">
      <c r="A5817" s="5">
        <v>5758</v>
      </c>
      <c r="B5817" s="921"/>
      <c r="D5817" s="2" t="str">
        <f t="shared" si="89"/>
        <v>OK</v>
      </c>
    </row>
    <row r="5818" spans="1:4" x14ac:dyDescent="0.2">
      <c r="A5818" s="5">
        <v>5759</v>
      </c>
      <c r="B5818" s="921"/>
      <c r="D5818" s="2" t="str">
        <f t="shared" si="89"/>
        <v>OK</v>
      </c>
    </row>
    <row r="5819" spans="1:4" x14ac:dyDescent="0.2">
      <c r="A5819">
        <v>5760</v>
      </c>
      <c r="B5819" s="921">
        <f>'Revenues 10-15'!G215</f>
        <v>0</v>
      </c>
      <c r="D5819" s="2" t="str">
        <f t="shared" si="89"/>
        <v>Error?</v>
      </c>
    </row>
    <row r="5820" spans="1:4" x14ac:dyDescent="0.2">
      <c r="A5820">
        <v>5761</v>
      </c>
      <c r="B5820" s="921">
        <f>'Revenues 10-15'!G216</f>
        <v>0</v>
      </c>
      <c r="D5820" s="2" t="str">
        <f t="shared" si="89"/>
        <v>Error?</v>
      </c>
    </row>
    <row r="5821" spans="1:4" x14ac:dyDescent="0.2">
      <c r="A5821">
        <v>5762</v>
      </c>
      <c r="B5821" s="921">
        <f>'Revenues 10-15'!G217</f>
        <v>0</v>
      </c>
      <c r="D5821" s="2" t="str">
        <f t="shared" ref="D5821:D5884" si="90">IF(ISBLANK(B5821),"OK",IF(A5821-B5821=0,"OK","Error?"))</f>
        <v>Error?</v>
      </c>
    </row>
    <row r="5822" spans="1:4" x14ac:dyDescent="0.2">
      <c r="A5822" s="5">
        <v>5763</v>
      </c>
      <c r="B5822" s="921"/>
      <c r="D5822" s="2" t="str">
        <f t="shared" si="90"/>
        <v>OK</v>
      </c>
    </row>
    <row r="5823" spans="1:4" x14ac:dyDescent="0.2">
      <c r="A5823" s="5">
        <v>5764</v>
      </c>
      <c r="B5823" s="921"/>
      <c r="D5823" s="2" t="str">
        <f t="shared" si="90"/>
        <v>OK</v>
      </c>
    </row>
    <row r="5824" spans="1:4" x14ac:dyDescent="0.2">
      <c r="A5824" s="5">
        <v>5765</v>
      </c>
      <c r="B5824" s="921"/>
      <c r="D5824" s="2" t="str">
        <f t="shared" si="90"/>
        <v>OK</v>
      </c>
    </row>
    <row r="5825" spans="1:4" x14ac:dyDescent="0.2">
      <c r="A5825" s="5">
        <v>5766</v>
      </c>
      <c r="B5825" s="921"/>
      <c r="D5825" s="2" t="str">
        <f t="shared" si="90"/>
        <v>OK</v>
      </c>
    </row>
    <row r="5826" spans="1:4" x14ac:dyDescent="0.2">
      <c r="A5826" s="5">
        <v>5767</v>
      </c>
      <c r="B5826" s="921"/>
      <c r="D5826" s="2" t="str">
        <f t="shared" si="90"/>
        <v>OK</v>
      </c>
    </row>
    <row r="5827" spans="1:4" x14ac:dyDescent="0.2">
      <c r="A5827">
        <v>5768</v>
      </c>
      <c r="B5827" s="921">
        <f>'Revenues 10-15'!G219</f>
        <v>0</v>
      </c>
      <c r="D5827" s="2" t="str">
        <f t="shared" si="90"/>
        <v>Error?</v>
      </c>
    </row>
    <row r="5828" spans="1:4" x14ac:dyDescent="0.2">
      <c r="A5828" s="5">
        <v>5769</v>
      </c>
      <c r="B5828" s="921"/>
      <c r="D5828" s="2" t="str">
        <f t="shared" si="90"/>
        <v>OK</v>
      </c>
    </row>
    <row r="5829" spans="1:4" x14ac:dyDescent="0.2">
      <c r="A5829" s="5">
        <v>5770</v>
      </c>
      <c r="B5829" s="921"/>
      <c r="C5829" s="2" t="s">
        <v>511</v>
      </c>
      <c r="D5829" s="2" t="str">
        <f t="shared" si="90"/>
        <v>OK</v>
      </c>
    </row>
    <row r="5830" spans="1:4" x14ac:dyDescent="0.2">
      <c r="A5830" s="5">
        <v>5771</v>
      </c>
      <c r="B5830" s="921"/>
      <c r="D5830" s="2" t="str">
        <f t="shared" si="90"/>
        <v>OK</v>
      </c>
    </row>
    <row r="5831" spans="1:4" x14ac:dyDescent="0.2">
      <c r="A5831" s="5">
        <v>5772</v>
      </c>
      <c r="B5831" s="921"/>
      <c r="D5831" s="2" t="str">
        <f t="shared" si="90"/>
        <v>OK</v>
      </c>
    </row>
    <row r="5832" spans="1:4" x14ac:dyDescent="0.2">
      <c r="A5832" s="5">
        <v>5773</v>
      </c>
      <c r="B5832" s="921"/>
      <c r="D5832" s="2" t="str">
        <f t="shared" si="90"/>
        <v>OK</v>
      </c>
    </row>
    <row r="5833" spans="1:4" x14ac:dyDescent="0.2">
      <c r="A5833" s="5">
        <v>5774</v>
      </c>
      <c r="B5833" s="921"/>
      <c r="D5833" s="2" t="str">
        <f t="shared" si="90"/>
        <v>OK</v>
      </c>
    </row>
    <row r="5834" spans="1:4" x14ac:dyDescent="0.2">
      <c r="A5834" s="5">
        <v>5775</v>
      </c>
      <c r="B5834" s="921"/>
      <c r="D5834" s="2" t="str">
        <f t="shared" si="90"/>
        <v>OK</v>
      </c>
    </row>
    <row r="5835" spans="1:4" x14ac:dyDescent="0.2">
      <c r="A5835" s="5">
        <v>5776</v>
      </c>
      <c r="B5835" s="921"/>
      <c r="D5835" s="2" t="str">
        <f t="shared" si="90"/>
        <v>OK</v>
      </c>
    </row>
    <row r="5836" spans="1:4" x14ac:dyDescent="0.2">
      <c r="A5836" s="5">
        <v>5777</v>
      </c>
      <c r="B5836" s="921"/>
      <c r="D5836" s="2" t="str">
        <f t="shared" si="90"/>
        <v>OK</v>
      </c>
    </row>
    <row r="5837" spans="1:4" x14ac:dyDescent="0.2">
      <c r="A5837" s="5">
        <v>5778</v>
      </c>
      <c r="B5837" s="921"/>
      <c r="D5837" s="2" t="str">
        <f t="shared" si="90"/>
        <v>OK</v>
      </c>
    </row>
    <row r="5838" spans="1:4" x14ac:dyDescent="0.2">
      <c r="A5838" s="5">
        <v>5779</v>
      </c>
      <c r="B5838" s="921"/>
      <c r="D5838" s="2" t="str">
        <f t="shared" si="90"/>
        <v>OK</v>
      </c>
    </row>
    <row r="5839" spans="1:4" x14ac:dyDescent="0.2">
      <c r="A5839" s="5">
        <v>5780</v>
      </c>
      <c r="B5839" s="921"/>
      <c r="D5839" s="2" t="str">
        <f t="shared" si="90"/>
        <v>OK</v>
      </c>
    </row>
    <row r="5840" spans="1:4" x14ac:dyDescent="0.2">
      <c r="A5840" s="5">
        <v>5781</v>
      </c>
      <c r="B5840" s="921"/>
      <c r="D5840" s="2" t="str">
        <f t="shared" si="90"/>
        <v>OK</v>
      </c>
    </row>
    <row r="5841" spans="1:5" x14ac:dyDescent="0.2">
      <c r="A5841" s="5">
        <v>5782</v>
      </c>
      <c r="B5841" s="921"/>
      <c r="D5841" s="2" t="str">
        <f t="shared" si="90"/>
        <v>OK</v>
      </c>
    </row>
    <row r="5842" spans="1:5" x14ac:dyDescent="0.2">
      <c r="A5842">
        <v>5783</v>
      </c>
      <c r="B5842" s="921">
        <f>'Revenues 10-15'!G221</f>
        <v>0</v>
      </c>
      <c r="D5842" s="2" t="str">
        <f t="shared" si="90"/>
        <v>Error?</v>
      </c>
    </row>
    <row r="5843" spans="1:5" x14ac:dyDescent="0.2">
      <c r="A5843" s="5">
        <v>5784</v>
      </c>
      <c r="B5843" s="921"/>
      <c r="D5843" s="2" t="str">
        <f t="shared" si="90"/>
        <v>OK</v>
      </c>
    </row>
    <row r="5844" spans="1:5" x14ac:dyDescent="0.2">
      <c r="A5844" s="5">
        <v>5785</v>
      </c>
      <c r="B5844" s="921"/>
      <c r="D5844" s="2" t="str">
        <f t="shared" si="90"/>
        <v>OK</v>
      </c>
    </row>
    <row r="5845" spans="1:5" x14ac:dyDescent="0.2">
      <c r="A5845">
        <v>5786</v>
      </c>
      <c r="B5845" s="921">
        <f>'Revenues 10-15'!G223</f>
        <v>0</v>
      </c>
      <c r="D5845" s="2" t="str">
        <f t="shared" si="90"/>
        <v>Error?</v>
      </c>
    </row>
    <row r="5846" spans="1:5" x14ac:dyDescent="0.2">
      <c r="A5846" s="5">
        <v>5787</v>
      </c>
      <c r="B5846" s="921"/>
      <c r="D5846" s="2" t="str">
        <f t="shared" si="90"/>
        <v>OK</v>
      </c>
    </row>
    <row r="5847" spans="1:5" x14ac:dyDescent="0.2">
      <c r="A5847" s="5">
        <v>5788</v>
      </c>
      <c r="B5847" s="921"/>
      <c r="C5847" s="2" t="s">
        <v>511</v>
      </c>
      <c r="D5847" s="2" t="str">
        <f t="shared" si="90"/>
        <v>OK</v>
      </c>
    </row>
    <row r="5848" spans="1:5" x14ac:dyDescent="0.2">
      <c r="A5848" s="5">
        <v>5789</v>
      </c>
      <c r="B5848" s="921"/>
      <c r="D5848" s="2" t="str">
        <f t="shared" si="90"/>
        <v>OK</v>
      </c>
    </row>
    <row r="5849" spans="1:5" x14ac:dyDescent="0.2">
      <c r="A5849" s="5">
        <v>5790</v>
      </c>
      <c r="B5849" s="921"/>
      <c r="D5849" s="2" t="str">
        <f t="shared" si="90"/>
        <v>OK</v>
      </c>
    </row>
    <row r="5850" spans="1:5" x14ac:dyDescent="0.2">
      <c r="A5850" s="5">
        <v>5791</v>
      </c>
      <c r="B5850" s="921"/>
      <c r="D5850" s="2" t="str">
        <f t="shared" si="90"/>
        <v>OK</v>
      </c>
    </row>
    <row r="5851" spans="1:5" x14ac:dyDescent="0.2">
      <c r="A5851">
        <v>5792</v>
      </c>
      <c r="B5851" s="921">
        <f>'Revenues 10-15'!G224</f>
        <v>0</v>
      </c>
      <c r="D5851" s="2" t="str">
        <f t="shared" si="90"/>
        <v>Error?</v>
      </c>
    </row>
    <row r="5852" spans="1:5" x14ac:dyDescent="0.2">
      <c r="A5852" s="5">
        <v>5793</v>
      </c>
      <c r="B5852" s="921"/>
      <c r="D5852" s="2" t="str">
        <f t="shared" si="90"/>
        <v>OK</v>
      </c>
    </row>
    <row r="5853" spans="1:5" x14ac:dyDescent="0.2">
      <c r="A5853">
        <v>5794</v>
      </c>
      <c r="B5853" s="921">
        <f>'Revenues 10-15'!G257</f>
        <v>0</v>
      </c>
      <c r="D5853" s="2" t="str">
        <f t="shared" si="90"/>
        <v>Error?</v>
      </c>
    </row>
    <row r="5854" spans="1:5" x14ac:dyDescent="0.2">
      <c r="A5854" s="5">
        <v>5795</v>
      </c>
      <c r="B5854" s="921"/>
      <c r="D5854" s="2" t="str">
        <f t="shared" si="90"/>
        <v>OK</v>
      </c>
      <c r="E5854" s="4" t="s">
        <v>1396</v>
      </c>
    </row>
    <row r="5855" spans="1:5" x14ac:dyDescent="0.2">
      <c r="A5855" s="5">
        <v>5796</v>
      </c>
      <c r="B5855" s="921"/>
      <c r="D5855" s="2" t="str">
        <f t="shared" si="90"/>
        <v>OK</v>
      </c>
    </row>
    <row r="5856" spans="1:5" x14ac:dyDescent="0.2">
      <c r="A5856">
        <v>5797</v>
      </c>
      <c r="B5856" s="921">
        <f>'Revenues 10-15'!G259</f>
        <v>0</v>
      </c>
      <c r="D5856" s="2" t="str">
        <f t="shared" si="90"/>
        <v>Error?</v>
      </c>
    </row>
    <row r="5857" spans="1:4" x14ac:dyDescent="0.2">
      <c r="A5857" s="5">
        <v>5798</v>
      </c>
      <c r="B5857" s="921"/>
      <c r="D5857" s="2" t="str">
        <f t="shared" si="90"/>
        <v>OK</v>
      </c>
    </row>
    <row r="5858" spans="1:4" x14ac:dyDescent="0.2">
      <c r="A5858">
        <v>5799</v>
      </c>
      <c r="B5858" s="921">
        <f>'Revenues 10-15'!G260</f>
        <v>0</v>
      </c>
      <c r="D5858" s="2" t="str">
        <f t="shared" si="90"/>
        <v>Error?</v>
      </c>
    </row>
    <row r="5859" spans="1:4" x14ac:dyDescent="0.2">
      <c r="A5859" s="5">
        <v>5800</v>
      </c>
      <c r="B5859" s="921"/>
      <c r="D5859" s="2" t="str">
        <f t="shared" si="90"/>
        <v>OK</v>
      </c>
    </row>
    <row r="5860" spans="1:4" x14ac:dyDescent="0.2">
      <c r="A5860" s="5">
        <v>5801</v>
      </c>
      <c r="B5860" s="921"/>
      <c r="D5860" s="2" t="str">
        <f t="shared" si="90"/>
        <v>OK</v>
      </c>
    </row>
    <row r="5861" spans="1:4" x14ac:dyDescent="0.2">
      <c r="A5861">
        <v>5802</v>
      </c>
      <c r="B5861" s="921">
        <f>'Revenues 10-15'!G268</f>
        <v>0</v>
      </c>
      <c r="D5861" s="2" t="str">
        <f t="shared" si="90"/>
        <v>Error?</v>
      </c>
    </row>
    <row r="5862" spans="1:4" x14ac:dyDescent="0.2">
      <c r="A5862" s="5">
        <v>5803</v>
      </c>
      <c r="B5862" s="921"/>
      <c r="D5862" s="2" t="str">
        <f t="shared" si="90"/>
        <v>OK</v>
      </c>
    </row>
    <row r="5863" spans="1:4" x14ac:dyDescent="0.2">
      <c r="A5863" s="5">
        <v>5804</v>
      </c>
      <c r="B5863" s="921"/>
      <c r="C5863" s="2" t="s">
        <v>511</v>
      </c>
      <c r="D5863" s="2" t="str">
        <f t="shared" si="90"/>
        <v>OK</v>
      </c>
    </row>
    <row r="5864" spans="1:4" x14ac:dyDescent="0.2">
      <c r="A5864" s="5">
        <v>5805</v>
      </c>
      <c r="B5864" s="921"/>
      <c r="D5864" s="2" t="str">
        <f t="shared" si="90"/>
        <v>OK</v>
      </c>
    </row>
    <row r="5865" spans="1:4" x14ac:dyDescent="0.2">
      <c r="A5865" s="5">
        <v>5806</v>
      </c>
      <c r="B5865" s="921"/>
      <c r="D5865" s="2" t="str">
        <f t="shared" si="90"/>
        <v>OK</v>
      </c>
    </row>
    <row r="5866" spans="1:4" x14ac:dyDescent="0.2">
      <c r="A5866" s="5">
        <v>5807</v>
      </c>
      <c r="B5866" s="921"/>
      <c r="D5866" s="2" t="str">
        <f t="shared" si="90"/>
        <v>OK</v>
      </c>
    </row>
    <row r="5867" spans="1:4" x14ac:dyDescent="0.2">
      <c r="A5867">
        <v>5808</v>
      </c>
      <c r="B5867" s="921">
        <f>'Revenues 10-15'!G269</f>
        <v>0</v>
      </c>
      <c r="D5867" s="2" t="str">
        <f t="shared" si="90"/>
        <v>Error?</v>
      </c>
    </row>
    <row r="5868" spans="1:4" x14ac:dyDescent="0.2">
      <c r="A5868">
        <v>5809</v>
      </c>
      <c r="B5868" s="921">
        <f>'Revenues 10-15'!G270</f>
        <v>0</v>
      </c>
      <c r="D5868" s="2" t="str">
        <f t="shared" si="90"/>
        <v>Error?</v>
      </c>
    </row>
    <row r="5869" spans="1:4" x14ac:dyDescent="0.2">
      <c r="A5869">
        <v>5810</v>
      </c>
      <c r="B5869" s="921">
        <f>'Revenues 10-15'!H5</f>
        <v>0</v>
      </c>
      <c r="C5869" s="2" t="s">
        <v>511</v>
      </c>
      <c r="D5869" s="2" t="str">
        <f t="shared" si="90"/>
        <v>Error?</v>
      </c>
    </row>
    <row r="5870" spans="1:4" x14ac:dyDescent="0.2">
      <c r="A5870">
        <v>5811</v>
      </c>
      <c r="B5870" s="921">
        <f>'Revenues 10-15'!H11</f>
        <v>0</v>
      </c>
      <c r="C5870" s="2" t="s">
        <v>511</v>
      </c>
      <c r="D5870" s="2" t="str">
        <f t="shared" si="90"/>
        <v>Error?</v>
      </c>
    </row>
    <row r="5871" spans="1:4" x14ac:dyDescent="0.2">
      <c r="A5871">
        <v>5812</v>
      </c>
      <c r="B5871" s="921">
        <f>'Revenues 10-15'!H12</f>
        <v>0</v>
      </c>
      <c r="D5871" s="2" t="str">
        <f t="shared" si="90"/>
        <v>Error?</v>
      </c>
    </row>
    <row r="5872" spans="1:4" x14ac:dyDescent="0.2">
      <c r="A5872">
        <v>5813</v>
      </c>
      <c r="B5872" s="921">
        <f>'Revenues 10-15'!H14</f>
        <v>0</v>
      </c>
      <c r="D5872" s="2" t="str">
        <f t="shared" si="90"/>
        <v>Error?</v>
      </c>
    </row>
    <row r="5873" spans="1:4" x14ac:dyDescent="0.2">
      <c r="A5873">
        <v>5814</v>
      </c>
      <c r="B5873" s="921">
        <f>'Revenues 10-15'!H15</f>
        <v>0</v>
      </c>
      <c r="C5873" s="2" t="s">
        <v>511</v>
      </c>
      <c r="D5873" s="2" t="str">
        <f t="shared" si="90"/>
        <v>Error?</v>
      </c>
    </row>
    <row r="5874" spans="1:4" x14ac:dyDescent="0.2">
      <c r="A5874">
        <v>5815</v>
      </c>
      <c r="B5874" s="921">
        <f>'Revenues 10-15'!H16</f>
        <v>0</v>
      </c>
      <c r="D5874" s="2" t="str">
        <f t="shared" si="90"/>
        <v>Error?</v>
      </c>
    </row>
    <row r="5875" spans="1:4" x14ac:dyDescent="0.2">
      <c r="A5875">
        <v>5816</v>
      </c>
      <c r="B5875" s="921">
        <f>'Revenues 10-15'!H17</f>
        <v>0</v>
      </c>
      <c r="D5875" s="2" t="str">
        <f t="shared" si="90"/>
        <v>Error?</v>
      </c>
    </row>
    <row r="5876" spans="1:4" x14ac:dyDescent="0.2">
      <c r="A5876">
        <v>5817</v>
      </c>
      <c r="B5876" s="921">
        <f>'Revenues 10-15'!H18</f>
        <v>0</v>
      </c>
      <c r="D5876" s="2" t="str">
        <f t="shared" si="90"/>
        <v>Error?</v>
      </c>
    </row>
    <row r="5877" spans="1:4" x14ac:dyDescent="0.2">
      <c r="A5877">
        <v>5818</v>
      </c>
      <c r="B5877" s="921">
        <f>'Revenues 10-15'!H65</f>
        <v>0</v>
      </c>
      <c r="D5877" s="2" t="str">
        <f t="shared" si="90"/>
        <v>Error?</v>
      </c>
    </row>
    <row r="5878" spans="1:4" x14ac:dyDescent="0.2">
      <c r="A5878">
        <v>5819</v>
      </c>
      <c r="B5878" s="921">
        <f>'Revenues 10-15'!H66</f>
        <v>0</v>
      </c>
      <c r="C5878" s="2" t="s">
        <v>511</v>
      </c>
      <c r="D5878" s="2" t="str">
        <f t="shared" si="90"/>
        <v>Error?</v>
      </c>
    </row>
    <row r="5879" spans="1:4" x14ac:dyDescent="0.2">
      <c r="A5879">
        <v>5820</v>
      </c>
      <c r="B5879" s="921">
        <f>'Revenues 10-15'!H67</f>
        <v>0</v>
      </c>
      <c r="D5879" s="2" t="str">
        <f t="shared" si="90"/>
        <v>Error?</v>
      </c>
    </row>
    <row r="5880" spans="1:4" x14ac:dyDescent="0.2">
      <c r="A5880">
        <v>5821</v>
      </c>
      <c r="B5880" s="921">
        <f>'Revenues 10-15'!H98</f>
        <v>0</v>
      </c>
      <c r="D5880" s="2" t="str">
        <f t="shared" si="90"/>
        <v>Error?</v>
      </c>
    </row>
    <row r="5881" spans="1:4" x14ac:dyDescent="0.2">
      <c r="A5881">
        <v>5822</v>
      </c>
      <c r="B5881" s="921">
        <f>'Revenues 10-15'!H101</f>
        <v>0</v>
      </c>
      <c r="C5881" s="2" t="s">
        <v>511</v>
      </c>
      <c r="D5881" s="2" t="str">
        <f t="shared" si="90"/>
        <v>Error?</v>
      </c>
    </row>
    <row r="5882" spans="1:4" x14ac:dyDescent="0.2">
      <c r="A5882">
        <v>5823</v>
      </c>
      <c r="B5882" s="921">
        <f>'Revenues 10-15'!H106</f>
        <v>0</v>
      </c>
      <c r="D5882" s="2" t="str">
        <f t="shared" si="90"/>
        <v>Error?</v>
      </c>
    </row>
    <row r="5883" spans="1:4" x14ac:dyDescent="0.2">
      <c r="A5883">
        <v>5824</v>
      </c>
      <c r="B5883" s="921">
        <f>'Revenues 10-15'!H109</f>
        <v>0</v>
      </c>
      <c r="D5883" s="2" t="str">
        <f t="shared" si="90"/>
        <v>Error?</v>
      </c>
    </row>
    <row r="5884" spans="1:4" x14ac:dyDescent="0.2">
      <c r="A5884">
        <v>5825</v>
      </c>
      <c r="B5884" s="921">
        <f>'Revenues 10-15'!H110</f>
        <v>0</v>
      </c>
      <c r="D5884" s="2" t="str">
        <f t="shared" si="90"/>
        <v>Error?</v>
      </c>
    </row>
    <row r="5885" spans="1:4" x14ac:dyDescent="0.2">
      <c r="A5885" s="5">
        <v>5826</v>
      </c>
      <c r="B5885" s="921"/>
      <c r="D5885" s="2" t="str">
        <f t="shared" ref="D5885:D5948" si="91">IF(ISBLANK(B5885),"OK",IF(A5885-B5885=0,"OK","Error?"))</f>
        <v>OK</v>
      </c>
    </row>
    <row r="5886" spans="1:4" x14ac:dyDescent="0.2">
      <c r="A5886" s="5">
        <v>5827</v>
      </c>
      <c r="B5886" s="921"/>
      <c r="C5886" s="2" t="s">
        <v>511</v>
      </c>
      <c r="D5886" s="2" t="str">
        <f t="shared" si="91"/>
        <v>OK</v>
      </c>
    </row>
    <row r="5887" spans="1:4" x14ac:dyDescent="0.2">
      <c r="A5887" s="5">
        <v>5828</v>
      </c>
      <c r="B5887" s="921"/>
      <c r="D5887" s="2" t="str">
        <f t="shared" si="91"/>
        <v>OK</v>
      </c>
    </row>
    <row r="5888" spans="1:4" x14ac:dyDescent="0.2">
      <c r="A5888" s="5">
        <v>5829</v>
      </c>
      <c r="B5888" s="921"/>
      <c r="D5888" s="2" t="str">
        <f t="shared" si="91"/>
        <v>OK</v>
      </c>
    </row>
    <row r="5889" spans="1:4" x14ac:dyDescent="0.2">
      <c r="A5889" s="5">
        <v>5830</v>
      </c>
      <c r="B5889" s="921"/>
      <c r="D5889" s="2" t="str">
        <f t="shared" si="91"/>
        <v>OK</v>
      </c>
    </row>
    <row r="5890" spans="1:4" x14ac:dyDescent="0.2">
      <c r="A5890" s="5">
        <v>5831</v>
      </c>
      <c r="B5890" s="921"/>
      <c r="D5890" s="2" t="str">
        <f t="shared" si="91"/>
        <v>OK</v>
      </c>
    </row>
    <row r="5891" spans="1:4" x14ac:dyDescent="0.2">
      <c r="A5891">
        <v>5832</v>
      </c>
      <c r="B5891" s="921">
        <f>'Revenues 10-15'!H124</f>
        <v>0</v>
      </c>
      <c r="D5891" s="2" t="str">
        <f t="shared" si="91"/>
        <v>Error?</v>
      </c>
    </row>
    <row r="5892" spans="1:4" x14ac:dyDescent="0.2">
      <c r="A5892" s="5">
        <v>5833</v>
      </c>
      <c r="B5892" s="921"/>
      <c r="D5892" s="2" t="str">
        <f t="shared" si="91"/>
        <v>OK</v>
      </c>
    </row>
    <row r="5893" spans="1:4" x14ac:dyDescent="0.2">
      <c r="A5893" s="5">
        <v>5834</v>
      </c>
      <c r="B5893" s="921"/>
      <c r="C5893" s="2" t="s">
        <v>511</v>
      </c>
      <c r="D5893" s="2" t="str">
        <f t="shared" si="91"/>
        <v>OK</v>
      </c>
    </row>
    <row r="5894" spans="1:4" x14ac:dyDescent="0.2">
      <c r="A5894" s="5">
        <v>5835</v>
      </c>
      <c r="B5894" s="921"/>
      <c r="D5894" s="2" t="str">
        <f t="shared" si="91"/>
        <v>OK</v>
      </c>
    </row>
    <row r="5895" spans="1:4" x14ac:dyDescent="0.2">
      <c r="A5895" s="5">
        <v>5836</v>
      </c>
      <c r="B5895" s="921"/>
      <c r="D5895" s="2" t="str">
        <f t="shared" si="91"/>
        <v>OK</v>
      </c>
    </row>
    <row r="5896" spans="1:4" x14ac:dyDescent="0.2">
      <c r="A5896" s="5">
        <v>5837</v>
      </c>
      <c r="B5896" s="921"/>
      <c r="D5896" s="2" t="str">
        <f t="shared" si="91"/>
        <v>OK</v>
      </c>
    </row>
    <row r="5897" spans="1:4" x14ac:dyDescent="0.2">
      <c r="A5897">
        <v>5838</v>
      </c>
      <c r="B5897" s="921">
        <f>'Revenues 10-15'!H171</f>
        <v>0</v>
      </c>
      <c r="D5897" s="2" t="str">
        <f t="shared" si="91"/>
        <v>Error?</v>
      </c>
    </row>
    <row r="5898" spans="1:4" x14ac:dyDescent="0.2">
      <c r="A5898" s="5">
        <v>5839</v>
      </c>
      <c r="B5898" s="921"/>
      <c r="D5898" s="2" t="str">
        <f t="shared" si="91"/>
        <v>OK</v>
      </c>
    </row>
    <row r="5899" spans="1:4" x14ac:dyDescent="0.2">
      <c r="A5899" s="5">
        <v>5840</v>
      </c>
      <c r="B5899" s="921"/>
      <c r="C5899" s="2" t="s">
        <v>511</v>
      </c>
      <c r="D5899" s="2" t="str">
        <f t="shared" si="91"/>
        <v>OK</v>
      </c>
    </row>
    <row r="5900" spans="1:4" x14ac:dyDescent="0.2">
      <c r="A5900" s="5">
        <v>5841</v>
      </c>
      <c r="B5900" s="921"/>
      <c r="D5900" s="2" t="str">
        <f t="shared" si="91"/>
        <v>OK</v>
      </c>
    </row>
    <row r="5901" spans="1:4" x14ac:dyDescent="0.2">
      <c r="A5901" s="5">
        <v>5842</v>
      </c>
      <c r="B5901" s="921"/>
      <c r="D5901" s="2" t="str">
        <f t="shared" si="91"/>
        <v>OK</v>
      </c>
    </row>
    <row r="5902" spans="1:4" x14ac:dyDescent="0.2">
      <c r="A5902" s="5">
        <v>5843</v>
      </c>
      <c r="B5902" s="921"/>
      <c r="D5902" s="2" t="str">
        <f t="shared" si="91"/>
        <v>OK</v>
      </c>
    </row>
    <row r="5903" spans="1:4" x14ac:dyDescent="0.2">
      <c r="A5903" s="5">
        <v>5844</v>
      </c>
      <c r="B5903" s="921"/>
      <c r="D5903" s="2" t="str">
        <f t="shared" si="91"/>
        <v>OK</v>
      </c>
    </row>
    <row r="5904" spans="1:4" x14ac:dyDescent="0.2">
      <c r="A5904">
        <v>5845</v>
      </c>
      <c r="B5904" s="921">
        <f>'Revenues 10-15'!H172</f>
        <v>0</v>
      </c>
      <c r="D5904" s="2" t="str">
        <f t="shared" si="91"/>
        <v>Error?</v>
      </c>
    </row>
    <row r="5905" spans="1:4" x14ac:dyDescent="0.2">
      <c r="A5905">
        <v>5846</v>
      </c>
      <c r="B5905" s="921">
        <f>'Revenues 10-15'!H180</f>
        <v>0</v>
      </c>
      <c r="D5905" s="2" t="str">
        <f t="shared" si="91"/>
        <v>Error?</v>
      </c>
    </row>
    <row r="5906" spans="1:4" x14ac:dyDescent="0.2">
      <c r="A5906">
        <v>5847</v>
      </c>
      <c r="B5906" s="921">
        <f>'Revenues 10-15'!H183</f>
        <v>0</v>
      </c>
      <c r="C5906" s="2" t="s">
        <v>511</v>
      </c>
      <c r="D5906" s="2" t="str">
        <f t="shared" si="91"/>
        <v>Error?</v>
      </c>
    </row>
    <row r="5907" spans="1:4" x14ac:dyDescent="0.2">
      <c r="A5907" s="5">
        <v>5848</v>
      </c>
      <c r="B5907" s="921"/>
      <c r="D5907" s="2" t="str">
        <f t="shared" si="91"/>
        <v>OK</v>
      </c>
    </row>
    <row r="5908" spans="1:4" x14ac:dyDescent="0.2">
      <c r="A5908" s="5">
        <v>5849</v>
      </c>
      <c r="B5908" s="921"/>
      <c r="C5908" s="2" t="s">
        <v>511</v>
      </c>
      <c r="D5908" s="2" t="str">
        <f t="shared" si="91"/>
        <v>OK</v>
      </c>
    </row>
    <row r="5909" spans="1:4" x14ac:dyDescent="0.2">
      <c r="A5909" s="5">
        <v>5850</v>
      </c>
      <c r="B5909" s="921"/>
      <c r="D5909" s="2" t="str">
        <f t="shared" si="91"/>
        <v>OK</v>
      </c>
    </row>
    <row r="5910" spans="1:4" x14ac:dyDescent="0.2">
      <c r="A5910" s="5">
        <v>5851</v>
      </c>
      <c r="B5910" s="921"/>
      <c r="D5910" s="2" t="str">
        <f t="shared" si="91"/>
        <v>OK</v>
      </c>
    </row>
    <row r="5911" spans="1:4" x14ac:dyDescent="0.2">
      <c r="A5911" s="5">
        <v>5852</v>
      </c>
      <c r="B5911" s="921"/>
      <c r="D5911" s="2" t="str">
        <f t="shared" si="91"/>
        <v>OK</v>
      </c>
    </row>
    <row r="5912" spans="1:4" x14ac:dyDescent="0.2">
      <c r="A5912">
        <v>5853</v>
      </c>
      <c r="B5912" s="921">
        <f>'Revenues 10-15'!H269</f>
        <v>0</v>
      </c>
      <c r="D5912" s="2" t="str">
        <f t="shared" si="91"/>
        <v>Error?</v>
      </c>
    </row>
    <row r="5913" spans="1:4" x14ac:dyDescent="0.2">
      <c r="A5913">
        <v>5854</v>
      </c>
      <c r="B5913" s="921">
        <f>'Revenues 10-15'!H270</f>
        <v>0</v>
      </c>
      <c r="D5913" s="2" t="str">
        <f t="shared" si="91"/>
        <v>Error?</v>
      </c>
    </row>
    <row r="5914" spans="1:4" x14ac:dyDescent="0.2">
      <c r="A5914">
        <v>5855</v>
      </c>
      <c r="B5914" s="921">
        <f>'Revenues 10-15'!I5</f>
        <v>0</v>
      </c>
      <c r="C5914" s="2" t="s">
        <v>511</v>
      </c>
      <c r="D5914" s="2" t="str">
        <f t="shared" si="91"/>
        <v>Error?</v>
      </c>
    </row>
    <row r="5915" spans="1:4" x14ac:dyDescent="0.2">
      <c r="A5915">
        <v>5856</v>
      </c>
      <c r="B5915" s="921">
        <f>'Revenues 10-15'!I11</f>
        <v>0</v>
      </c>
      <c r="C5915" s="2" t="s">
        <v>511</v>
      </c>
      <c r="D5915" s="2" t="str">
        <f t="shared" si="91"/>
        <v>Error?</v>
      </c>
    </row>
    <row r="5916" spans="1:4" x14ac:dyDescent="0.2">
      <c r="A5916">
        <v>5857</v>
      </c>
      <c r="B5916" s="921">
        <f>'Revenues 10-15'!I12</f>
        <v>0</v>
      </c>
      <c r="D5916" s="2" t="str">
        <f t="shared" si="91"/>
        <v>Error?</v>
      </c>
    </row>
    <row r="5917" spans="1:4" x14ac:dyDescent="0.2">
      <c r="A5917">
        <v>5858</v>
      </c>
      <c r="B5917" s="921">
        <f>'Revenues 10-15'!I14</f>
        <v>0</v>
      </c>
      <c r="D5917" s="2" t="str">
        <f t="shared" si="91"/>
        <v>Error?</v>
      </c>
    </row>
    <row r="5918" spans="1:4" x14ac:dyDescent="0.2">
      <c r="A5918">
        <v>5859</v>
      </c>
      <c r="B5918" s="921">
        <f>'Revenues 10-15'!I15</f>
        <v>0</v>
      </c>
      <c r="C5918" s="2" t="s">
        <v>511</v>
      </c>
      <c r="D5918" s="2" t="str">
        <f t="shared" si="91"/>
        <v>Error?</v>
      </c>
    </row>
    <row r="5919" spans="1:4" x14ac:dyDescent="0.2">
      <c r="A5919">
        <v>5860</v>
      </c>
      <c r="B5919" s="921">
        <f>'Revenues 10-15'!I16</f>
        <v>0</v>
      </c>
      <c r="D5919" s="2" t="str">
        <f t="shared" si="91"/>
        <v>Error?</v>
      </c>
    </row>
    <row r="5920" spans="1:4" x14ac:dyDescent="0.2">
      <c r="A5920">
        <v>5861</v>
      </c>
      <c r="B5920" s="921">
        <f>'Revenues 10-15'!I17</f>
        <v>0</v>
      </c>
      <c r="D5920" s="2" t="str">
        <f t="shared" si="91"/>
        <v>Error?</v>
      </c>
    </row>
    <row r="5921" spans="1:4" x14ac:dyDescent="0.2">
      <c r="A5921">
        <v>5862</v>
      </c>
      <c r="B5921" s="921">
        <f>'Revenues 10-15'!I18</f>
        <v>0</v>
      </c>
      <c r="D5921" s="2" t="str">
        <f t="shared" si="91"/>
        <v>Error?</v>
      </c>
    </row>
    <row r="5922" spans="1:4" x14ac:dyDescent="0.2">
      <c r="A5922">
        <v>5863</v>
      </c>
      <c r="B5922" s="921">
        <f>'Revenues 10-15'!I65</f>
        <v>0</v>
      </c>
      <c r="D5922" s="2" t="str">
        <f t="shared" si="91"/>
        <v>Error?</v>
      </c>
    </row>
    <row r="5923" spans="1:4" x14ac:dyDescent="0.2">
      <c r="A5923">
        <v>5864</v>
      </c>
      <c r="B5923" s="921">
        <f>'Revenues 10-15'!I66</f>
        <v>0</v>
      </c>
      <c r="C5923" s="2" t="s">
        <v>511</v>
      </c>
      <c r="D5923" s="2" t="str">
        <f t="shared" si="91"/>
        <v>Error?</v>
      </c>
    </row>
    <row r="5924" spans="1:4" x14ac:dyDescent="0.2">
      <c r="A5924">
        <v>5865</v>
      </c>
      <c r="B5924" s="921">
        <f>'Revenues 10-15'!I67</f>
        <v>0</v>
      </c>
      <c r="D5924" s="2" t="str">
        <f t="shared" si="91"/>
        <v>Error?</v>
      </c>
    </row>
    <row r="5925" spans="1:4" x14ac:dyDescent="0.2">
      <c r="A5925">
        <v>5866</v>
      </c>
      <c r="B5925" s="921">
        <f>'Revenues 10-15'!I98</f>
        <v>0</v>
      </c>
      <c r="D5925" s="2" t="str">
        <f t="shared" si="91"/>
        <v>Error?</v>
      </c>
    </row>
    <row r="5926" spans="1:4" x14ac:dyDescent="0.2">
      <c r="A5926" s="5">
        <v>5867</v>
      </c>
      <c r="B5926" s="921"/>
      <c r="C5926" s="2" t="s">
        <v>511</v>
      </c>
      <c r="D5926" s="2" t="str">
        <f t="shared" si="91"/>
        <v>OK</v>
      </c>
    </row>
    <row r="5927" spans="1:4" x14ac:dyDescent="0.2">
      <c r="A5927">
        <v>5868</v>
      </c>
      <c r="B5927" s="921">
        <f>'Revenues 10-15'!I109</f>
        <v>0</v>
      </c>
      <c r="D5927" s="2" t="str">
        <f t="shared" si="91"/>
        <v>Error?</v>
      </c>
    </row>
    <row r="5928" spans="1:4" x14ac:dyDescent="0.2">
      <c r="A5928">
        <v>5869</v>
      </c>
      <c r="B5928" s="921">
        <f>'Revenues 10-15'!I110</f>
        <v>0</v>
      </c>
      <c r="D5928" s="2" t="str">
        <f t="shared" si="91"/>
        <v>Error?</v>
      </c>
    </row>
    <row r="5929" spans="1:4" x14ac:dyDescent="0.2">
      <c r="A5929" s="5">
        <v>5870</v>
      </c>
      <c r="B5929" s="921"/>
      <c r="D5929" s="2" t="str">
        <f t="shared" si="91"/>
        <v>OK</v>
      </c>
    </row>
    <row r="5930" spans="1:4" x14ac:dyDescent="0.2">
      <c r="A5930" s="5">
        <v>5871</v>
      </c>
      <c r="B5930" s="921"/>
      <c r="C5930" s="2" t="s">
        <v>511</v>
      </c>
      <c r="D5930" s="2" t="str">
        <f t="shared" si="91"/>
        <v>OK</v>
      </c>
    </row>
    <row r="5931" spans="1:4" x14ac:dyDescent="0.2">
      <c r="A5931" s="5">
        <v>5872</v>
      </c>
      <c r="B5931" s="921"/>
      <c r="D5931" s="2" t="str">
        <f t="shared" si="91"/>
        <v>OK</v>
      </c>
    </row>
    <row r="5932" spans="1:4" x14ac:dyDescent="0.2">
      <c r="A5932" s="5">
        <v>5873</v>
      </c>
      <c r="B5932" s="921"/>
      <c r="D5932" s="2" t="str">
        <f t="shared" si="91"/>
        <v>OK</v>
      </c>
    </row>
    <row r="5933" spans="1:4" x14ac:dyDescent="0.2">
      <c r="A5933" s="5">
        <v>5874</v>
      </c>
      <c r="B5933" s="921"/>
      <c r="D5933" s="2" t="str">
        <f t="shared" si="91"/>
        <v>OK</v>
      </c>
    </row>
    <row r="5934" spans="1:4" x14ac:dyDescent="0.2">
      <c r="A5934" s="5">
        <v>5875</v>
      </c>
      <c r="B5934" s="921"/>
      <c r="D5934" s="2" t="str">
        <f t="shared" si="91"/>
        <v>OK</v>
      </c>
    </row>
    <row r="5935" spans="1:4" x14ac:dyDescent="0.2">
      <c r="A5935" s="5">
        <v>5876</v>
      </c>
      <c r="B5935" s="921"/>
      <c r="D5935" s="2" t="str">
        <f t="shared" si="91"/>
        <v>OK</v>
      </c>
    </row>
    <row r="5936" spans="1:4" x14ac:dyDescent="0.2">
      <c r="A5936" s="5">
        <v>5877</v>
      </c>
      <c r="B5936" s="921"/>
      <c r="D5936" s="2" t="str">
        <f t="shared" si="91"/>
        <v>OK</v>
      </c>
    </row>
    <row r="5937" spans="1:4" x14ac:dyDescent="0.2">
      <c r="A5937" s="5">
        <v>5878</v>
      </c>
      <c r="B5937" s="921"/>
      <c r="D5937" s="2" t="str">
        <f t="shared" si="91"/>
        <v>OK</v>
      </c>
    </row>
    <row r="5938" spans="1:4" x14ac:dyDescent="0.2">
      <c r="A5938" s="5">
        <v>5879</v>
      </c>
      <c r="B5938" s="921"/>
      <c r="D5938" s="2" t="str">
        <f t="shared" si="91"/>
        <v>OK</v>
      </c>
    </row>
    <row r="5939" spans="1:4" x14ac:dyDescent="0.2">
      <c r="A5939" s="5">
        <v>5880</v>
      </c>
      <c r="B5939" s="921"/>
      <c r="D5939" s="2" t="str">
        <f t="shared" si="91"/>
        <v>OK</v>
      </c>
    </row>
    <row r="5940" spans="1:4" x14ac:dyDescent="0.2">
      <c r="A5940" s="5">
        <v>5881</v>
      </c>
      <c r="B5940" s="921"/>
      <c r="D5940" s="2" t="str">
        <f t="shared" si="91"/>
        <v>OK</v>
      </c>
    </row>
    <row r="5941" spans="1:4" x14ac:dyDescent="0.2">
      <c r="A5941" s="5">
        <v>5882</v>
      </c>
      <c r="B5941" s="921"/>
      <c r="D5941" s="2" t="str">
        <f t="shared" si="91"/>
        <v>OK</v>
      </c>
    </row>
    <row r="5942" spans="1:4" x14ac:dyDescent="0.2">
      <c r="A5942" s="5">
        <v>5883</v>
      </c>
      <c r="B5942" s="921"/>
      <c r="D5942" s="2" t="str">
        <f t="shared" si="91"/>
        <v>OK</v>
      </c>
    </row>
    <row r="5943" spans="1:4" x14ac:dyDescent="0.2">
      <c r="A5943" s="5">
        <v>5884</v>
      </c>
      <c r="B5943" s="921"/>
      <c r="D5943" s="2" t="str">
        <f t="shared" si="91"/>
        <v>OK</v>
      </c>
    </row>
    <row r="5944" spans="1:4" x14ac:dyDescent="0.2">
      <c r="A5944">
        <v>5885</v>
      </c>
      <c r="B5944" s="921">
        <f>'Revenues 10-15'!I270</f>
        <v>0</v>
      </c>
      <c r="D5944" s="2" t="str">
        <f t="shared" si="91"/>
        <v>Error?</v>
      </c>
    </row>
    <row r="5945" spans="1:4" x14ac:dyDescent="0.2">
      <c r="A5945" s="5">
        <v>5886</v>
      </c>
      <c r="B5945" s="921"/>
      <c r="D5945" s="2" t="str">
        <f t="shared" si="91"/>
        <v>OK</v>
      </c>
    </row>
    <row r="5946" spans="1:4" x14ac:dyDescent="0.2">
      <c r="A5946" s="5">
        <v>5887</v>
      </c>
      <c r="B5946" s="921"/>
      <c r="C5946" s="2" t="s">
        <v>511</v>
      </c>
      <c r="D5946" s="2" t="str">
        <f t="shared" si="91"/>
        <v>OK</v>
      </c>
    </row>
    <row r="5947" spans="1:4" x14ac:dyDescent="0.2">
      <c r="A5947" s="5">
        <v>5888</v>
      </c>
      <c r="B5947" s="921"/>
      <c r="D5947" s="2" t="str">
        <f t="shared" si="91"/>
        <v>OK</v>
      </c>
    </row>
    <row r="5948" spans="1:4" x14ac:dyDescent="0.2">
      <c r="A5948" s="5">
        <v>5889</v>
      </c>
      <c r="B5948" s="921"/>
      <c r="D5948" s="2" t="str">
        <f t="shared" si="91"/>
        <v>OK</v>
      </c>
    </row>
    <row r="5949" spans="1:4" x14ac:dyDescent="0.2">
      <c r="A5949" s="5">
        <v>5890</v>
      </c>
      <c r="B5949" s="921"/>
      <c r="C5949" s="2" t="s">
        <v>511</v>
      </c>
      <c r="D5949" s="2" t="str">
        <f t="shared" ref="D5949:D6012" si="92">IF(ISBLANK(B5949),"OK",IF(A5949-B5949=0,"OK","Error?"))</f>
        <v>OK</v>
      </c>
    </row>
    <row r="5950" spans="1:4" x14ac:dyDescent="0.2">
      <c r="A5950" s="5">
        <v>5891</v>
      </c>
      <c r="B5950" s="921"/>
      <c r="D5950" s="2" t="str">
        <f t="shared" si="92"/>
        <v>OK</v>
      </c>
    </row>
    <row r="5951" spans="1:4" x14ac:dyDescent="0.2">
      <c r="A5951" s="5">
        <v>5892</v>
      </c>
      <c r="B5951" s="921"/>
      <c r="D5951" s="2" t="str">
        <f t="shared" si="92"/>
        <v>OK</v>
      </c>
    </row>
    <row r="5952" spans="1:4" x14ac:dyDescent="0.2">
      <c r="A5952" s="5">
        <v>5893</v>
      </c>
      <c r="B5952" s="921"/>
      <c r="D5952" s="2" t="str">
        <f t="shared" si="92"/>
        <v>OK</v>
      </c>
    </row>
    <row r="5953" spans="1:4" x14ac:dyDescent="0.2">
      <c r="A5953" s="5">
        <v>5894</v>
      </c>
      <c r="B5953" s="921"/>
      <c r="D5953" s="2" t="str">
        <f t="shared" si="92"/>
        <v>OK</v>
      </c>
    </row>
    <row r="5954" spans="1:4" x14ac:dyDescent="0.2">
      <c r="A5954" s="5">
        <v>5895</v>
      </c>
      <c r="B5954" s="921"/>
      <c r="C5954" s="2" t="s">
        <v>511</v>
      </c>
      <c r="D5954" s="2" t="str">
        <f t="shared" si="92"/>
        <v>OK</v>
      </c>
    </row>
    <row r="5955" spans="1:4" x14ac:dyDescent="0.2">
      <c r="A5955" s="5">
        <v>5896</v>
      </c>
      <c r="B5955" s="921"/>
      <c r="D5955" s="2" t="str">
        <f t="shared" si="92"/>
        <v>OK</v>
      </c>
    </row>
    <row r="5956" spans="1:4" x14ac:dyDescent="0.2">
      <c r="A5956" s="5">
        <v>5897</v>
      </c>
      <c r="B5956" s="921"/>
      <c r="D5956" s="2" t="str">
        <f t="shared" si="92"/>
        <v>OK</v>
      </c>
    </row>
    <row r="5957" spans="1:4" x14ac:dyDescent="0.2">
      <c r="A5957" s="5">
        <v>5898</v>
      </c>
      <c r="B5957" s="921"/>
      <c r="C5957" s="2" t="s">
        <v>511</v>
      </c>
      <c r="D5957" s="2" t="str">
        <f t="shared" si="92"/>
        <v>OK</v>
      </c>
    </row>
    <row r="5958" spans="1:4" x14ac:dyDescent="0.2">
      <c r="A5958" s="5">
        <v>5899</v>
      </c>
      <c r="B5958" s="921"/>
      <c r="D5958" s="2" t="str">
        <f t="shared" si="92"/>
        <v>OK</v>
      </c>
    </row>
    <row r="5959" spans="1:4" x14ac:dyDescent="0.2">
      <c r="A5959" s="5">
        <v>5900</v>
      </c>
      <c r="B5959" s="921"/>
      <c r="D5959" s="2" t="str">
        <f t="shared" si="92"/>
        <v>OK</v>
      </c>
    </row>
    <row r="5960" spans="1:4" x14ac:dyDescent="0.2">
      <c r="A5960" s="5">
        <v>5901</v>
      </c>
      <c r="B5960" s="921"/>
      <c r="D5960" s="2" t="str">
        <f t="shared" si="92"/>
        <v>OK</v>
      </c>
    </row>
    <row r="5961" spans="1:4" x14ac:dyDescent="0.2">
      <c r="A5961" s="5">
        <v>5902</v>
      </c>
      <c r="B5961" s="921"/>
      <c r="C5961" s="2" t="s">
        <v>511</v>
      </c>
      <c r="D5961" s="2" t="str">
        <f t="shared" si="92"/>
        <v>OK</v>
      </c>
    </row>
    <row r="5962" spans="1:4" x14ac:dyDescent="0.2">
      <c r="A5962" s="5">
        <v>5903</v>
      </c>
      <c r="B5962" s="921"/>
      <c r="D5962" s="2" t="str">
        <f t="shared" si="92"/>
        <v>OK</v>
      </c>
    </row>
    <row r="5963" spans="1:4" x14ac:dyDescent="0.2">
      <c r="A5963" s="5">
        <v>5904</v>
      </c>
      <c r="B5963" s="921"/>
      <c r="D5963" s="2" t="str">
        <f t="shared" si="92"/>
        <v>OK</v>
      </c>
    </row>
    <row r="5964" spans="1:4" x14ac:dyDescent="0.2">
      <c r="A5964" s="5">
        <v>5905</v>
      </c>
      <c r="B5964" s="921"/>
      <c r="D5964" s="2" t="str">
        <f t="shared" si="92"/>
        <v>OK</v>
      </c>
    </row>
    <row r="5965" spans="1:4" x14ac:dyDescent="0.2">
      <c r="A5965" s="5">
        <v>5906</v>
      </c>
      <c r="B5965" s="921"/>
      <c r="D5965" s="2" t="str">
        <f t="shared" si="92"/>
        <v>OK</v>
      </c>
    </row>
    <row r="5966" spans="1:4" x14ac:dyDescent="0.2">
      <c r="A5966" s="5">
        <v>5907</v>
      </c>
      <c r="B5966" s="921"/>
      <c r="D5966" s="2" t="str">
        <f t="shared" si="92"/>
        <v>OK</v>
      </c>
    </row>
    <row r="5967" spans="1:4" x14ac:dyDescent="0.2">
      <c r="A5967" s="5">
        <v>5908</v>
      </c>
      <c r="B5967" s="921"/>
      <c r="D5967" s="2" t="str">
        <f t="shared" si="92"/>
        <v>OK</v>
      </c>
    </row>
    <row r="5968" spans="1:4" x14ac:dyDescent="0.2">
      <c r="A5968" s="5">
        <v>5909</v>
      </c>
      <c r="B5968" s="921"/>
      <c r="C5968" s="2" t="s">
        <v>511</v>
      </c>
      <c r="D5968" s="2" t="str">
        <f t="shared" si="92"/>
        <v>OK</v>
      </c>
    </row>
    <row r="5969" spans="1:4" x14ac:dyDescent="0.2">
      <c r="A5969" s="5">
        <v>5910</v>
      </c>
      <c r="B5969" s="921"/>
      <c r="D5969" s="2" t="str">
        <f t="shared" si="92"/>
        <v>OK</v>
      </c>
    </row>
    <row r="5970" spans="1:4" x14ac:dyDescent="0.2">
      <c r="A5970" s="5">
        <v>5911</v>
      </c>
      <c r="B5970" s="921"/>
      <c r="D5970" s="2" t="str">
        <f t="shared" si="92"/>
        <v>OK</v>
      </c>
    </row>
    <row r="5971" spans="1:4" x14ac:dyDescent="0.2">
      <c r="A5971" s="5">
        <v>5912</v>
      </c>
      <c r="B5971" s="921"/>
      <c r="D5971" s="2" t="str">
        <f t="shared" si="92"/>
        <v>OK</v>
      </c>
    </row>
    <row r="5972" spans="1:4" x14ac:dyDescent="0.2">
      <c r="A5972" s="5">
        <v>5913</v>
      </c>
      <c r="B5972" s="921"/>
      <c r="D5972" s="2" t="str">
        <f t="shared" si="92"/>
        <v>OK</v>
      </c>
    </row>
    <row r="5973" spans="1:4" x14ac:dyDescent="0.2">
      <c r="A5973" s="5">
        <v>5914</v>
      </c>
      <c r="B5973" s="921"/>
      <c r="D5973" s="2" t="str">
        <f t="shared" si="92"/>
        <v>OK</v>
      </c>
    </row>
    <row r="5974" spans="1:4" x14ac:dyDescent="0.2">
      <c r="A5974" s="5">
        <v>5915</v>
      </c>
      <c r="B5974" s="921"/>
      <c r="D5974" s="2" t="str">
        <f t="shared" si="92"/>
        <v>OK</v>
      </c>
    </row>
    <row r="5975" spans="1:4" x14ac:dyDescent="0.2">
      <c r="A5975" s="5">
        <v>5916</v>
      </c>
      <c r="B5975" s="921"/>
      <c r="D5975" s="2" t="str">
        <f t="shared" si="92"/>
        <v>OK</v>
      </c>
    </row>
    <row r="5976" spans="1:4" x14ac:dyDescent="0.2">
      <c r="A5976" s="5">
        <v>5917</v>
      </c>
      <c r="B5976" s="921"/>
      <c r="C5976" s="2" t="s">
        <v>511</v>
      </c>
      <c r="D5976" s="2" t="str">
        <f t="shared" si="92"/>
        <v>OK</v>
      </c>
    </row>
    <row r="5977" spans="1:4" x14ac:dyDescent="0.2">
      <c r="A5977" s="5">
        <v>5918</v>
      </c>
      <c r="B5977" s="921"/>
      <c r="D5977" s="2" t="str">
        <f t="shared" si="92"/>
        <v>OK</v>
      </c>
    </row>
    <row r="5978" spans="1:4" x14ac:dyDescent="0.2">
      <c r="A5978" s="5">
        <v>5919</v>
      </c>
      <c r="B5978" s="921"/>
      <c r="D5978" s="2" t="str">
        <f t="shared" si="92"/>
        <v>OK</v>
      </c>
    </row>
    <row r="5979" spans="1:4" x14ac:dyDescent="0.2">
      <c r="A5979" s="5">
        <v>5920</v>
      </c>
      <c r="B5979" s="921"/>
      <c r="D5979" s="2" t="str">
        <f t="shared" si="92"/>
        <v>OK</v>
      </c>
    </row>
    <row r="5980" spans="1:4" x14ac:dyDescent="0.2">
      <c r="A5980" s="5">
        <v>5921</v>
      </c>
      <c r="B5980" s="921"/>
      <c r="D5980" s="2" t="str">
        <f t="shared" si="92"/>
        <v>OK</v>
      </c>
    </row>
    <row r="5981" spans="1:4" x14ac:dyDescent="0.2">
      <c r="A5981" s="5">
        <v>5922</v>
      </c>
      <c r="B5981" s="921"/>
      <c r="D5981" s="2" t="str">
        <f t="shared" si="92"/>
        <v>OK</v>
      </c>
    </row>
    <row r="5982" spans="1:4" x14ac:dyDescent="0.2">
      <c r="A5982" s="5">
        <v>5923</v>
      </c>
      <c r="B5982" s="921"/>
      <c r="D5982" s="2" t="str">
        <f t="shared" si="92"/>
        <v>OK</v>
      </c>
    </row>
    <row r="5983" spans="1:4" x14ac:dyDescent="0.2">
      <c r="A5983">
        <v>5924</v>
      </c>
      <c r="B5983" s="921">
        <f>'Revenues 10-15'!K5</f>
        <v>0</v>
      </c>
      <c r="D5983" s="2" t="str">
        <f t="shared" si="92"/>
        <v>Error?</v>
      </c>
    </row>
    <row r="5984" spans="1:4" x14ac:dyDescent="0.2">
      <c r="A5984">
        <v>5925</v>
      </c>
      <c r="B5984" s="921">
        <f>'Revenues 10-15'!K11</f>
        <v>0</v>
      </c>
      <c r="C5984" s="2" t="s">
        <v>511</v>
      </c>
      <c r="D5984" s="2" t="str">
        <f t="shared" si="92"/>
        <v>Error?</v>
      </c>
    </row>
    <row r="5985" spans="1:4" x14ac:dyDescent="0.2">
      <c r="A5985">
        <v>5926</v>
      </c>
      <c r="B5985" s="921">
        <f>'Revenues 10-15'!K12</f>
        <v>0</v>
      </c>
      <c r="D5985" s="2" t="str">
        <f t="shared" si="92"/>
        <v>Error?</v>
      </c>
    </row>
    <row r="5986" spans="1:4" x14ac:dyDescent="0.2">
      <c r="A5986">
        <v>5927</v>
      </c>
      <c r="B5986" s="921">
        <f>'Revenues 10-15'!K14</f>
        <v>0</v>
      </c>
      <c r="D5986" s="2" t="str">
        <f t="shared" si="92"/>
        <v>Error?</v>
      </c>
    </row>
    <row r="5987" spans="1:4" x14ac:dyDescent="0.2">
      <c r="A5987">
        <v>5928</v>
      </c>
      <c r="B5987" s="921">
        <f>'Revenues 10-15'!K15</f>
        <v>0</v>
      </c>
      <c r="C5987" s="2" t="s">
        <v>511</v>
      </c>
      <c r="D5987" s="2" t="str">
        <f t="shared" si="92"/>
        <v>Error?</v>
      </c>
    </row>
    <row r="5988" spans="1:4" x14ac:dyDescent="0.2">
      <c r="A5988">
        <v>5929</v>
      </c>
      <c r="B5988" s="921">
        <f>'Revenues 10-15'!K16</f>
        <v>0</v>
      </c>
      <c r="D5988" s="2" t="str">
        <f t="shared" si="92"/>
        <v>Error?</v>
      </c>
    </row>
    <row r="5989" spans="1:4" x14ac:dyDescent="0.2">
      <c r="A5989">
        <v>5930</v>
      </c>
      <c r="B5989" s="921">
        <f>'Revenues 10-15'!K17</f>
        <v>0</v>
      </c>
      <c r="D5989" s="2" t="str">
        <f t="shared" si="92"/>
        <v>Error?</v>
      </c>
    </row>
    <row r="5990" spans="1:4" x14ac:dyDescent="0.2">
      <c r="A5990">
        <v>5931</v>
      </c>
      <c r="B5990" s="921">
        <f>'Revenues 10-15'!K18</f>
        <v>0</v>
      </c>
      <c r="D5990" s="2" t="str">
        <f t="shared" si="92"/>
        <v>Error?</v>
      </c>
    </row>
    <row r="5991" spans="1:4" x14ac:dyDescent="0.2">
      <c r="A5991">
        <v>5932</v>
      </c>
      <c r="B5991" s="921">
        <f>'Revenues 10-15'!K65</f>
        <v>0</v>
      </c>
      <c r="D5991" s="2" t="str">
        <f t="shared" si="92"/>
        <v>Error?</v>
      </c>
    </row>
    <row r="5992" spans="1:4" x14ac:dyDescent="0.2">
      <c r="A5992">
        <v>5933</v>
      </c>
      <c r="B5992" s="921">
        <f>'Revenues 10-15'!K66</f>
        <v>0</v>
      </c>
      <c r="C5992" s="2" t="s">
        <v>511</v>
      </c>
      <c r="D5992" s="2" t="str">
        <f t="shared" si="92"/>
        <v>Error?</v>
      </c>
    </row>
    <row r="5993" spans="1:4" x14ac:dyDescent="0.2">
      <c r="A5993">
        <v>5934</v>
      </c>
      <c r="B5993" s="921">
        <f>'Revenues 10-15'!K67</f>
        <v>0</v>
      </c>
      <c r="D5993" s="2" t="str">
        <f t="shared" si="92"/>
        <v>Error?</v>
      </c>
    </row>
    <row r="5994" spans="1:4" x14ac:dyDescent="0.2">
      <c r="A5994">
        <v>5935</v>
      </c>
      <c r="B5994" s="921">
        <f>'Revenues 10-15'!K98</f>
        <v>0</v>
      </c>
      <c r="D5994" s="2" t="str">
        <f t="shared" si="92"/>
        <v>Error?</v>
      </c>
    </row>
    <row r="5995" spans="1:4" x14ac:dyDescent="0.2">
      <c r="A5995">
        <v>5936</v>
      </c>
      <c r="B5995" s="921">
        <f>'Revenues 10-15'!K101</f>
        <v>0</v>
      </c>
      <c r="C5995" s="2" t="s">
        <v>511</v>
      </c>
      <c r="D5995" s="2" t="str">
        <f t="shared" si="92"/>
        <v>Error?</v>
      </c>
    </row>
    <row r="5996" spans="1:4" x14ac:dyDescent="0.2">
      <c r="A5996">
        <v>5937</v>
      </c>
      <c r="B5996" s="921">
        <f>'Revenues 10-15'!K109</f>
        <v>0</v>
      </c>
      <c r="D5996" s="2" t="str">
        <f t="shared" si="92"/>
        <v>Error?</v>
      </c>
    </row>
    <row r="5997" spans="1:4" x14ac:dyDescent="0.2">
      <c r="A5997">
        <v>5938</v>
      </c>
      <c r="B5997" s="921">
        <f>'Revenues 10-15'!K110</f>
        <v>0</v>
      </c>
      <c r="D5997" s="2" t="str">
        <f t="shared" si="92"/>
        <v>Error?</v>
      </c>
    </row>
    <row r="5998" spans="1:4" x14ac:dyDescent="0.2">
      <c r="A5998">
        <v>5939</v>
      </c>
      <c r="B5998" s="921">
        <f>'Revenues 10-15'!K120</f>
        <v>0</v>
      </c>
      <c r="D5998" s="2" t="str">
        <f t="shared" si="92"/>
        <v>Error?</v>
      </c>
    </row>
    <row r="5999" spans="1:4" x14ac:dyDescent="0.2">
      <c r="A5999">
        <v>5940</v>
      </c>
      <c r="B5999" s="921">
        <f>'Revenues 10-15'!K121</f>
        <v>0</v>
      </c>
      <c r="C5999" s="2" t="s">
        <v>511</v>
      </c>
      <c r="D5999" s="2" t="str">
        <f t="shared" si="92"/>
        <v>Error?</v>
      </c>
    </row>
    <row r="6000" spans="1:4" x14ac:dyDescent="0.2">
      <c r="A6000" s="5">
        <v>5941</v>
      </c>
      <c r="B6000" s="921"/>
      <c r="D6000" s="2" t="str">
        <f t="shared" si="92"/>
        <v>OK</v>
      </c>
    </row>
    <row r="6001" spans="1:4" x14ac:dyDescent="0.2">
      <c r="A6001" s="5">
        <v>5942</v>
      </c>
      <c r="B6001" s="921"/>
      <c r="D6001" s="2" t="str">
        <f t="shared" si="92"/>
        <v>OK</v>
      </c>
    </row>
    <row r="6002" spans="1:4" x14ac:dyDescent="0.2">
      <c r="A6002" s="5">
        <v>5943</v>
      </c>
      <c r="B6002" s="921"/>
      <c r="D6002" s="2" t="str">
        <f t="shared" si="92"/>
        <v>OK</v>
      </c>
    </row>
    <row r="6003" spans="1:4" x14ac:dyDescent="0.2">
      <c r="A6003" s="5">
        <v>5944</v>
      </c>
      <c r="B6003" s="921"/>
      <c r="D6003" s="2" t="str">
        <f t="shared" si="92"/>
        <v>OK</v>
      </c>
    </row>
    <row r="6004" spans="1:4" x14ac:dyDescent="0.2">
      <c r="A6004">
        <v>5945</v>
      </c>
      <c r="B6004" s="921">
        <f>'Revenues 10-15'!K124</f>
        <v>0</v>
      </c>
      <c r="D6004" s="2" t="str">
        <f t="shared" si="92"/>
        <v>Error?</v>
      </c>
    </row>
    <row r="6005" spans="1:4" x14ac:dyDescent="0.2">
      <c r="A6005" s="5">
        <v>5946</v>
      </c>
      <c r="B6005" s="921"/>
      <c r="D6005" s="2" t="str">
        <f t="shared" si="92"/>
        <v>OK</v>
      </c>
    </row>
    <row r="6006" spans="1:4" x14ac:dyDescent="0.2">
      <c r="A6006" s="5">
        <v>5947</v>
      </c>
      <c r="B6006" s="921"/>
      <c r="C6006" s="2" t="s">
        <v>511</v>
      </c>
      <c r="D6006" s="2" t="str">
        <f t="shared" si="92"/>
        <v>OK</v>
      </c>
    </row>
    <row r="6007" spans="1:4" x14ac:dyDescent="0.2">
      <c r="A6007" s="5">
        <v>5948</v>
      </c>
      <c r="B6007" s="921"/>
      <c r="D6007" s="2" t="str">
        <f t="shared" si="92"/>
        <v>OK</v>
      </c>
    </row>
    <row r="6008" spans="1:4" x14ac:dyDescent="0.2">
      <c r="A6008" s="5">
        <v>5949</v>
      </c>
      <c r="B6008" s="921"/>
      <c r="D6008" s="2" t="str">
        <f t="shared" si="92"/>
        <v>OK</v>
      </c>
    </row>
    <row r="6009" spans="1:4" x14ac:dyDescent="0.2">
      <c r="A6009" s="5">
        <v>5950</v>
      </c>
      <c r="B6009" s="921"/>
      <c r="D6009" s="2" t="str">
        <f t="shared" si="92"/>
        <v>OK</v>
      </c>
    </row>
    <row r="6010" spans="1:4" x14ac:dyDescent="0.2">
      <c r="A6010" s="5">
        <v>5951</v>
      </c>
      <c r="B6010" s="921"/>
      <c r="D6010" s="2" t="str">
        <f t="shared" si="92"/>
        <v>OK</v>
      </c>
    </row>
    <row r="6011" spans="1:4" x14ac:dyDescent="0.2">
      <c r="A6011" s="5">
        <v>5952</v>
      </c>
      <c r="B6011" s="921"/>
      <c r="D6011" s="2" t="str">
        <f t="shared" si="92"/>
        <v>OK</v>
      </c>
    </row>
    <row r="6012" spans="1:4" x14ac:dyDescent="0.2">
      <c r="A6012">
        <v>5953</v>
      </c>
      <c r="B6012" s="921">
        <f>'Revenues 10-15'!K172</f>
        <v>0</v>
      </c>
      <c r="D6012" s="2" t="str">
        <f t="shared" si="92"/>
        <v>Error?</v>
      </c>
    </row>
    <row r="6013" spans="1:4" x14ac:dyDescent="0.2">
      <c r="A6013" s="5">
        <v>5954</v>
      </c>
      <c r="B6013" s="921"/>
      <c r="D6013" s="2" t="str">
        <f t="shared" ref="D6013:D6076" si="93">IF(ISBLANK(B6013),"OK",IF(A6013-B6013=0,"OK","Error?"))</f>
        <v>OK</v>
      </c>
    </row>
    <row r="6014" spans="1:4" x14ac:dyDescent="0.2">
      <c r="A6014">
        <v>5955</v>
      </c>
      <c r="B6014" s="921">
        <f>'Revenues 10-15'!K183</f>
        <v>0</v>
      </c>
      <c r="C6014" s="2" t="s">
        <v>511</v>
      </c>
      <c r="D6014" s="2" t="str">
        <f t="shared" si="93"/>
        <v>Error?</v>
      </c>
    </row>
    <row r="6015" spans="1:4" x14ac:dyDescent="0.2">
      <c r="A6015" s="5">
        <v>5956</v>
      </c>
      <c r="B6015" s="921"/>
      <c r="D6015" s="2" t="str">
        <f t="shared" si="93"/>
        <v>OK</v>
      </c>
    </row>
    <row r="6016" spans="1:4" x14ac:dyDescent="0.2">
      <c r="A6016" s="5">
        <v>5957</v>
      </c>
      <c r="B6016" s="921"/>
      <c r="C6016" s="2" t="s">
        <v>511</v>
      </c>
      <c r="D6016" s="2" t="str">
        <f t="shared" si="93"/>
        <v>OK</v>
      </c>
    </row>
    <row r="6017" spans="1:5" x14ac:dyDescent="0.2">
      <c r="A6017" s="5">
        <v>5958</v>
      </c>
      <c r="B6017" s="921"/>
      <c r="D6017" s="2" t="str">
        <f t="shared" si="93"/>
        <v>OK</v>
      </c>
    </row>
    <row r="6018" spans="1:5" x14ac:dyDescent="0.2">
      <c r="A6018" s="5">
        <v>5959</v>
      </c>
      <c r="B6018" s="921"/>
      <c r="D6018" s="2" t="str">
        <f t="shared" si="93"/>
        <v>OK</v>
      </c>
    </row>
    <row r="6019" spans="1:5" x14ac:dyDescent="0.2">
      <c r="A6019" s="5">
        <v>5960</v>
      </c>
      <c r="B6019" s="921"/>
      <c r="D6019" s="2" t="str">
        <f t="shared" si="93"/>
        <v>OK</v>
      </c>
    </row>
    <row r="6020" spans="1:5" x14ac:dyDescent="0.2">
      <c r="A6020">
        <v>5961</v>
      </c>
      <c r="B6020" s="921">
        <f>'Revenues 10-15'!K269</f>
        <v>0</v>
      </c>
      <c r="D6020" s="2" t="str">
        <f t="shared" si="93"/>
        <v>Error?</v>
      </c>
    </row>
    <row r="6021" spans="1:5" x14ac:dyDescent="0.2">
      <c r="A6021">
        <v>5962</v>
      </c>
      <c r="B6021" s="921">
        <f>'Revenues 10-15'!K270</f>
        <v>0</v>
      </c>
      <c r="D6021" s="2" t="str">
        <f t="shared" si="93"/>
        <v>Error?</v>
      </c>
    </row>
    <row r="6022" spans="1:5" x14ac:dyDescent="0.2">
      <c r="A6022">
        <v>5963</v>
      </c>
      <c r="B6022" s="921">
        <f>'Revenues 10-15'!G111</f>
        <v>0</v>
      </c>
      <c r="C6022" s="2" t="s">
        <v>511</v>
      </c>
      <c r="D6022" s="2" t="str">
        <f t="shared" si="93"/>
        <v>Error?</v>
      </c>
    </row>
    <row r="6023" spans="1:5" x14ac:dyDescent="0.2">
      <c r="A6023">
        <v>5964</v>
      </c>
      <c r="B6023" s="921">
        <f>'Revenues 10-15'!H111</f>
        <v>0</v>
      </c>
      <c r="C6023" s="2" t="s">
        <v>511</v>
      </c>
      <c r="D6023" s="2" t="str">
        <f t="shared" si="93"/>
        <v>Error?</v>
      </c>
    </row>
    <row r="6024" spans="1:5" x14ac:dyDescent="0.2">
      <c r="A6024">
        <v>5965</v>
      </c>
      <c r="B6024" s="921">
        <f>'Revenues 10-15'!I111</f>
        <v>0</v>
      </c>
      <c r="C6024" s="2" t="s">
        <v>511</v>
      </c>
      <c r="D6024" s="2" t="str">
        <f t="shared" si="93"/>
        <v>Error?</v>
      </c>
    </row>
    <row r="6025" spans="1:5" x14ac:dyDescent="0.2">
      <c r="A6025" s="5">
        <v>5966</v>
      </c>
      <c r="B6025" s="921"/>
      <c r="C6025" s="2" t="s">
        <v>511</v>
      </c>
      <c r="D6025" s="2" t="str">
        <f t="shared" si="93"/>
        <v>OK</v>
      </c>
    </row>
    <row r="6026" spans="1:5" x14ac:dyDescent="0.2">
      <c r="A6026">
        <v>5967</v>
      </c>
      <c r="B6026" s="921">
        <f>'Revenues 10-15'!K111</f>
        <v>0</v>
      </c>
      <c r="C6026" s="2" t="s">
        <v>511</v>
      </c>
      <c r="D6026" s="2" t="str">
        <f t="shared" si="93"/>
        <v>Error?</v>
      </c>
    </row>
    <row r="6027" spans="1:5" x14ac:dyDescent="0.2">
      <c r="A6027" s="5">
        <v>5968</v>
      </c>
      <c r="B6027" s="921"/>
      <c r="C6027" s="2" t="s">
        <v>511</v>
      </c>
      <c r="D6027" s="2" t="str">
        <f t="shared" si="93"/>
        <v>OK</v>
      </c>
    </row>
    <row r="6028" spans="1:5" x14ac:dyDescent="0.2">
      <c r="A6028" s="5">
        <v>5969</v>
      </c>
      <c r="B6028" s="921"/>
      <c r="C6028" s="2" t="s">
        <v>511</v>
      </c>
      <c r="D6028" s="2" t="str">
        <f t="shared" si="93"/>
        <v>OK</v>
      </c>
    </row>
    <row r="6029" spans="1:5" x14ac:dyDescent="0.2">
      <c r="A6029">
        <v>5970</v>
      </c>
      <c r="B6029" s="921">
        <f>'Revenues 10-15'!C69</f>
        <v>0</v>
      </c>
      <c r="D6029" s="2" t="str">
        <f t="shared" si="93"/>
        <v>Error?</v>
      </c>
    </row>
    <row r="6030" spans="1:5" x14ac:dyDescent="0.2">
      <c r="A6030">
        <v>5971</v>
      </c>
      <c r="B6030" s="921">
        <f>'Acct Summary 7-9'!G15</f>
        <v>0</v>
      </c>
      <c r="D6030" s="2" t="str">
        <f t="shared" si="93"/>
        <v>Error?</v>
      </c>
      <c r="E6030" s="2" t="s">
        <v>100</v>
      </c>
    </row>
    <row r="6031" spans="1:5" x14ac:dyDescent="0.2">
      <c r="A6031" s="5">
        <v>5972</v>
      </c>
      <c r="B6031" s="921"/>
      <c r="D6031" s="2" t="str">
        <f t="shared" si="93"/>
        <v>OK</v>
      </c>
      <c r="E6031" s="2" t="s">
        <v>100</v>
      </c>
    </row>
    <row r="6032" spans="1:5" x14ac:dyDescent="0.2">
      <c r="A6032" s="5">
        <v>5973</v>
      </c>
      <c r="B6032" s="921"/>
      <c r="C6032" s="2" t="s">
        <v>511</v>
      </c>
      <c r="D6032" s="2" t="str">
        <f t="shared" si="93"/>
        <v>OK</v>
      </c>
      <c r="E6032" s="2" t="s">
        <v>674</v>
      </c>
    </row>
    <row r="6033" spans="1:5" x14ac:dyDescent="0.2">
      <c r="A6033">
        <v>5974</v>
      </c>
      <c r="B6033" s="921">
        <f>'ICR Computation 41'!E11</f>
        <v>0</v>
      </c>
      <c r="C6033" s="2" t="s">
        <v>511</v>
      </c>
      <c r="D6033" s="2" t="str">
        <f t="shared" si="93"/>
        <v>Error?</v>
      </c>
      <c r="E6033" s="2" t="s">
        <v>823</v>
      </c>
    </row>
    <row r="6034" spans="1:5" x14ac:dyDescent="0.2">
      <c r="A6034" s="5">
        <v>5975</v>
      </c>
      <c r="B6034" s="921"/>
      <c r="C6034" s="2" t="s">
        <v>511</v>
      </c>
      <c r="D6034" s="2" t="str">
        <f t="shared" si="93"/>
        <v>OK</v>
      </c>
      <c r="E6034" s="2" t="s">
        <v>823</v>
      </c>
    </row>
    <row r="6035" spans="1:5" x14ac:dyDescent="0.2">
      <c r="A6035" s="5">
        <v>5976</v>
      </c>
      <c r="B6035" s="921"/>
      <c r="C6035" s="2" t="s">
        <v>511</v>
      </c>
      <c r="D6035" s="2" t="str">
        <f t="shared" si="93"/>
        <v>OK</v>
      </c>
      <c r="E6035" s="2" t="s">
        <v>823</v>
      </c>
    </row>
    <row r="6036" spans="1:5" x14ac:dyDescent="0.2">
      <c r="A6036" s="5">
        <v>5977</v>
      </c>
      <c r="B6036" s="921"/>
      <c r="D6036" s="2" t="str">
        <f t="shared" si="93"/>
        <v>OK</v>
      </c>
      <c r="E6036" s="2" t="s">
        <v>823</v>
      </c>
    </row>
    <row r="6037" spans="1:5" x14ac:dyDescent="0.2">
      <c r="A6037" s="5">
        <v>5978</v>
      </c>
      <c r="B6037" s="921"/>
      <c r="D6037" s="2" t="str">
        <f t="shared" si="93"/>
        <v>OK</v>
      </c>
      <c r="E6037" s="2" t="s">
        <v>823</v>
      </c>
    </row>
    <row r="6038" spans="1:5" x14ac:dyDescent="0.2">
      <c r="A6038" s="5">
        <v>5979</v>
      </c>
      <c r="B6038" s="921"/>
      <c r="D6038" s="2" t="str">
        <f t="shared" si="93"/>
        <v>OK</v>
      </c>
      <c r="E6038" s="2" t="s">
        <v>823</v>
      </c>
    </row>
    <row r="6039" spans="1:5" x14ac:dyDescent="0.2">
      <c r="A6039" s="5">
        <v>5980</v>
      </c>
      <c r="B6039" s="921"/>
      <c r="D6039" s="2" t="str">
        <f t="shared" si="93"/>
        <v>OK</v>
      </c>
      <c r="E6039" s="2" t="s">
        <v>823</v>
      </c>
    </row>
    <row r="6040" spans="1:5" x14ac:dyDescent="0.2">
      <c r="A6040" s="5">
        <v>5981</v>
      </c>
      <c r="B6040" s="921"/>
      <c r="D6040" s="2" t="str">
        <f t="shared" si="93"/>
        <v>OK</v>
      </c>
      <c r="E6040" s="2" t="s">
        <v>823</v>
      </c>
    </row>
    <row r="6041" spans="1:5" x14ac:dyDescent="0.2">
      <c r="A6041" s="5">
        <v>5982</v>
      </c>
      <c r="B6041" s="921"/>
      <c r="D6041" s="2" t="str">
        <f t="shared" si="93"/>
        <v>OK</v>
      </c>
      <c r="E6041" s="2" t="s">
        <v>823</v>
      </c>
    </row>
    <row r="6042" spans="1:5" x14ac:dyDescent="0.2">
      <c r="A6042" s="5">
        <v>5983</v>
      </c>
      <c r="B6042" s="921"/>
      <c r="D6042" s="2" t="str">
        <f t="shared" si="93"/>
        <v>OK</v>
      </c>
      <c r="E6042" s="2" t="s">
        <v>823</v>
      </c>
    </row>
    <row r="6043" spans="1:5" x14ac:dyDescent="0.2">
      <c r="A6043" s="5">
        <v>5984</v>
      </c>
      <c r="B6043" s="921"/>
      <c r="D6043" s="2" t="str">
        <f t="shared" si="93"/>
        <v>OK</v>
      </c>
      <c r="E6043" s="2" t="s">
        <v>823</v>
      </c>
    </row>
    <row r="6044" spans="1:5" x14ac:dyDescent="0.2">
      <c r="A6044" s="5">
        <v>5985</v>
      </c>
      <c r="B6044" s="921"/>
      <c r="D6044" s="2" t="str">
        <f t="shared" si="93"/>
        <v>OK</v>
      </c>
      <c r="E6044" s="2" t="s">
        <v>823</v>
      </c>
    </row>
    <row r="6045" spans="1:5" x14ac:dyDescent="0.2">
      <c r="A6045" s="5">
        <v>5986</v>
      </c>
      <c r="B6045" s="921"/>
      <c r="D6045" s="2" t="str">
        <f t="shared" si="93"/>
        <v>OK</v>
      </c>
      <c r="E6045" s="2" t="s">
        <v>823</v>
      </c>
    </row>
    <row r="6046" spans="1:5" x14ac:dyDescent="0.2">
      <c r="A6046" s="5">
        <v>5987</v>
      </c>
      <c r="B6046" s="921"/>
      <c r="D6046" s="2" t="str">
        <f t="shared" si="93"/>
        <v>OK</v>
      </c>
      <c r="E6046" s="2" t="s">
        <v>823</v>
      </c>
    </row>
    <row r="6047" spans="1:5" x14ac:dyDescent="0.2">
      <c r="A6047" s="5">
        <v>5988</v>
      </c>
      <c r="B6047" s="921"/>
      <c r="D6047" s="2" t="str">
        <f t="shared" si="93"/>
        <v>OK</v>
      </c>
      <c r="E6047" s="2" t="s">
        <v>823</v>
      </c>
    </row>
    <row r="6048" spans="1:5" x14ac:dyDescent="0.2">
      <c r="A6048" s="5">
        <v>5989</v>
      </c>
      <c r="B6048" s="921"/>
      <c r="D6048" s="2" t="str">
        <f t="shared" si="93"/>
        <v>OK</v>
      </c>
      <c r="E6048" s="2" t="s">
        <v>823</v>
      </c>
    </row>
    <row r="6049" spans="1:5" x14ac:dyDescent="0.2">
      <c r="A6049" s="5">
        <v>5990</v>
      </c>
      <c r="B6049" s="921"/>
      <c r="D6049" s="2" t="str">
        <f t="shared" si="93"/>
        <v>OK</v>
      </c>
      <c r="E6049" s="2" t="s">
        <v>823</v>
      </c>
    </row>
    <row r="6050" spans="1:5" x14ac:dyDescent="0.2">
      <c r="A6050" s="5">
        <v>5991</v>
      </c>
      <c r="B6050" s="921"/>
      <c r="D6050" s="2" t="str">
        <f t="shared" si="93"/>
        <v>OK</v>
      </c>
      <c r="E6050" s="2" t="s">
        <v>823</v>
      </c>
    </row>
    <row r="6051" spans="1:5" x14ac:dyDescent="0.2">
      <c r="A6051" s="5">
        <v>5992</v>
      </c>
      <c r="B6051" s="921"/>
      <c r="D6051" s="2" t="str">
        <f t="shared" si="93"/>
        <v>OK</v>
      </c>
      <c r="E6051" s="2" t="s">
        <v>823</v>
      </c>
    </row>
    <row r="6052" spans="1:5" x14ac:dyDescent="0.2">
      <c r="A6052" s="5">
        <v>5993</v>
      </c>
      <c r="B6052" s="921"/>
      <c r="D6052" s="2" t="str">
        <f t="shared" si="93"/>
        <v>OK</v>
      </c>
      <c r="E6052" s="2" t="s">
        <v>823</v>
      </c>
    </row>
    <row r="6053" spans="1:5" x14ac:dyDescent="0.2">
      <c r="A6053" s="5">
        <v>5994</v>
      </c>
      <c r="B6053" s="921"/>
      <c r="D6053" s="2" t="str">
        <f t="shared" si="93"/>
        <v>OK</v>
      </c>
      <c r="E6053" s="2" t="s">
        <v>823</v>
      </c>
    </row>
    <row r="6054" spans="1:5" x14ac:dyDescent="0.2">
      <c r="A6054" s="5">
        <v>5995</v>
      </c>
      <c r="B6054" s="921"/>
      <c r="C6054" s="2" t="s">
        <v>511</v>
      </c>
      <c r="D6054" s="2" t="str">
        <f t="shared" si="93"/>
        <v>OK</v>
      </c>
      <c r="E6054" s="2" t="s">
        <v>823</v>
      </c>
    </row>
    <row r="6055" spans="1:5" x14ac:dyDescent="0.2">
      <c r="A6055" s="5">
        <v>5996</v>
      </c>
      <c r="B6055" s="921"/>
      <c r="D6055" s="2" t="str">
        <f t="shared" si="93"/>
        <v>OK</v>
      </c>
      <c r="E6055" s="2" t="s">
        <v>823</v>
      </c>
    </row>
    <row r="6056" spans="1:5" x14ac:dyDescent="0.2">
      <c r="A6056" s="5">
        <v>5997</v>
      </c>
      <c r="B6056" s="921"/>
      <c r="D6056" s="2" t="str">
        <f t="shared" si="93"/>
        <v>OK</v>
      </c>
      <c r="E6056" s="2" t="s">
        <v>823</v>
      </c>
    </row>
    <row r="6057" spans="1:5" x14ac:dyDescent="0.2">
      <c r="A6057" s="5">
        <v>5998</v>
      </c>
      <c r="B6057" s="921"/>
      <c r="D6057" s="2" t="str">
        <f t="shared" si="93"/>
        <v>OK</v>
      </c>
      <c r="E6057" s="2" t="s">
        <v>823</v>
      </c>
    </row>
    <row r="6058" spans="1:5" x14ac:dyDescent="0.2">
      <c r="A6058" s="5">
        <v>5999</v>
      </c>
      <c r="B6058" s="921"/>
      <c r="D6058" s="2" t="str">
        <f t="shared" si="93"/>
        <v>OK</v>
      </c>
      <c r="E6058" s="2" t="s">
        <v>823</v>
      </c>
    </row>
    <row r="6059" spans="1:5" x14ac:dyDescent="0.2">
      <c r="A6059" s="5">
        <v>6000</v>
      </c>
      <c r="B6059" s="921"/>
      <c r="D6059" s="2" t="str">
        <f t="shared" si="93"/>
        <v>OK</v>
      </c>
      <c r="E6059" s="2" t="s">
        <v>823</v>
      </c>
    </row>
    <row r="6060" spans="1:5" x14ac:dyDescent="0.2">
      <c r="A6060" s="5">
        <v>6001</v>
      </c>
      <c r="B6060" s="921"/>
      <c r="D6060" s="2" t="str">
        <f t="shared" si="93"/>
        <v>OK</v>
      </c>
      <c r="E6060" s="2" t="s">
        <v>823</v>
      </c>
    </row>
    <row r="6061" spans="1:5" x14ac:dyDescent="0.2">
      <c r="A6061" s="5">
        <v>6002</v>
      </c>
      <c r="B6061" s="921"/>
      <c r="D6061" s="2" t="str">
        <f t="shared" si="93"/>
        <v>OK</v>
      </c>
      <c r="E6061" s="2" t="s">
        <v>823</v>
      </c>
    </row>
    <row r="6062" spans="1:5" x14ac:dyDescent="0.2">
      <c r="A6062" s="5">
        <v>6003</v>
      </c>
      <c r="B6062" s="921"/>
      <c r="D6062" s="2" t="str">
        <f t="shared" si="93"/>
        <v>OK</v>
      </c>
      <c r="E6062" s="2" t="s">
        <v>823</v>
      </c>
    </row>
    <row r="6063" spans="1:5" x14ac:dyDescent="0.2">
      <c r="A6063" s="5">
        <v>6004</v>
      </c>
      <c r="B6063" s="921"/>
      <c r="D6063" s="2" t="str">
        <f t="shared" si="93"/>
        <v>OK</v>
      </c>
      <c r="E6063" s="2" t="s">
        <v>823</v>
      </c>
    </row>
    <row r="6064" spans="1:5" x14ac:dyDescent="0.2">
      <c r="A6064" s="5">
        <v>6005</v>
      </c>
      <c r="B6064" s="921"/>
      <c r="D6064" s="2" t="str">
        <f t="shared" si="93"/>
        <v>OK</v>
      </c>
      <c r="E6064" s="2" t="s">
        <v>823</v>
      </c>
    </row>
    <row r="6065" spans="1:5" x14ac:dyDescent="0.2">
      <c r="A6065" s="5">
        <v>6006</v>
      </c>
      <c r="B6065" s="921"/>
      <c r="D6065" s="2" t="str">
        <f t="shared" si="93"/>
        <v>OK</v>
      </c>
      <c r="E6065" s="2" t="s">
        <v>823</v>
      </c>
    </row>
    <row r="6066" spans="1:5" x14ac:dyDescent="0.2">
      <c r="A6066" s="5">
        <v>6007</v>
      </c>
      <c r="B6066" s="921"/>
      <c r="D6066" s="2" t="str">
        <f t="shared" si="93"/>
        <v>OK</v>
      </c>
      <c r="E6066" s="2" t="s">
        <v>823</v>
      </c>
    </row>
    <row r="6067" spans="1:5" x14ac:dyDescent="0.2">
      <c r="A6067" s="5">
        <v>6008</v>
      </c>
      <c r="B6067" s="921"/>
      <c r="D6067" s="2" t="str">
        <f t="shared" si="93"/>
        <v>OK</v>
      </c>
      <c r="E6067" s="2" t="s">
        <v>823</v>
      </c>
    </row>
    <row r="6068" spans="1:5" x14ac:dyDescent="0.2">
      <c r="A6068" s="5">
        <v>6009</v>
      </c>
      <c r="B6068" s="921"/>
      <c r="D6068" s="2" t="str">
        <f t="shared" si="93"/>
        <v>OK</v>
      </c>
      <c r="E6068" s="2" t="s">
        <v>823</v>
      </c>
    </row>
    <row r="6069" spans="1:5" x14ac:dyDescent="0.2">
      <c r="A6069" s="5">
        <v>6010</v>
      </c>
      <c r="B6069" s="921"/>
      <c r="D6069" s="2" t="str">
        <f t="shared" si="93"/>
        <v>OK</v>
      </c>
      <c r="E6069" s="2" t="s">
        <v>823</v>
      </c>
    </row>
    <row r="6070" spans="1:5" x14ac:dyDescent="0.2">
      <c r="A6070" s="5">
        <v>6011</v>
      </c>
      <c r="B6070" s="921"/>
      <c r="D6070" s="2" t="str">
        <f t="shared" si="93"/>
        <v>OK</v>
      </c>
      <c r="E6070" s="2" t="s">
        <v>823</v>
      </c>
    </row>
    <row r="6071" spans="1:5" x14ac:dyDescent="0.2">
      <c r="A6071" s="5">
        <v>6012</v>
      </c>
      <c r="B6071" s="921"/>
      <c r="D6071" s="2" t="str">
        <f t="shared" si="93"/>
        <v>OK</v>
      </c>
      <c r="E6071" s="2" t="s">
        <v>823</v>
      </c>
    </row>
    <row r="6072" spans="1:5" x14ac:dyDescent="0.2">
      <c r="A6072">
        <v>6013</v>
      </c>
      <c r="B6072" s="921">
        <f>'PCTC-OEPP 37-39'!F98</f>
        <v>0</v>
      </c>
      <c r="D6072" s="2" t="str">
        <f t="shared" si="93"/>
        <v>Error?</v>
      </c>
      <c r="E6072" s="2" t="s">
        <v>832</v>
      </c>
    </row>
    <row r="6073" spans="1:5" x14ac:dyDescent="0.2">
      <c r="A6073" s="5">
        <v>6014</v>
      </c>
      <c r="B6073" s="921"/>
      <c r="C6073" s="2" t="s">
        <v>511</v>
      </c>
      <c r="D6073" s="2" t="str">
        <f t="shared" si="93"/>
        <v>OK</v>
      </c>
      <c r="E6073" s="2" t="s">
        <v>832</v>
      </c>
    </row>
    <row r="6074" spans="1:5" x14ac:dyDescent="0.2">
      <c r="A6074">
        <v>6015</v>
      </c>
      <c r="B6074" s="921">
        <f>'Short-Term Long-Term Debt 26'!C27</f>
        <v>0</v>
      </c>
      <c r="D6074" s="2" t="str">
        <f t="shared" si="93"/>
        <v>Error?</v>
      </c>
      <c r="E6074" s="2" t="s">
        <v>832</v>
      </c>
    </row>
    <row r="6075" spans="1:5" x14ac:dyDescent="0.2">
      <c r="A6075">
        <v>6016</v>
      </c>
      <c r="B6075" s="921">
        <f>'Short-Term Long-Term Debt 26'!D27</f>
        <v>0</v>
      </c>
      <c r="D6075" s="2" t="str">
        <f t="shared" si="93"/>
        <v>Error?</v>
      </c>
      <c r="E6075" s="2" t="s">
        <v>832</v>
      </c>
    </row>
    <row r="6076" spans="1:5" x14ac:dyDescent="0.2">
      <c r="A6076">
        <v>6017</v>
      </c>
      <c r="B6076" s="921">
        <f>'Short-Term Long-Term Debt 26'!E27</f>
        <v>0</v>
      </c>
      <c r="D6076" s="2" t="str">
        <f t="shared" si="93"/>
        <v>Error?</v>
      </c>
      <c r="E6076" s="2" t="s">
        <v>832</v>
      </c>
    </row>
    <row r="6077" spans="1:5" x14ac:dyDescent="0.2">
      <c r="A6077">
        <v>6018</v>
      </c>
      <c r="B6077" s="921">
        <f>'Short-Term Long-Term Debt 26'!F27</f>
        <v>0</v>
      </c>
      <c r="D6077" s="2" t="str">
        <f t="shared" ref="D6077:D6140" si="94">IF(ISBLANK(B6077),"OK",IF(A6077-B6077=0,"OK","Error?"))</f>
        <v>Error?</v>
      </c>
      <c r="E6077" s="2" t="s">
        <v>136</v>
      </c>
    </row>
    <row r="6078" spans="1:5" x14ac:dyDescent="0.2">
      <c r="A6078" s="5">
        <v>6019</v>
      </c>
      <c r="B6078" s="921"/>
      <c r="D6078" s="2" t="str">
        <f t="shared" si="94"/>
        <v>OK</v>
      </c>
      <c r="E6078" s="2" t="s">
        <v>423</v>
      </c>
    </row>
    <row r="6079" spans="1:5" x14ac:dyDescent="0.2">
      <c r="A6079">
        <v>6020</v>
      </c>
      <c r="B6079" s="921">
        <f>'Assets-Liab 5-6'!C7</f>
        <v>0</v>
      </c>
      <c r="D6079" s="2" t="str">
        <f t="shared" si="94"/>
        <v>Error?</v>
      </c>
      <c r="E6079" s="2" t="s">
        <v>154</v>
      </c>
    </row>
    <row r="6080" spans="1:5" x14ac:dyDescent="0.2">
      <c r="A6080">
        <v>6021</v>
      </c>
      <c r="B6080" s="921">
        <f>'Assets-Liab 5-6'!D7</f>
        <v>0</v>
      </c>
      <c r="D6080" s="2" t="str">
        <f t="shared" si="94"/>
        <v>Error?</v>
      </c>
      <c r="E6080" s="2" t="s">
        <v>154</v>
      </c>
    </row>
    <row r="6081" spans="1:5" x14ac:dyDescent="0.2">
      <c r="A6081">
        <v>6022</v>
      </c>
      <c r="B6081" s="921">
        <f>'Assets-Liab 5-6'!E7</f>
        <v>0</v>
      </c>
      <c r="D6081" s="2" t="str">
        <f t="shared" si="94"/>
        <v>Error?</v>
      </c>
      <c r="E6081" s="2" t="s">
        <v>154</v>
      </c>
    </row>
    <row r="6082" spans="1:5" x14ac:dyDescent="0.2">
      <c r="A6082">
        <v>6023</v>
      </c>
      <c r="B6082" s="921">
        <f>'Assets-Liab 5-6'!F7</f>
        <v>0</v>
      </c>
      <c r="D6082" s="2" t="str">
        <f t="shared" si="94"/>
        <v>Error?</v>
      </c>
      <c r="E6082" s="2" t="s">
        <v>154</v>
      </c>
    </row>
    <row r="6083" spans="1:5" x14ac:dyDescent="0.2">
      <c r="A6083">
        <v>6024</v>
      </c>
      <c r="B6083" s="921">
        <f>'Assets-Liab 5-6'!G7</f>
        <v>0</v>
      </c>
      <c r="D6083" s="2" t="str">
        <f t="shared" si="94"/>
        <v>Error?</v>
      </c>
      <c r="E6083" s="2" t="s">
        <v>154</v>
      </c>
    </row>
    <row r="6084" spans="1:5" x14ac:dyDescent="0.2">
      <c r="A6084">
        <v>6025</v>
      </c>
      <c r="B6084" s="921">
        <f>'Assets-Liab 5-6'!H7</f>
        <v>0</v>
      </c>
      <c r="D6084" s="2" t="str">
        <f t="shared" si="94"/>
        <v>Error?</v>
      </c>
      <c r="E6084" s="2" t="s">
        <v>154</v>
      </c>
    </row>
    <row r="6085" spans="1:5" x14ac:dyDescent="0.2">
      <c r="A6085">
        <v>6026</v>
      </c>
      <c r="B6085" s="921">
        <f>'Assets-Liab 5-6'!I7</f>
        <v>0</v>
      </c>
      <c r="D6085" s="2" t="str">
        <f t="shared" si="94"/>
        <v>Error?</v>
      </c>
      <c r="E6085" s="2" t="s">
        <v>154</v>
      </c>
    </row>
    <row r="6086" spans="1:5" x14ac:dyDescent="0.2">
      <c r="A6086">
        <v>6027</v>
      </c>
      <c r="B6086" s="921">
        <f>'Assets-Liab 5-6'!J7</f>
        <v>0</v>
      </c>
      <c r="D6086" s="2" t="str">
        <f t="shared" si="94"/>
        <v>Error?</v>
      </c>
      <c r="E6086" s="2" t="s">
        <v>154</v>
      </c>
    </row>
    <row r="6087" spans="1:5" x14ac:dyDescent="0.2">
      <c r="A6087">
        <v>6028</v>
      </c>
      <c r="B6087" s="921">
        <f>'Assets-Liab 5-6'!K7</f>
        <v>0</v>
      </c>
      <c r="D6087" s="2" t="str">
        <f t="shared" si="94"/>
        <v>Error?</v>
      </c>
      <c r="E6087" s="2" t="s">
        <v>154</v>
      </c>
    </row>
    <row r="6088" spans="1:5" x14ac:dyDescent="0.2">
      <c r="A6088">
        <v>6029</v>
      </c>
      <c r="B6088" s="921">
        <f>'Assets-Liab 5-6'!C8</f>
        <v>2174951</v>
      </c>
      <c r="D6088" s="2" t="str">
        <f t="shared" si="94"/>
        <v>Error?</v>
      </c>
      <c r="E6088" s="2" t="s">
        <v>154</v>
      </c>
    </row>
    <row r="6089" spans="1:5" x14ac:dyDescent="0.2">
      <c r="A6089">
        <v>6030</v>
      </c>
      <c r="B6089" s="921">
        <f>'Assets-Liab 5-6'!D8</f>
        <v>0</v>
      </c>
      <c r="D6089" s="2" t="str">
        <f t="shared" si="94"/>
        <v>Error?</v>
      </c>
      <c r="E6089" s="2" t="s">
        <v>154</v>
      </c>
    </row>
    <row r="6090" spans="1:5" x14ac:dyDescent="0.2">
      <c r="A6090">
        <v>6031</v>
      </c>
      <c r="B6090" s="921">
        <f>'Assets-Liab 5-6'!E8</f>
        <v>0</v>
      </c>
      <c r="D6090" s="2" t="str">
        <f t="shared" si="94"/>
        <v>Error?</v>
      </c>
      <c r="E6090" s="2" t="s">
        <v>154</v>
      </c>
    </row>
    <row r="6091" spans="1:5" x14ac:dyDescent="0.2">
      <c r="A6091">
        <v>6032</v>
      </c>
      <c r="B6091" s="921">
        <f>'Assets-Liab 5-6'!F8</f>
        <v>0</v>
      </c>
      <c r="D6091" s="2" t="str">
        <f t="shared" si="94"/>
        <v>Error?</v>
      </c>
      <c r="E6091" s="2" t="s">
        <v>154</v>
      </c>
    </row>
    <row r="6092" spans="1:5" x14ac:dyDescent="0.2">
      <c r="A6092">
        <v>6033</v>
      </c>
      <c r="B6092" s="921">
        <f>'Assets-Liab 5-6'!G8</f>
        <v>0</v>
      </c>
      <c r="D6092" s="2" t="str">
        <f t="shared" si="94"/>
        <v>Error?</v>
      </c>
      <c r="E6092" s="2" t="s">
        <v>154</v>
      </c>
    </row>
    <row r="6093" spans="1:5" x14ac:dyDescent="0.2">
      <c r="A6093">
        <v>6034</v>
      </c>
      <c r="B6093" s="921">
        <f>'Assets-Liab 5-6'!H8</f>
        <v>0</v>
      </c>
      <c r="D6093" s="2" t="str">
        <f t="shared" si="94"/>
        <v>Error?</v>
      </c>
      <c r="E6093" s="2" t="s">
        <v>154</v>
      </c>
    </row>
    <row r="6094" spans="1:5" x14ac:dyDescent="0.2">
      <c r="A6094">
        <v>6035</v>
      </c>
      <c r="B6094" s="921">
        <f>'Assets-Liab 5-6'!I8</f>
        <v>0</v>
      </c>
      <c r="D6094" s="2" t="str">
        <f t="shared" si="94"/>
        <v>Error?</v>
      </c>
      <c r="E6094" s="2" t="s">
        <v>154</v>
      </c>
    </row>
    <row r="6095" spans="1:5" x14ac:dyDescent="0.2">
      <c r="A6095">
        <v>6036</v>
      </c>
      <c r="B6095" s="921">
        <f>'Assets-Liab 5-6'!J8</f>
        <v>0</v>
      </c>
      <c r="D6095" s="2" t="str">
        <f t="shared" si="94"/>
        <v>Error?</v>
      </c>
      <c r="E6095" s="2" t="s">
        <v>154</v>
      </c>
    </row>
    <row r="6096" spans="1:5" x14ac:dyDescent="0.2">
      <c r="A6096">
        <v>6037</v>
      </c>
      <c r="B6096" s="921">
        <f>'Assets-Liab 5-6'!K8</f>
        <v>0</v>
      </c>
      <c r="D6096" s="2" t="str">
        <f t="shared" si="94"/>
        <v>Error?</v>
      </c>
      <c r="E6096" s="2" t="s">
        <v>154</v>
      </c>
    </row>
    <row r="6097" spans="1:5" x14ac:dyDescent="0.2">
      <c r="A6097">
        <v>6038</v>
      </c>
      <c r="B6097" s="921">
        <f>'Assets-Liab 5-6'!C9</f>
        <v>0</v>
      </c>
      <c r="D6097" s="2" t="str">
        <f t="shared" si="94"/>
        <v>Error?</v>
      </c>
      <c r="E6097" s="2" t="s">
        <v>154</v>
      </c>
    </row>
    <row r="6098" spans="1:5" x14ac:dyDescent="0.2">
      <c r="A6098">
        <v>6039</v>
      </c>
      <c r="B6098" s="921">
        <f>'Assets-Liab 5-6'!D9</f>
        <v>0</v>
      </c>
      <c r="D6098" s="2" t="str">
        <f t="shared" si="94"/>
        <v>Error?</v>
      </c>
      <c r="E6098" s="2" t="s">
        <v>154</v>
      </c>
    </row>
    <row r="6099" spans="1:5" x14ac:dyDescent="0.2">
      <c r="A6099">
        <v>6040</v>
      </c>
      <c r="B6099" s="921">
        <f>'Assets-Liab 5-6'!E9</f>
        <v>0</v>
      </c>
      <c r="D6099" s="2" t="str">
        <f t="shared" si="94"/>
        <v>Error?</v>
      </c>
      <c r="E6099" s="2" t="s">
        <v>154</v>
      </c>
    </row>
    <row r="6100" spans="1:5" x14ac:dyDescent="0.2">
      <c r="A6100">
        <v>6041</v>
      </c>
      <c r="B6100" s="921">
        <f>'Assets-Liab 5-6'!F9</f>
        <v>0</v>
      </c>
      <c r="D6100" s="2" t="str">
        <f t="shared" si="94"/>
        <v>Error?</v>
      </c>
      <c r="E6100" s="2" t="s">
        <v>154</v>
      </c>
    </row>
    <row r="6101" spans="1:5" x14ac:dyDescent="0.2">
      <c r="A6101">
        <f>A6100+1</f>
        <v>6042</v>
      </c>
      <c r="B6101" s="921">
        <f>'Assets-Liab 5-6'!G9</f>
        <v>0</v>
      </c>
      <c r="D6101" s="2" t="str">
        <f t="shared" si="94"/>
        <v>Error?</v>
      </c>
      <c r="E6101" s="2" t="s">
        <v>154</v>
      </c>
    </row>
    <row r="6102" spans="1:5" x14ac:dyDescent="0.2">
      <c r="A6102">
        <v>6043</v>
      </c>
      <c r="B6102" s="921">
        <f>'Assets-Liab 5-6'!H9</f>
        <v>0</v>
      </c>
      <c r="D6102" s="2" t="str">
        <f t="shared" si="94"/>
        <v>Error?</v>
      </c>
      <c r="E6102" s="2" t="s">
        <v>154</v>
      </c>
    </row>
    <row r="6103" spans="1:5" x14ac:dyDescent="0.2">
      <c r="A6103">
        <v>6044</v>
      </c>
      <c r="B6103" s="921">
        <f>'Assets-Liab 5-6'!I9</f>
        <v>0</v>
      </c>
      <c r="D6103" s="2" t="str">
        <f t="shared" si="94"/>
        <v>Error?</v>
      </c>
      <c r="E6103" s="2" t="s">
        <v>154</v>
      </c>
    </row>
    <row r="6104" spans="1:5" x14ac:dyDescent="0.2">
      <c r="A6104">
        <v>6045</v>
      </c>
      <c r="B6104" s="921">
        <f>'Assets-Liab 5-6'!J9</f>
        <v>0</v>
      </c>
      <c r="D6104" s="2" t="str">
        <f t="shared" si="94"/>
        <v>Error?</v>
      </c>
      <c r="E6104" s="2" t="s">
        <v>154</v>
      </c>
    </row>
    <row r="6105" spans="1:5" x14ac:dyDescent="0.2">
      <c r="A6105">
        <v>6046</v>
      </c>
      <c r="B6105" s="921">
        <f>'Assets-Liab 5-6'!K9</f>
        <v>0</v>
      </c>
      <c r="D6105" s="2" t="str">
        <f t="shared" si="94"/>
        <v>Error?</v>
      </c>
      <c r="E6105" s="2" t="s">
        <v>154</v>
      </c>
    </row>
    <row r="6106" spans="1:5" x14ac:dyDescent="0.2">
      <c r="A6106">
        <v>6047</v>
      </c>
      <c r="B6106" s="921">
        <f>'Assets-Liab 5-6'!L9</f>
        <v>0</v>
      </c>
      <c r="D6106" s="2" t="str">
        <f t="shared" si="94"/>
        <v>Error?</v>
      </c>
      <c r="E6106" s="2" t="s">
        <v>154</v>
      </c>
    </row>
    <row r="6107" spans="1:5" x14ac:dyDescent="0.2">
      <c r="A6107">
        <v>6048</v>
      </c>
      <c r="B6107" s="921">
        <f>'Assets-Liab 5-6'!E10</f>
        <v>0</v>
      </c>
      <c r="D6107" s="2" t="str">
        <f t="shared" si="94"/>
        <v>Error?</v>
      </c>
      <c r="E6107" s="2" t="s">
        <v>154</v>
      </c>
    </row>
    <row r="6108" spans="1:5" x14ac:dyDescent="0.2">
      <c r="A6108">
        <v>6049</v>
      </c>
      <c r="B6108" s="921">
        <f>'Assets-Liab 5-6'!G10</f>
        <v>0</v>
      </c>
      <c r="D6108" s="2" t="str">
        <f t="shared" si="94"/>
        <v>Error?</v>
      </c>
      <c r="E6108" s="2" t="s">
        <v>154</v>
      </c>
    </row>
    <row r="6109" spans="1:5" x14ac:dyDescent="0.2">
      <c r="A6109">
        <v>6050</v>
      </c>
      <c r="B6109" s="921">
        <f>'Assets-Liab 5-6'!I10</f>
        <v>0</v>
      </c>
      <c r="D6109" s="2" t="str">
        <f t="shared" si="94"/>
        <v>Error?</v>
      </c>
      <c r="E6109" s="2" t="s">
        <v>154</v>
      </c>
    </row>
    <row r="6110" spans="1:5" x14ac:dyDescent="0.2">
      <c r="A6110">
        <v>6051</v>
      </c>
      <c r="B6110" s="921">
        <f>'Assets-Liab 5-6'!J10</f>
        <v>0</v>
      </c>
      <c r="D6110" s="2" t="str">
        <f t="shared" si="94"/>
        <v>Error?</v>
      </c>
      <c r="E6110" s="2" t="s">
        <v>154</v>
      </c>
    </row>
    <row r="6111" spans="1:5" x14ac:dyDescent="0.2">
      <c r="A6111">
        <v>6052</v>
      </c>
      <c r="B6111" s="921">
        <f>'Assets-Liab 5-6'!C11</f>
        <v>0</v>
      </c>
      <c r="D6111" s="2" t="str">
        <f t="shared" si="94"/>
        <v>Error?</v>
      </c>
      <c r="E6111" s="2" t="s">
        <v>154</v>
      </c>
    </row>
    <row r="6112" spans="1:5" x14ac:dyDescent="0.2">
      <c r="A6112">
        <v>6053</v>
      </c>
      <c r="B6112" s="921">
        <f>'Assets-Liab 5-6'!D11</f>
        <v>0</v>
      </c>
      <c r="D6112" s="2" t="str">
        <f t="shared" si="94"/>
        <v>Error?</v>
      </c>
      <c r="E6112" s="2" t="s">
        <v>154</v>
      </c>
    </row>
    <row r="6113" spans="1:5" x14ac:dyDescent="0.2">
      <c r="A6113">
        <v>6054</v>
      </c>
      <c r="B6113" s="921">
        <f>'Assets-Liab 5-6'!E11</f>
        <v>0</v>
      </c>
      <c r="D6113" s="2" t="str">
        <f t="shared" si="94"/>
        <v>Error?</v>
      </c>
      <c r="E6113" s="2" t="s">
        <v>154</v>
      </c>
    </row>
    <row r="6114" spans="1:5" x14ac:dyDescent="0.2">
      <c r="A6114">
        <v>6055</v>
      </c>
      <c r="B6114" s="921">
        <f>'Assets-Liab 5-6'!F11</f>
        <v>0</v>
      </c>
      <c r="D6114" s="2" t="str">
        <f t="shared" si="94"/>
        <v>Error?</v>
      </c>
      <c r="E6114" s="2" t="s">
        <v>154</v>
      </c>
    </row>
    <row r="6115" spans="1:5" x14ac:dyDescent="0.2">
      <c r="A6115">
        <v>6056</v>
      </c>
      <c r="B6115" s="921">
        <f>'Assets-Liab 5-6'!G11</f>
        <v>0</v>
      </c>
      <c r="D6115" s="2" t="str">
        <f t="shared" si="94"/>
        <v>Error?</v>
      </c>
      <c r="E6115" s="2" t="s">
        <v>154</v>
      </c>
    </row>
    <row r="6116" spans="1:5" x14ac:dyDescent="0.2">
      <c r="A6116">
        <v>6057</v>
      </c>
      <c r="B6116" s="921">
        <f>'Assets-Liab 5-6'!H11</f>
        <v>0</v>
      </c>
      <c r="D6116" s="2" t="str">
        <f t="shared" si="94"/>
        <v>Error?</v>
      </c>
      <c r="E6116" s="2" t="s">
        <v>154</v>
      </c>
    </row>
    <row r="6117" spans="1:5" x14ac:dyDescent="0.2">
      <c r="A6117">
        <v>6058</v>
      </c>
      <c r="B6117" s="921">
        <f>'Assets-Liab 5-6'!I11</f>
        <v>0</v>
      </c>
      <c r="D6117" s="2" t="str">
        <f t="shared" si="94"/>
        <v>Error?</v>
      </c>
      <c r="E6117" s="2" t="s">
        <v>154</v>
      </c>
    </row>
    <row r="6118" spans="1:5" x14ac:dyDescent="0.2">
      <c r="A6118">
        <v>6059</v>
      </c>
      <c r="B6118" s="921">
        <f>'Assets-Liab 5-6'!J11</f>
        <v>0</v>
      </c>
      <c r="D6118" s="2" t="str">
        <f t="shared" si="94"/>
        <v>Error?</v>
      </c>
      <c r="E6118" s="2" t="s">
        <v>154</v>
      </c>
    </row>
    <row r="6119" spans="1:5" x14ac:dyDescent="0.2">
      <c r="A6119">
        <v>6060</v>
      </c>
      <c r="B6119" s="921">
        <f>'Assets-Liab 5-6'!K11</f>
        <v>0</v>
      </c>
      <c r="D6119" s="2" t="str">
        <f t="shared" si="94"/>
        <v>Error?</v>
      </c>
      <c r="E6119" s="2" t="s">
        <v>154</v>
      </c>
    </row>
    <row r="6120" spans="1:5" x14ac:dyDescent="0.2">
      <c r="A6120">
        <v>6061</v>
      </c>
      <c r="B6120" s="921">
        <f>'Assets-Liab 5-6'!L11</f>
        <v>0</v>
      </c>
      <c r="D6120" s="2" t="str">
        <f t="shared" si="94"/>
        <v>Error?</v>
      </c>
      <c r="E6120" s="2" t="s">
        <v>154</v>
      </c>
    </row>
    <row r="6121" spans="1:5" x14ac:dyDescent="0.2">
      <c r="A6121">
        <v>6062</v>
      </c>
      <c r="B6121" s="921">
        <f>'Assets-Liab 5-6'!J12</f>
        <v>0</v>
      </c>
      <c r="D6121" s="2" t="str">
        <f t="shared" si="94"/>
        <v>Error?</v>
      </c>
      <c r="E6121" s="2" t="s">
        <v>154</v>
      </c>
    </row>
    <row r="6122" spans="1:5" x14ac:dyDescent="0.2">
      <c r="A6122">
        <v>6063</v>
      </c>
      <c r="B6122" s="921">
        <f>'Assets-Liab 5-6'!J13</f>
        <v>0</v>
      </c>
      <c r="D6122" s="2" t="str">
        <f t="shared" si="94"/>
        <v>Error?</v>
      </c>
      <c r="E6122" s="2" t="s">
        <v>154</v>
      </c>
    </row>
    <row r="6123" spans="1:5" x14ac:dyDescent="0.2">
      <c r="A6123">
        <v>6064</v>
      </c>
      <c r="B6123" s="921">
        <f>'Assets-Liab 5-6'!C25</f>
        <v>0</v>
      </c>
      <c r="D6123" s="2" t="str">
        <f t="shared" si="94"/>
        <v>Error?</v>
      </c>
      <c r="E6123" s="2" t="s">
        <v>154</v>
      </c>
    </row>
    <row r="6124" spans="1:5" x14ac:dyDescent="0.2">
      <c r="A6124">
        <v>6065</v>
      </c>
      <c r="B6124" s="921">
        <f>'Assets-Liab 5-6'!D25</f>
        <v>0</v>
      </c>
      <c r="D6124" s="2" t="str">
        <f t="shared" si="94"/>
        <v>Error?</v>
      </c>
      <c r="E6124" s="2" t="s">
        <v>154</v>
      </c>
    </row>
    <row r="6125" spans="1:5" x14ac:dyDescent="0.2">
      <c r="A6125">
        <v>6066</v>
      </c>
      <c r="B6125" s="921">
        <f>'Assets-Liab 5-6'!E25</f>
        <v>0</v>
      </c>
      <c r="D6125" s="2" t="str">
        <f t="shared" si="94"/>
        <v>Error?</v>
      </c>
      <c r="E6125" s="2" t="s">
        <v>154</v>
      </c>
    </row>
    <row r="6126" spans="1:5" x14ac:dyDescent="0.2">
      <c r="A6126">
        <v>6067</v>
      </c>
      <c r="B6126" s="921">
        <f>'Assets-Liab 5-6'!F25</f>
        <v>0</v>
      </c>
      <c r="D6126" s="2" t="str">
        <f t="shared" si="94"/>
        <v>Error?</v>
      </c>
      <c r="E6126" s="2" t="s">
        <v>154</v>
      </c>
    </row>
    <row r="6127" spans="1:5" x14ac:dyDescent="0.2">
      <c r="A6127">
        <v>6068</v>
      </c>
      <c r="B6127" s="921">
        <f>'Assets-Liab 5-6'!G25</f>
        <v>0</v>
      </c>
      <c r="D6127" s="2" t="str">
        <f t="shared" si="94"/>
        <v>Error?</v>
      </c>
      <c r="E6127" s="2" t="s">
        <v>154</v>
      </c>
    </row>
    <row r="6128" spans="1:5" x14ac:dyDescent="0.2">
      <c r="A6128">
        <v>6069</v>
      </c>
      <c r="B6128" s="921">
        <f>'Assets-Liab 5-6'!H25</f>
        <v>0</v>
      </c>
      <c r="D6128" s="2" t="str">
        <f t="shared" si="94"/>
        <v>Error?</v>
      </c>
      <c r="E6128" s="2" t="s">
        <v>154</v>
      </c>
    </row>
    <row r="6129" spans="1:5" x14ac:dyDescent="0.2">
      <c r="A6129">
        <v>6070</v>
      </c>
      <c r="B6129" s="921">
        <f>'Assets-Liab 5-6'!J25</f>
        <v>0</v>
      </c>
      <c r="D6129" s="2" t="str">
        <f t="shared" si="94"/>
        <v>Error?</v>
      </c>
      <c r="E6129" s="2" t="s">
        <v>154</v>
      </c>
    </row>
    <row r="6130" spans="1:5" x14ac:dyDescent="0.2">
      <c r="A6130">
        <v>6071</v>
      </c>
      <c r="B6130" s="921">
        <f>'Assets-Liab 5-6'!K25</f>
        <v>0</v>
      </c>
      <c r="D6130" s="2" t="str">
        <f t="shared" si="94"/>
        <v>Error?</v>
      </c>
      <c r="E6130" s="2" t="s">
        <v>154</v>
      </c>
    </row>
    <row r="6131" spans="1:5" x14ac:dyDescent="0.2">
      <c r="A6131">
        <v>6072</v>
      </c>
      <c r="B6131" s="921">
        <f>'Assets-Liab 5-6'!C26</f>
        <v>0</v>
      </c>
      <c r="D6131" s="2" t="str">
        <f t="shared" si="94"/>
        <v>Error?</v>
      </c>
      <c r="E6131" s="2" t="s">
        <v>154</v>
      </c>
    </row>
    <row r="6132" spans="1:5" x14ac:dyDescent="0.2">
      <c r="A6132">
        <v>6073</v>
      </c>
      <c r="B6132" s="921">
        <f>'Assets-Liab 5-6'!D26</f>
        <v>0</v>
      </c>
      <c r="D6132" s="2" t="str">
        <f t="shared" si="94"/>
        <v>Error?</v>
      </c>
      <c r="E6132" s="2" t="s">
        <v>154</v>
      </c>
    </row>
    <row r="6133" spans="1:5" x14ac:dyDescent="0.2">
      <c r="A6133">
        <v>6074</v>
      </c>
      <c r="B6133" s="921">
        <f>'Assets-Liab 5-6'!E26</f>
        <v>0</v>
      </c>
      <c r="D6133" s="2" t="str">
        <f t="shared" si="94"/>
        <v>Error?</v>
      </c>
      <c r="E6133" s="2" t="s">
        <v>154</v>
      </c>
    </row>
    <row r="6134" spans="1:5" x14ac:dyDescent="0.2">
      <c r="A6134">
        <v>6075</v>
      </c>
      <c r="B6134" s="921">
        <f>'Assets-Liab 5-6'!F26</f>
        <v>0</v>
      </c>
      <c r="D6134" s="2" t="str">
        <f t="shared" si="94"/>
        <v>Error?</v>
      </c>
      <c r="E6134" s="2" t="s">
        <v>154</v>
      </c>
    </row>
    <row r="6135" spans="1:5" x14ac:dyDescent="0.2">
      <c r="A6135">
        <v>6076</v>
      </c>
      <c r="B6135" s="921">
        <f>'Assets-Liab 5-6'!G26</f>
        <v>0</v>
      </c>
      <c r="D6135" s="2" t="str">
        <f t="shared" si="94"/>
        <v>Error?</v>
      </c>
      <c r="E6135" s="2" t="s">
        <v>154</v>
      </c>
    </row>
    <row r="6136" spans="1:5" x14ac:dyDescent="0.2">
      <c r="A6136">
        <v>6077</v>
      </c>
      <c r="B6136" s="921">
        <f>'Assets-Liab 5-6'!H26</f>
        <v>0</v>
      </c>
      <c r="D6136" s="2" t="str">
        <f t="shared" si="94"/>
        <v>Error?</v>
      </c>
      <c r="E6136" s="2" t="s">
        <v>154</v>
      </c>
    </row>
    <row r="6137" spans="1:5" x14ac:dyDescent="0.2">
      <c r="A6137">
        <v>6078</v>
      </c>
      <c r="B6137" s="921">
        <f>'Assets-Liab 5-6'!I26</f>
        <v>0</v>
      </c>
      <c r="D6137" s="2" t="str">
        <f t="shared" si="94"/>
        <v>Error?</v>
      </c>
      <c r="E6137" s="2" t="s">
        <v>154</v>
      </c>
    </row>
    <row r="6138" spans="1:5" x14ac:dyDescent="0.2">
      <c r="A6138">
        <v>6079</v>
      </c>
      <c r="B6138" s="921">
        <f>'Assets-Liab 5-6'!J26</f>
        <v>0</v>
      </c>
      <c r="D6138" s="2" t="str">
        <f t="shared" si="94"/>
        <v>Error?</v>
      </c>
      <c r="E6138" s="2" t="s">
        <v>154</v>
      </c>
    </row>
    <row r="6139" spans="1:5" x14ac:dyDescent="0.2">
      <c r="A6139">
        <v>6080</v>
      </c>
      <c r="B6139" s="921">
        <f>'Assets-Liab 5-6'!K26</f>
        <v>0</v>
      </c>
      <c r="D6139" s="2" t="str">
        <f t="shared" si="94"/>
        <v>Error?</v>
      </c>
      <c r="E6139" s="2" t="s">
        <v>154</v>
      </c>
    </row>
    <row r="6140" spans="1:5" x14ac:dyDescent="0.2">
      <c r="A6140">
        <v>6081</v>
      </c>
      <c r="B6140" s="921">
        <f>'Assets-Liab 5-6'!C27</f>
        <v>2890380</v>
      </c>
      <c r="D6140" s="2" t="str">
        <f t="shared" si="94"/>
        <v>Error?</v>
      </c>
      <c r="E6140" s="2" t="s">
        <v>154</v>
      </c>
    </row>
    <row r="6141" spans="1:5" x14ac:dyDescent="0.2">
      <c r="A6141">
        <v>6082</v>
      </c>
      <c r="B6141" s="921">
        <f>'Assets-Liab 5-6'!D27</f>
        <v>0</v>
      </c>
      <c r="D6141" s="2" t="str">
        <f t="shared" ref="D6141:D6204" si="95">IF(ISBLANK(B6141),"OK",IF(A6141-B6141=0,"OK","Error?"))</f>
        <v>Error?</v>
      </c>
      <c r="E6141" s="2" t="s">
        <v>154</v>
      </c>
    </row>
    <row r="6142" spans="1:5" x14ac:dyDescent="0.2">
      <c r="A6142">
        <v>6083</v>
      </c>
      <c r="B6142" s="921">
        <f>'Assets-Liab 5-6'!E27</f>
        <v>0</v>
      </c>
      <c r="D6142" s="2" t="str">
        <f t="shared" si="95"/>
        <v>Error?</v>
      </c>
      <c r="E6142" s="2" t="s">
        <v>154</v>
      </c>
    </row>
    <row r="6143" spans="1:5" x14ac:dyDescent="0.2">
      <c r="A6143">
        <v>6084</v>
      </c>
      <c r="B6143" s="921">
        <f>'Assets-Liab 5-6'!F27</f>
        <v>0</v>
      </c>
      <c r="D6143" s="2" t="str">
        <f t="shared" si="95"/>
        <v>Error?</v>
      </c>
      <c r="E6143" s="2" t="s">
        <v>154</v>
      </c>
    </row>
    <row r="6144" spans="1:5" x14ac:dyDescent="0.2">
      <c r="A6144">
        <v>6085</v>
      </c>
      <c r="B6144" s="921">
        <f>'Assets-Liab 5-6'!G27</f>
        <v>0</v>
      </c>
      <c r="D6144" s="2" t="str">
        <f t="shared" si="95"/>
        <v>Error?</v>
      </c>
      <c r="E6144" s="2" t="s">
        <v>154</v>
      </c>
    </row>
    <row r="6145" spans="1:5" x14ac:dyDescent="0.2">
      <c r="A6145">
        <v>6086</v>
      </c>
      <c r="B6145" s="921">
        <f>'Assets-Liab 5-6'!H27</f>
        <v>0</v>
      </c>
      <c r="D6145" s="2" t="str">
        <f t="shared" si="95"/>
        <v>Error?</v>
      </c>
      <c r="E6145" s="2" t="s">
        <v>154</v>
      </c>
    </row>
    <row r="6146" spans="1:5" x14ac:dyDescent="0.2">
      <c r="A6146">
        <v>6087</v>
      </c>
      <c r="B6146" s="921">
        <f>'Assets-Liab 5-6'!I27</f>
        <v>0</v>
      </c>
      <c r="D6146" s="2" t="str">
        <f t="shared" si="95"/>
        <v>Error?</v>
      </c>
      <c r="E6146" s="2" t="s">
        <v>154</v>
      </c>
    </row>
    <row r="6147" spans="1:5" x14ac:dyDescent="0.2">
      <c r="A6147">
        <v>6088</v>
      </c>
      <c r="B6147" s="921">
        <f>'Assets-Liab 5-6'!J27</f>
        <v>0</v>
      </c>
      <c r="D6147" s="2" t="str">
        <f t="shared" si="95"/>
        <v>Error?</v>
      </c>
      <c r="E6147" s="2" t="s">
        <v>154</v>
      </c>
    </row>
    <row r="6148" spans="1:5" x14ac:dyDescent="0.2">
      <c r="A6148">
        <v>6089</v>
      </c>
      <c r="B6148" s="921">
        <f>'Assets-Liab 5-6'!K27</f>
        <v>0</v>
      </c>
      <c r="D6148" s="2" t="str">
        <f t="shared" si="95"/>
        <v>Error?</v>
      </c>
      <c r="E6148" s="2" t="s">
        <v>154</v>
      </c>
    </row>
    <row r="6149" spans="1:5" x14ac:dyDescent="0.2">
      <c r="A6149">
        <v>6090</v>
      </c>
      <c r="B6149" s="921">
        <f>'Assets-Liab 5-6'!C28</f>
        <v>0</v>
      </c>
      <c r="D6149" s="2" t="str">
        <f t="shared" si="95"/>
        <v>Error?</v>
      </c>
      <c r="E6149" s="2" t="s">
        <v>154</v>
      </c>
    </row>
    <row r="6150" spans="1:5" x14ac:dyDescent="0.2">
      <c r="A6150">
        <v>6091</v>
      </c>
      <c r="B6150" s="921">
        <f>'Assets-Liab 5-6'!D28</f>
        <v>0</v>
      </c>
      <c r="D6150" s="2" t="str">
        <f t="shared" si="95"/>
        <v>Error?</v>
      </c>
      <c r="E6150" s="2" t="s">
        <v>154</v>
      </c>
    </row>
    <row r="6151" spans="1:5" x14ac:dyDescent="0.2">
      <c r="A6151">
        <v>6092</v>
      </c>
      <c r="B6151" s="921">
        <f>'Assets-Liab 5-6'!E28</f>
        <v>0</v>
      </c>
      <c r="D6151" s="2" t="str">
        <f t="shared" si="95"/>
        <v>Error?</v>
      </c>
      <c r="E6151" s="2" t="s">
        <v>154</v>
      </c>
    </row>
    <row r="6152" spans="1:5" x14ac:dyDescent="0.2">
      <c r="A6152">
        <v>6093</v>
      </c>
      <c r="B6152" s="921">
        <f>'Assets-Liab 5-6'!F28</f>
        <v>0</v>
      </c>
      <c r="D6152" s="2" t="str">
        <f t="shared" si="95"/>
        <v>Error?</v>
      </c>
      <c r="E6152" s="2" t="s">
        <v>154</v>
      </c>
    </row>
    <row r="6153" spans="1:5" x14ac:dyDescent="0.2">
      <c r="A6153">
        <v>6094</v>
      </c>
      <c r="B6153" s="921">
        <f>'Assets-Liab 5-6'!G28</f>
        <v>0</v>
      </c>
      <c r="D6153" s="2" t="str">
        <f t="shared" si="95"/>
        <v>Error?</v>
      </c>
      <c r="E6153" s="2" t="s">
        <v>154</v>
      </c>
    </row>
    <row r="6154" spans="1:5" x14ac:dyDescent="0.2">
      <c r="A6154">
        <v>6095</v>
      </c>
      <c r="B6154" s="921">
        <f>'Assets-Liab 5-6'!H28</f>
        <v>0</v>
      </c>
      <c r="D6154" s="2" t="str">
        <f t="shared" si="95"/>
        <v>Error?</v>
      </c>
      <c r="E6154" s="2" t="s">
        <v>154</v>
      </c>
    </row>
    <row r="6155" spans="1:5" x14ac:dyDescent="0.2">
      <c r="A6155">
        <v>6096</v>
      </c>
      <c r="B6155" s="921">
        <f>'Assets-Liab 5-6'!I28</f>
        <v>0</v>
      </c>
      <c r="D6155" s="2" t="str">
        <f t="shared" si="95"/>
        <v>Error?</v>
      </c>
      <c r="E6155" s="2" t="s">
        <v>154</v>
      </c>
    </row>
    <row r="6156" spans="1:5" x14ac:dyDescent="0.2">
      <c r="A6156">
        <v>6097</v>
      </c>
      <c r="B6156" s="921">
        <f>'Assets-Liab 5-6'!J28</f>
        <v>0</v>
      </c>
      <c r="D6156" s="2" t="str">
        <f t="shared" si="95"/>
        <v>Error?</v>
      </c>
      <c r="E6156" s="2" t="s">
        <v>154</v>
      </c>
    </row>
    <row r="6157" spans="1:5" x14ac:dyDescent="0.2">
      <c r="A6157">
        <v>6098</v>
      </c>
      <c r="B6157" s="921">
        <f>'Assets-Liab 5-6'!K28</f>
        <v>0</v>
      </c>
      <c r="D6157" s="2" t="str">
        <f t="shared" si="95"/>
        <v>Error?</v>
      </c>
      <c r="E6157" s="2" t="s">
        <v>154</v>
      </c>
    </row>
    <row r="6158" spans="1:5" x14ac:dyDescent="0.2">
      <c r="A6158">
        <v>6099</v>
      </c>
      <c r="B6158" s="921">
        <f>'Assets-Liab 5-6'!C29</f>
        <v>0</v>
      </c>
      <c r="D6158" s="2" t="str">
        <f t="shared" si="95"/>
        <v>Error?</v>
      </c>
      <c r="E6158" s="2" t="s">
        <v>154</v>
      </c>
    </row>
    <row r="6159" spans="1:5" x14ac:dyDescent="0.2">
      <c r="A6159">
        <v>6100</v>
      </c>
      <c r="B6159" s="921">
        <f>'Assets-Liab 5-6'!D29</f>
        <v>0</v>
      </c>
      <c r="D6159" s="2" t="str">
        <f t="shared" si="95"/>
        <v>Error?</v>
      </c>
      <c r="E6159" s="2" t="s">
        <v>154</v>
      </c>
    </row>
    <row r="6160" spans="1:5" x14ac:dyDescent="0.2">
      <c r="A6160">
        <v>6101</v>
      </c>
      <c r="B6160" s="921">
        <f>'Assets-Liab 5-6'!E29</f>
        <v>0</v>
      </c>
      <c r="D6160" s="2" t="str">
        <f t="shared" si="95"/>
        <v>Error?</v>
      </c>
      <c r="E6160" s="2" t="s">
        <v>154</v>
      </c>
    </row>
    <row r="6161" spans="1:5" x14ac:dyDescent="0.2">
      <c r="A6161">
        <v>6102</v>
      </c>
      <c r="B6161" s="921">
        <f>'Assets-Liab 5-6'!F29</f>
        <v>0</v>
      </c>
      <c r="D6161" s="2" t="str">
        <f t="shared" si="95"/>
        <v>Error?</v>
      </c>
      <c r="E6161" s="2" t="s">
        <v>154</v>
      </c>
    </row>
    <row r="6162" spans="1:5" x14ac:dyDescent="0.2">
      <c r="A6162">
        <v>6103</v>
      </c>
      <c r="B6162" s="921">
        <f>'Assets-Liab 5-6'!G29</f>
        <v>0</v>
      </c>
      <c r="D6162" s="2" t="str">
        <f t="shared" si="95"/>
        <v>Error?</v>
      </c>
      <c r="E6162" s="2" t="s">
        <v>154</v>
      </c>
    </row>
    <row r="6163" spans="1:5" x14ac:dyDescent="0.2">
      <c r="A6163">
        <v>6104</v>
      </c>
      <c r="B6163" s="921">
        <f>'Assets-Liab 5-6'!H29</f>
        <v>0</v>
      </c>
      <c r="D6163" s="2" t="str">
        <f t="shared" si="95"/>
        <v>Error?</v>
      </c>
      <c r="E6163" s="2" t="s">
        <v>154</v>
      </c>
    </row>
    <row r="6164" spans="1:5" x14ac:dyDescent="0.2">
      <c r="A6164">
        <v>6105</v>
      </c>
      <c r="B6164" s="921">
        <f>'Assets-Liab 5-6'!I29</f>
        <v>0</v>
      </c>
      <c r="D6164" s="2" t="str">
        <f t="shared" si="95"/>
        <v>Error?</v>
      </c>
      <c r="E6164" s="2" t="s">
        <v>154</v>
      </c>
    </row>
    <row r="6165" spans="1:5" x14ac:dyDescent="0.2">
      <c r="A6165">
        <v>6106</v>
      </c>
      <c r="B6165" s="921">
        <f>'Assets-Liab 5-6'!J29</f>
        <v>0</v>
      </c>
      <c r="D6165" s="2" t="str">
        <f t="shared" si="95"/>
        <v>Error?</v>
      </c>
      <c r="E6165" s="2" t="s">
        <v>154</v>
      </c>
    </row>
    <row r="6166" spans="1:5" x14ac:dyDescent="0.2">
      <c r="A6166">
        <v>6107</v>
      </c>
      <c r="B6166" s="921">
        <f>'Assets-Liab 5-6'!K29</f>
        <v>0</v>
      </c>
      <c r="D6166" s="2" t="str">
        <f t="shared" si="95"/>
        <v>Error?</v>
      </c>
      <c r="E6166" s="2" t="s">
        <v>154</v>
      </c>
    </row>
    <row r="6167" spans="1:5" x14ac:dyDescent="0.2">
      <c r="A6167">
        <v>6108</v>
      </c>
      <c r="B6167" s="921">
        <f>'Assets-Liab 5-6'!C30</f>
        <v>1281416</v>
      </c>
      <c r="D6167" s="2" t="str">
        <f t="shared" si="95"/>
        <v>Error?</v>
      </c>
      <c r="E6167" s="2" t="s">
        <v>154</v>
      </c>
    </row>
    <row r="6168" spans="1:5" x14ac:dyDescent="0.2">
      <c r="A6168">
        <v>6109</v>
      </c>
      <c r="B6168" s="921">
        <f>'Assets-Liab 5-6'!D30</f>
        <v>0</v>
      </c>
      <c r="D6168" s="2" t="str">
        <f t="shared" si="95"/>
        <v>Error?</v>
      </c>
      <c r="E6168" s="2" t="s">
        <v>154</v>
      </c>
    </row>
    <row r="6169" spans="1:5" x14ac:dyDescent="0.2">
      <c r="A6169">
        <v>6110</v>
      </c>
      <c r="B6169" s="921">
        <f>'Assets-Liab 5-6'!E30</f>
        <v>0</v>
      </c>
      <c r="D6169" s="2" t="str">
        <f t="shared" si="95"/>
        <v>Error?</v>
      </c>
      <c r="E6169" s="2" t="s">
        <v>154</v>
      </c>
    </row>
    <row r="6170" spans="1:5" x14ac:dyDescent="0.2">
      <c r="A6170">
        <v>6111</v>
      </c>
      <c r="B6170" s="921">
        <f>'Assets-Liab 5-6'!F30</f>
        <v>0</v>
      </c>
      <c r="D6170" s="2" t="str">
        <f t="shared" si="95"/>
        <v>Error?</v>
      </c>
      <c r="E6170" s="2" t="s">
        <v>154</v>
      </c>
    </row>
    <row r="6171" spans="1:5" x14ac:dyDescent="0.2">
      <c r="A6171">
        <v>6112</v>
      </c>
      <c r="B6171" s="921">
        <f>'Assets-Liab 5-6'!G30</f>
        <v>0</v>
      </c>
      <c r="D6171" s="2" t="str">
        <f t="shared" si="95"/>
        <v>Error?</v>
      </c>
      <c r="E6171" s="2" t="s">
        <v>154</v>
      </c>
    </row>
    <row r="6172" spans="1:5" x14ac:dyDescent="0.2">
      <c r="A6172">
        <v>6113</v>
      </c>
      <c r="B6172" s="921">
        <f>'Assets-Liab 5-6'!H30</f>
        <v>0</v>
      </c>
      <c r="D6172" s="2" t="str">
        <f t="shared" si="95"/>
        <v>Error?</v>
      </c>
      <c r="E6172" s="2" t="s">
        <v>154</v>
      </c>
    </row>
    <row r="6173" spans="1:5" x14ac:dyDescent="0.2">
      <c r="A6173">
        <v>6114</v>
      </c>
      <c r="B6173" s="921">
        <f>'Assets-Liab 5-6'!I30</f>
        <v>0</v>
      </c>
      <c r="D6173" s="2" t="str">
        <f t="shared" si="95"/>
        <v>Error?</v>
      </c>
      <c r="E6173" s="2" t="s">
        <v>154</v>
      </c>
    </row>
    <row r="6174" spans="1:5" x14ac:dyDescent="0.2">
      <c r="A6174">
        <v>6115</v>
      </c>
      <c r="B6174" s="921">
        <f>'Assets-Liab 5-6'!J30</f>
        <v>0</v>
      </c>
      <c r="D6174" s="2" t="str">
        <f t="shared" si="95"/>
        <v>Error?</v>
      </c>
      <c r="E6174" s="2" t="s">
        <v>154</v>
      </c>
    </row>
    <row r="6175" spans="1:5" x14ac:dyDescent="0.2">
      <c r="A6175">
        <v>6116</v>
      </c>
      <c r="B6175" s="921">
        <f>'Assets-Liab 5-6'!K30</f>
        <v>0</v>
      </c>
      <c r="D6175" s="2" t="str">
        <f t="shared" si="95"/>
        <v>Error?</v>
      </c>
      <c r="E6175" s="2" t="s">
        <v>154</v>
      </c>
    </row>
    <row r="6176" spans="1:5" x14ac:dyDescent="0.2">
      <c r="A6176">
        <v>6117</v>
      </c>
      <c r="B6176" s="921">
        <f>'Assets-Liab 5-6'!E31</f>
        <v>0</v>
      </c>
      <c r="D6176" s="2" t="str">
        <f t="shared" si="95"/>
        <v>Error?</v>
      </c>
      <c r="E6176" s="2" t="s">
        <v>154</v>
      </c>
    </row>
    <row r="6177" spans="1:5" x14ac:dyDescent="0.2">
      <c r="A6177">
        <v>6118</v>
      </c>
      <c r="B6177" s="921">
        <f>'Assets-Liab 5-6'!I31</f>
        <v>0</v>
      </c>
      <c r="D6177" s="2" t="str">
        <f t="shared" si="95"/>
        <v>Error?</v>
      </c>
      <c r="E6177" s="2" t="s">
        <v>154</v>
      </c>
    </row>
    <row r="6178" spans="1:5" x14ac:dyDescent="0.2">
      <c r="A6178">
        <v>6119</v>
      </c>
      <c r="B6178" s="921">
        <f>'Assets-Liab 5-6'!J31</f>
        <v>0</v>
      </c>
      <c r="D6178" s="2" t="str">
        <f t="shared" si="95"/>
        <v>Error?</v>
      </c>
      <c r="E6178" s="2" t="s">
        <v>154</v>
      </c>
    </row>
    <row r="6179" spans="1:5" x14ac:dyDescent="0.2">
      <c r="A6179">
        <v>6120</v>
      </c>
      <c r="B6179" s="921">
        <f>'Assets-Liab 5-6'!J32</f>
        <v>0</v>
      </c>
      <c r="D6179" s="2" t="str">
        <f t="shared" si="95"/>
        <v>Error?</v>
      </c>
      <c r="E6179" s="2" t="s">
        <v>154</v>
      </c>
    </row>
    <row r="6180" spans="1:5" x14ac:dyDescent="0.2">
      <c r="A6180">
        <v>6121</v>
      </c>
      <c r="B6180" s="921">
        <f>'Assets-Liab 5-6'!C33</f>
        <v>0</v>
      </c>
      <c r="D6180" s="2" t="str">
        <f t="shared" si="95"/>
        <v>Error?</v>
      </c>
      <c r="E6180" s="2" t="s">
        <v>154</v>
      </c>
    </row>
    <row r="6181" spans="1:5" x14ac:dyDescent="0.2">
      <c r="A6181">
        <v>6122</v>
      </c>
      <c r="B6181" s="921">
        <f>'Assets-Liab 5-6'!D33</f>
        <v>0</v>
      </c>
      <c r="D6181" s="2" t="str">
        <f t="shared" si="95"/>
        <v>Error?</v>
      </c>
      <c r="E6181" s="2" t="s">
        <v>154</v>
      </c>
    </row>
    <row r="6182" spans="1:5" x14ac:dyDescent="0.2">
      <c r="A6182">
        <v>6123</v>
      </c>
      <c r="B6182" s="921">
        <f>'Assets-Liab 5-6'!E33</f>
        <v>0</v>
      </c>
      <c r="D6182" s="2" t="str">
        <f t="shared" si="95"/>
        <v>Error?</v>
      </c>
      <c r="E6182" s="2" t="s">
        <v>154</v>
      </c>
    </row>
    <row r="6183" spans="1:5" x14ac:dyDescent="0.2">
      <c r="A6183">
        <v>6124</v>
      </c>
      <c r="B6183" s="921">
        <f>'Assets-Liab 5-6'!F33</f>
        <v>0</v>
      </c>
      <c r="D6183" s="2" t="str">
        <f t="shared" si="95"/>
        <v>Error?</v>
      </c>
      <c r="E6183" s="2" t="s">
        <v>154</v>
      </c>
    </row>
    <row r="6184" spans="1:5" x14ac:dyDescent="0.2">
      <c r="A6184">
        <v>6125</v>
      </c>
      <c r="B6184" s="921">
        <f>'Assets-Liab 5-6'!G33</f>
        <v>0</v>
      </c>
      <c r="D6184" s="2" t="str">
        <f t="shared" si="95"/>
        <v>Error?</v>
      </c>
      <c r="E6184" s="2" t="s">
        <v>154</v>
      </c>
    </row>
    <row r="6185" spans="1:5" x14ac:dyDescent="0.2">
      <c r="A6185">
        <v>6126</v>
      </c>
      <c r="B6185" s="921">
        <f>'Assets-Liab 5-6'!H33</f>
        <v>0</v>
      </c>
      <c r="D6185" s="2" t="str">
        <f t="shared" si="95"/>
        <v>Error?</v>
      </c>
      <c r="E6185" s="2" t="s">
        <v>154</v>
      </c>
    </row>
    <row r="6186" spans="1:5" x14ac:dyDescent="0.2">
      <c r="A6186">
        <v>6127</v>
      </c>
      <c r="B6186" s="921">
        <f>'Assets-Liab 5-6'!I33</f>
        <v>0</v>
      </c>
      <c r="D6186" s="2" t="str">
        <f t="shared" si="95"/>
        <v>Error?</v>
      </c>
      <c r="E6186" s="2" t="s">
        <v>154</v>
      </c>
    </row>
    <row r="6187" spans="1:5" x14ac:dyDescent="0.2">
      <c r="A6187">
        <v>6128</v>
      </c>
      <c r="B6187" s="921">
        <f>'Assets-Liab 5-6'!J33</f>
        <v>0</v>
      </c>
      <c r="D6187" s="2" t="str">
        <f t="shared" si="95"/>
        <v>Error?</v>
      </c>
      <c r="E6187" s="2" t="s">
        <v>154</v>
      </c>
    </row>
    <row r="6188" spans="1:5" x14ac:dyDescent="0.2">
      <c r="A6188">
        <v>6129</v>
      </c>
      <c r="B6188" s="921">
        <f>'Assets-Liab 5-6'!K33</f>
        <v>0</v>
      </c>
      <c r="D6188" s="2" t="str">
        <f t="shared" si="95"/>
        <v>Error?</v>
      </c>
      <c r="E6188" s="2" t="s">
        <v>154</v>
      </c>
    </row>
    <row r="6189" spans="1:5" x14ac:dyDescent="0.2">
      <c r="A6189">
        <v>6130</v>
      </c>
      <c r="B6189" s="921">
        <f>'Assets-Liab 5-6'!J34</f>
        <v>0</v>
      </c>
      <c r="D6189" s="2" t="str">
        <f t="shared" si="95"/>
        <v>Error?</v>
      </c>
      <c r="E6189" s="2" t="s">
        <v>154</v>
      </c>
    </row>
    <row r="6190" spans="1:5" x14ac:dyDescent="0.2">
      <c r="A6190" s="5">
        <v>6131</v>
      </c>
      <c r="B6190" s="921"/>
      <c r="D6190" s="2" t="str">
        <f t="shared" si="95"/>
        <v>OK</v>
      </c>
      <c r="E6190" s="2" t="s">
        <v>119</v>
      </c>
    </row>
    <row r="6191" spans="1:5" x14ac:dyDescent="0.2">
      <c r="A6191" s="5">
        <v>6132</v>
      </c>
      <c r="B6191" s="921"/>
      <c r="D6191" s="2" t="str">
        <f t="shared" si="95"/>
        <v>OK</v>
      </c>
      <c r="E6191" s="2" t="s">
        <v>119</v>
      </c>
    </row>
    <row r="6192" spans="1:5" x14ac:dyDescent="0.2">
      <c r="A6192" s="5">
        <v>6133</v>
      </c>
      <c r="B6192" s="921"/>
      <c r="D6192" s="2" t="str">
        <f t="shared" si="95"/>
        <v>OK</v>
      </c>
      <c r="E6192" s="2" t="s">
        <v>119</v>
      </c>
    </row>
    <row r="6193" spans="1:5" x14ac:dyDescent="0.2">
      <c r="A6193" s="5">
        <v>6134</v>
      </c>
      <c r="B6193" s="921"/>
      <c r="D6193" s="2" t="str">
        <f t="shared" si="95"/>
        <v>OK</v>
      </c>
      <c r="E6193" s="2" t="s">
        <v>119</v>
      </c>
    </row>
    <row r="6194" spans="1:5" x14ac:dyDescent="0.2">
      <c r="A6194" s="5">
        <v>6135</v>
      </c>
      <c r="B6194" s="921"/>
      <c r="D6194" s="2" t="str">
        <f t="shared" si="95"/>
        <v>OK</v>
      </c>
      <c r="E6194" s="2" t="s">
        <v>119</v>
      </c>
    </row>
    <row r="6195" spans="1:5" x14ac:dyDescent="0.2">
      <c r="A6195" s="5">
        <v>6136</v>
      </c>
      <c r="B6195" s="921"/>
      <c r="D6195" s="2" t="str">
        <f t="shared" si="95"/>
        <v>OK</v>
      </c>
      <c r="E6195" s="2" t="s">
        <v>119</v>
      </c>
    </row>
    <row r="6196" spans="1:5" x14ac:dyDescent="0.2">
      <c r="A6196" s="5">
        <v>6137</v>
      </c>
      <c r="B6196" s="921"/>
      <c r="D6196" s="2" t="str">
        <f t="shared" si="95"/>
        <v>OK</v>
      </c>
      <c r="E6196" s="2" t="s">
        <v>119</v>
      </c>
    </row>
    <row r="6197" spans="1:5" x14ac:dyDescent="0.2">
      <c r="A6197" s="5">
        <v>6138</v>
      </c>
      <c r="B6197" s="921"/>
      <c r="D6197" s="2" t="str">
        <f t="shared" si="95"/>
        <v>OK</v>
      </c>
      <c r="E6197" s="2" t="s">
        <v>119</v>
      </c>
    </row>
    <row r="6198" spans="1:5" x14ac:dyDescent="0.2">
      <c r="A6198" s="5">
        <v>6139</v>
      </c>
      <c r="B6198" s="921"/>
      <c r="D6198" s="2" t="str">
        <f t="shared" si="95"/>
        <v>OK</v>
      </c>
      <c r="E6198" s="2" t="s">
        <v>119</v>
      </c>
    </row>
    <row r="6199" spans="1:5" x14ac:dyDescent="0.2">
      <c r="A6199" s="5">
        <v>6140</v>
      </c>
      <c r="B6199" s="921"/>
      <c r="D6199" s="2" t="str">
        <f t="shared" si="95"/>
        <v>OK</v>
      </c>
      <c r="E6199" s="2" t="s">
        <v>119</v>
      </c>
    </row>
    <row r="6200" spans="1:5" x14ac:dyDescent="0.2">
      <c r="A6200" s="5">
        <v>6141</v>
      </c>
      <c r="B6200" s="921"/>
      <c r="D6200" s="2" t="str">
        <f t="shared" si="95"/>
        <v>OK</v>
      </c>
      <c r="E6200" s="2" t="s">
        <v>119</v>
      </c>
    </row>
    <row r="6201" spans="1:5" x14ac:dyDescent="0.2">
      <c r="A6201" s="5">
        <v>6142</v>
      </c>
      <c r="B6201" s="921"/>
      <c r="D6201" s="2" t="str">
        <f t="shared" si="95"/>
        <v>OK</v>
      </c>
      <c r="E6201" s="2" t="s">
        <v>119</v>
      </c>
    </row>
    <row r="6202" spans="1:5" x14ac:dyDescent="0.2">
      <c r="A6202" s="5">
        <v>6143</v>
      </c>
      <c r="B6202" s="921"/>
      <c r="D6202" s="2" t="str">
        <f t="shared" si="95"/>
        <v>OK</v>
      </c>
      <c r="E6202" s="2" t="s">
        <v>119</v>
      </c>
    </row>
    <row r="6203" spans="1:5" x14ac:dyDescent="0.2">
      <c r="A6203" s="5">
        <v>6144</v>
      </c>
      <c r="B6203" s="921"/>
      <c r="D6203" s="2" t="str">
        <f t="shared" si="95"/>
        <v>OK</v>
      </c>
      <c r="E6203" s="2" t="s">
        <v>119</v>
      </c>
    </row>
    <row r="6204" spans="1:5" x14ac:dyDescent="0.2">
      <c r="A6204" s="5">
        <v>6145</v>
      </c>
      <c r="B6204" s="921"/>
      <c r="D6204" s="2" t="str">
        <f t="shared" si="95"/>
        <v>OK</v>
      </c>
      <c r="E6204" s="2" t="s">
        <v>119</v>
      </c>
    </row>
    <row r="6205" spans="1:5" x14ac:dyDescent="0.2">
      <c r="A6205" s="5">
        <v>6146</v>
      </c>
      <c r="B6205" s="921"/>
      <c r="D6205" s="2" t="str">
        <f t="shared" ref="D6205:D6268" si="96">IF(ISBLANK(B6205),"OK",IF(A6205-B6205=0,"OK","Error?"))</f>
        <v>OK</v>
      </c>
      <c r="E6205" s="2" t="s">
        <v>119</v>
      </c>
    </row>
    <row r="6206" spans="1:5" x14ac:dyDescent="0.2">
      <c r="A6206" s="5">
        <v>6147</v>
      </c>
      <c r="B6206" s="921"/>
      <c r="D6206" s="2" t="str">
        <f t="shared" si="96"/>
        <v>OK</v>
      </c>
      <c r="E6206" s="2" t="s">
        <v>119</v>
      </c>
    </row>
    <row r="6207" spans="1:5" x14ac:dyDescent="0.2">
      <c r="A6207" s="5">
        <v>6148</v>
      </c>
      <c r="B6207" s="921"/>
      <c r="D6207" s="2" t="str">
        <f t="shared" si="96"/>
        <v>OK</v>
      </c>
      <c r="E6207" s="2" t="s">
        <v>119</v>
      </c>
    </row>
    <row r="6208" spans="1:5" x14ac:dyDescent="0.2">
      <c r="A6208" s="5">
        <v>6149</v>
      </c>
      <c r="B6208" s="921"/>
      <c r="D6208" s="2" t="str">
        <f t="shared" si="96"/>
        <v>OK</v>
      </c>
      <c r="E6208" s="2" t="s">
        <v>119</v>
      </c>
    </row>
    <row r="6209" spans="1:5" x14ac:dyDescent="0.2">
      <c r="A6209" s="5">
        <v>6150</v>
      </c>
      <c r="B6209" s="921"/>
      <c r="D6209" s="2" t="str">
        <f t="shared" si="96"/>
        <v>OK</v>
      </c>
      <c r="E6209" s="2" t="s">
        <v>119</v>
      </c>
    </row>
    <row r="6210" spans="1:5" x14ac:dyDescent="0.2">
      <c r="A6210" s="5">
        <v>6151</v>
      </c>
      <c r="B6210" s="921"/>
      <c r="D6210" s="2" t="str">
        <f t="shared" si="96"/>
        <v>OK</v>
      </c>
      <c r="E6210" s="2" t="s">
        <v>119</v>
      </c>
    </row>
    <row r="6211" spans="1:5" x14ac:dyDescent="0.2">
      <c r="A6211" s="5">
        <v>6152</v>
      </c>
      <c r="B6211" s="921"/>
      <c r="D6211" s="2" t="str">
        <f t="shared" si="96"/>
        <v>OK</v>
      </c>
      <c r="E6211" s="2" t="s">
        <v>119</v>
      </c>
    </row>
    <row r="6212" spans="1:5" x14ac:dyDescent="0.2">
      <c r="A6212">
        <v>6153</v>
      </c>
      <c r="B6212" s="921">
        <f>'Assets-Liab 5-6'!J38</f>
        <v>0</v>
      </c>
      <c r="D6212" s="2" t="str">
        <f t="shared" si="96"/>
        <v>Error?</v>
      </c>
      <c r="E6212" s="2" t="s">
        <v>154</v>
      </c>
    </row>
    <row r="6213" spans="1:5" x14ac:dyDescent="0.2">
      <c r="A6213">
        <v>6154</v>
      </c>
      <c r="B6213" s="921">
        <f>'Assets-Liab 5-6'!J39</f>
        <v>0</v>
      </c>
      <c r="D6213" s="2" t="str">
        <f t="shared" si="96"/>
        <v>Error?</v>
      </c>
      <c r="E6213" s="2" t="s">
        <v>154</v>
      </c>
    </row>
    <row r="6214" spans="1:5" x14ac:dyDescent="0.2">
      <c r="A6214">
        <v>6155</v>
      </c>
      <c r="B6214" s="921">
        <f>'Assets-Liab 5-6'!J41</f>
        <v>0</v>
      </c>
      <c r="D6214" s="2" t="str">
        <f t="shared" si="96"/>
        <v>Error?</v>
      </c>
      <c r="E6214" s="2" t="s">
        <v>154</v>
      </c>
    </row>
    <row r="6215" spans="1:5" x14ac:dyDescent="0.2">
      <c r="A6215">
        <v>6156</v>
      </c>
      <c r="B6215" s="921">
        <f>'Assets-Liab 5-6'!J4</f>
        <v>0</v>
      </c>
      <c r="D6215" s="2" t="str">
        <f t="shared" si="96"/>
        <v>Error?</v>
      </c>
      <c r="E6215" s="2" t="s">
        <v>154</v>
      </c>
    </row>
    <row r="6216" spans="1:5" x14ac:dyDescent="0.2">
      <c r="A6216">
        <v>6157</v>
      </c>
      <c r="B6216" s="921">
        <f>'Assets-Liab 5-6'!J5</f>
        <v>0</v>
      </c>
      <c r="D6216" s="2" t="str">
        <f t="shared" si="96"/>
        <v>Error?</v>
      </c>
      <c r="E6216" s="2" t="s">
        <v>154</v>
      </c>
    </row>
    <row r="6217" spans="1:5" x14ac:dyDescent="0.2">
      <c r="A6217">
        <v>6158</v>
      </c>
      <c r="B6217" s="921">
        <f>'Assets-Liab 5-6'!J6</f>
        <v>0</v>
      </c>
      <c r="D6217" s="2" t="str">
        <f t="shared" si="96"/>
        <v>Error?</v>
      </c>
      <c r="E6217" s="2" t="s">
        <v>154</v>
      </c>
    </row>
    <row r="6218" spans="1:5" x14ac:dyDescent="0.2">
      <c r="A6218">
        <v>6159</v>
      </c>
      <c r="B6218" s="921">
        <f>'Acct Summary 7-9'!J4</f>
        <v>0</v>
      </c>
      <c r="D6218" s="2" t="str">
        <f t="shared" si="96"/>
        <v>Error?</v>
      </c>
      <c r="E6218" s="2" t="s">
        <v>154</v>
      </c>
    </row>
    <row r="6219" spans="1:5" x14ac:dyDescent="0.2">
      <c r="A6219">
        <v>6160</v>
      </c>
      <c r="B6219" s="921">
        <f>'Acct Summary 7-9'!J6</f>
        <v>0</v>
      </c>
      <c r="D6219" s="2" t="str">
        <f t="shared" si="96"/>
        <v>Error?</v>
      </c>
      <c r="E6219" s="2" t="s">
        <v>154</v>
      </c>
    </row>
    <row r="6220" spans="1:5" x14ac:dyDescent="0.2">
      <c r="A6220">
        <v>6161</v>
      </c>
      <c r="B6220" s="921">
        <f>'Acct Summary 7-9'!J7</f>
        <v>0</v>
      </c>
      <c r="D6220" s="2" t="str">
        <f t="shared" si="96"/>
        <v>Error?</v>
      </c>
      <c r="E6220" s="2" t="s">
        <v>154</v>
      </c>
    </row>
    <row r="6221" spans="1:5" x14ac:dyDescent="0.2">
      <c r="A6221">
        <v>6162</v>
      </c>
      <c r="B6221" s="921">
        <f>'Acct Summary 7-9'!J8</f>
        <v>0</v>
      </c>
      <c r="D6221" s="2" t="str">
        <f t="shared" si="96"/>
        <v>Error?</v>
      </c>
      <c r="E6221" s="2" t="s">
        <v>154</v>
      </c>
    </row>
    <row r="6222" spans="1:5" x14ac:dyDescent="0.2">
      <c r="A6222">
        <v>6163</v>
      </c>
      <c r="B6222" s="921">
        <f>'Acct Summary 7-9'!J9</f>
        <v>0</v>
      </c>
      <c r="D6222" s="2" t="str">
        <f t="shared" si="96"/>
        <v>Error?</v>
      </c>
      <c r="E6222" s="2" t="s">
        <v>154</v>
      </c>
    </row>
    <row r="6223" spans="1:5" x14ac:dyDescent="0.2">
      <c r="A6223">
        <v>6164</v>
      </c>
      <c r="B6223" s="921">
        <f>'Acct Summary 7-9'!J10</f>
        <v>0</v>
      </c>
      <c r="D6223" s="2" t="str">
        <f t="shared" si="96"/>
        <v>Error?</v>
      </c>
      <c r="E6223" s="2" t="s">
        <v>154</v>
      </c>
    </row>
    <row r="6224" spans="1:5" x14ac:dyDescent="0.2">
      <c r="A6224">
        <v>6165</v>
      </c>
      <c r="B6224" s="921">
        <f>'Acct Summary 7-9'!J16</f>
        <v>0</v>
      </c>
      <c r="D6224" s="2" t="str">
        <f t="shared" si="96"/>
        <v>Error?</v>
      </c>
      <c r="E6224" s="2" t="s">
        <v>154</v>
      </c>
    </row>
    <row r="6225" spans="1:5" x14ac:dyDescent="0.2">
      <c r="A6225">
        <v>6166</v>
      </c>
      <c r="B6225" s="921">
        <f>'Acct Summary 7-9'!J17</f>
        <v>0</v>
      </c>
      <c r="D6225" s="2" t="str">
        <f t="shared" si="96"/>
        <v>Error?</v>
      </c>
      <c r="E6225" s="2" t="s">
        <v>154</v>
      </c>
    </row>
    <row r="6226" spans="1:5" x14ac:dyDescent="0.2">
      <c r="A6226">
        <v>6167</v>
      </c>
      <c r="B6226" s="921">
        <f>'Acct Summary 7-9'!J18</f>
        <v>0</v>
      </c>
      <c r="D6226" s="2" t="str">
        <f t="shared" si="96"/>
        <v>Error?</v>
      </c>
      <c r="E6226" s="2" t="s">
        <v>154</v>
      </c>
    </row>
    <row r="6227" spans="1:5" x14ac:dyDescent="0.2">
      <c r="A6227">
        <v>6168</v>
      </c>
      <c r="B6227" s="921">
        <f>'Acct Summary 7-9'!J19</f>
        <v>0</v>
      </c>
      <c r="D6227" s="2" t="str">
        <f t="shared" si="96"/>
        <v>Error?</v>
      </c>
      <c r="E6227" s="2" t="s">
        <v>154</v>
      </c>
    </row>
    <row r="6228" spans="1:5" x14ac:dyDescent="0.2">
      <c r="A6228">
        <v>6169</v>
      </c>
      <c r="B6228" s="921">
        <f>'Acct Summary 7-9'!J20</f>
        <v>0</v>
      </c>
      <c r="D6228" s="2" t="str">
        <f t="shared" si="96"/>
        <v>Error?</v>
      </c>
      <c r="E6228" s="2" t="s">
        <v>154</v>
      </c>
    </row>
    <row r="6229" spans="1:5" x14ac:dyDescent="0.2">
      <c r="A6229">
        <v>6170</v>
      </c>
      <c r="B6229" s="921">
        <f>'Acct Summary 7-9'!J26</f>
        <v>0</v>
      </c>
      <c r="D6229" s="2" t="str">
        <f t="shared" si="96"/>
        <v>Error?</v>
      </c>
      <c r="E6229" s="2" t="s">
        <v>154</v>
      </c>
    </row>
    <row r="6230" spans="1:5" x14ac:dyDescent="0.2">
      <c r="A6230">
        <v>6171</v>
      </c>
      <c r="B6230" s="921">
        <f>'Acct Summary 7-9'!J28</f>
        <v>0</v>
      </c>
      <c r="D6230" s="2" t="str">
        <f t="shared" si="96"/>
        <v>Error?</v>
      </c>
      <c r="E6230" s="2" t="s">
        <v>154</v>
      </c>
    </row>
    <row r="6231" spans="1:5" x14ac:dyDescent="0.2">
      <c r="A6231">
        <v>6172</v>
      </c>
      <c r="B6231" s="921">
        <f>'Acct Summary 7-9'!J33</f>
        <v>0</v>
      </c>
      <c r="D6231" s="2" t="str">
        <f t="shared" si="96"/>
        <v>Error?</v>
      </c>
      <c r="E6231" s="2" t="s">
        <v>154</v>
      </c>
    </row>
    <row r="6232" spans="1:5" x14ac:dyDescent="0.2">
      <c r="A6232">
        <v>6173</v>
      </c>
      <c r="B6232" s="921">
        <f>'Acct Summary 7-9'!J34</f>
        <v>0</v>
      </c>
      <c r="D6232" s="2" t="str">
        <f t="shared" si="96"/>
        <v>Error?</v>
      </c>
      <c r="E6232" s="2" t="s">
        <v>154</v>
      </c>
    </row>
    <row r="6233" spans="1:5" x14ac:dyDescent="0.2">
      <c r="A6233">
        <v>6174</v>
      </c>
      <c r="B6233" s="921">
        <f>'Acct Summary 7-9'!J35</f>
        <v>0</v>
      </c>
      <c r="D6233" s="2" t="str">
        <f t="shared" si="96"/>
        <v>Error?</v>
      </c>
      <c r="E6233" s="2" t="s">
        <v>154</v>
      </c>
    </row>
    <row r="6234" spans="1:5" x14ac:dyDescent="0.2">
      <c r="A6234">
        <v>6175</v>
      </c>
      <c r="B6234" s="921">
        <f>'Acct Summary 7-9'!J36</f>
        <v>0</v>
      </c>
      <c r="D6234" s="2" t="str">
        <f t="shared" si="96"/>
        <v>Error?</v>
      </c>
      <c r="E6234" s="2" t="s">
        <v>154</v>
      </c>
    </row>
    <row r="6235" spans="1:5" x14ac:dyDescent="0.2">
      <c r="A6235">
        <v>6176</v>
      </c>
      <c r="B6235" s="921">
        <f>'Acct Summary 7-9'!J43</f>
        <v>0</v>
      </c>
      <c r="D6235" s="2" t="str">
        <f t="shared" si="96"/>
        <v>Error?</v>
      </c>
      <c r="E6235" s="2" t="s">
        <v>154</v>
      </c>
    </row>
    <row r="6236" spans="1:5" x14ac:dyDescent="0.2">
      <c r="A6236">
        <v>6177</v>
      </c>
      <c r="B6236" s="921">
        <f>'Acct Summary 7-9'!J44</f>
        <v>0</v>
      </c>
      <c r="D6236" s="2" t="str">
        <f t="shared" si="96"/>
        <v>Error?</v>
      </c>
      <c r="E6236" s="2" t="s">
        <v>154</v>
      </c>
    </row>
    <row r="6237" spans="1:5" x14ac:dyDescent="0.2">
      <c r="A6237">
        <v>6178</v>
      </c>
      <c r="B6237" s="921">
        <f>'Acct Summary 7-9'!J50</f>
        <v>0</v>
      </c>
      <c r="D6237" s="2" t="str">
        <f t="shared" si="96"/>
        <v>Error?</v>
      </c>
      <c r="E6237" s="2" t="s">
        <v>154</v>
      </c>
    </row>
    <row r="6238" spans="1:5" x14ac:dyDescent="0.2">
      <c r="A6238">
        <v>6179</v>
      </c>
      <c r="B6238" s="921">
        <f>'Acct Summary 7-9'!C54</f>
        <v>0</v>
      </c>
      <c r="D6238" s="2" t="str">
        <f t="shared" si="96"/>
        <v>Error?</v>
      </c>
      <c r="E6238" s="2" t="s">
        <v>154</v>
      </c>
    </row>
    <row r="6239" spans="1:5" x14ac:dyDescent="0.2">
      <c r="A6239">
        <v>6180</v>
      </c>
      <c r="B6239" s="921">
        <f>'Acct Summary 7-9'!D54</f>
        <v>0</v>
      </c>
      <c r="D6239" s="2" t="str">
        <f t="shared" si="96"/>
        <v>Error?</v>
      </c>
      <c r="E6239" s="2" t="s">
        <v>154</v>
      </c>
    </row>
    <row r="6240" spans="1:5" x14ac:dyDescent="0.2">
      <c r="A6240">
        <v>6181</v>
      </c>
      <c r="B6240" s="921">
        <f>'Acct Summary 7-9'!H54</f>
        <v>0</v>
      </c>
      <c r="D6240" s="2" t="str">
        <f t="shared" si="96"/>
        <v>Error?</v>
      </c>
      <c r="E6240" s="2" t="s">
        <v>154</v>
      </c>
    </row>
    <row r="6241" spans="1:5" x14ac:dyDescent="0.2">
      <c r="A6241">
        <v>6182</v>
      </c>
      <c r="B6241" s="921">
        <f>'Acct Summary 7-9'!C58</f>
        <v>0</v>
      </c>
      <c r="D6241" s="2" t="str">
        <f t="shared" si="96"/>
        <v>Error?</v>
      </c>
      <c r="E6241" s="2" t="s">
        <v>154</v>
      </c>
    </row>
    <row r="6242" spans="1:5" x14ac:dyDescent="0.2">
      <c r="A6242">
        <v>6183</v>
      </c>
      <c r="B6242" s="921">
        <f>'Acct Summary 7-9'!D58</f>
        <v>0</v>
      </c>
      <c r="D6242" s="2" t="str">
        <f t="shared" si="96"/>
        <v>Error?</v>
      </c>
      <c r="E6242" s="2" t="s">
        <v>154</v>
      </c>
    </row>
    <row r="6243" spans="1:5" x14ac:dyDescent="0.2">
      <c r="A6243">
        <v>6184</v>
      </c>
      <c r="B6243" s="921">
        <f>'Acct Summary 7-9'!H58</f>
        <v>0</v>
      </c>
      <c r="D6243" s="2" t="str">
        <f t="shared" si="96"/>
        <v>Error?</v>
      </c>
      <c r="E6243" s="2" t="s">
        <v>154</v>
      </c>
    </row>
    <row r="6244" spans="1:5" x14ac:dyDescent="0.2">
      <c r="A6244">
        <v>6185</v>
      </c>
      <c r="B6244" s="921">
        <f>'Acct Summary 7-9'!C62</f>
        <v>0</v>
      </c>
      <c r="D6244" s="2" t="str">
        <f t="shared" si="96"/>
        <v>Error?</v>
      </c>
      <c r="E6244" s="2" t="s">
        <v>154</v>
      </c>
    </row>
    <row r="6245" spans="1:5" x14ac:dyDescent="0.2">
      <c r="A6245">
        <v>6186</v>
      </c>
      <c r="B6245" s="921">
        <f>'Acct Summary 7-9'!D62</f>
        <v>0</v>
      </c>
      <c r="D6245" s="2" t="str">
        <f t="shared" si="96"/>
        <v>Error?</v>
      </c>
      <c r="E6245" s="2" t="s">
        <v>154</v>
      </c>
    </row>
    <row r="6246" spans="1:5" x14ac:dyDescent="0.2">
      <c r="A6246">
        <v>6187</v>
      </c>
      <c r="B6246" s="921">
        <f>'Acct Summary 7-9'!C66</f>
        <v>0</v>
      </c>
      <c r="D6246" s="2" t="str">
        <f t="shared" si="96"/>
        <v>Error?</v>
      </c>
      <c r="E6246" s="2" t="s">
        <v>154</v>
      </c>
    </row>
    <row r="6247" spans="1:5" x14ac:dyDescent="0.2">
      <c r="A6247">
        <v>6188</v>
      </c>
      <c r="B6247" s="921">
        <f>'Acct Summary 7-9'!D66</f>
        <v>0</v>
      </c>
      <c r="D6247" s="2" t="str">
        <f t="shared" si="96"/>
        <v>Error?</v>
      </c>
      <c r="E6247" s="2" t="s">
        <v>154</v>
      </c>
    </row>
    <row r="6248" spans="1:5" x14ac:dyDescent="0.2">
      <c r="A6248">
        <v>6189</v>
      </c>
      <c r="B6248" s="921">
        <f>'Acct Summary 7-9'!C70</f>
        <v>0</v>
      </c>
      <c r="D6248" s="2" t="str">
        <f t="shared" si="96"/>
        <v>Error?</v>
      </c>
      <c r="E6248" s="2" t="s">
        <v>154</v>
      </c>
    </row>
    <row r="6249" spans="1:5" x14ac:dyDescent="0.2">
      <c r="A6249">
        <v>6190</v>
      </c>
      <c r="B6249" s="921">
        <f>'Acct Summary 7-9'!D70</f>
        <v>0</v>
      </c>
      <c r="D6249" s="2" t="str">
        <f t="shared" si="96"/>
        <v>Error?</v>
      </c>
      <c r="E6249" s="2" t="s">
        <v>154</v>
      </c>
    </row>
    <row r="6250" spans="1:5" x14ac:dyDescent="0.2">
      <c r="A6250">
        <v>6191</v>
      </c>
      <c r="B6250" s="921">
        <f>'Acct Summary 7-9'!C74</f>
        <v>0</v>
      </c>
      <c r="D6250" s="2" t="str">
        <f t="shared" si="96"/>
        <v>Error?</v>
      </c>
      <c r="E6250" s="2" t="s">
        <v>154</v>
      </c>
    </row>
    <row r="6251" spans="1:5" x14ac:dyDescent="0.2">
      <c r="A6251">
        <v>6192</v>
      </c>
      <c r="B6251" s="921">
        <f>'Acct Summary 7-9'!D74</f>
        <v>0</v>
      </c>
      <c r="D6251" s="2" t="str">
        <f t="shared" si="96"/>
        <v>Error?</v>
      </c>
      <c r="E6251" s="2" t="s">
        <v>154</v>
      </c>
    </row>
    <row r="6252" spans="1:5" x14ac:dyDescent="0.2">
      <c r="A6252">
        <v>6193</v>
      </c>
      <c r="B6252" s="921">
        <f>'Acct Summary 7-9'!F74</f>
        <v>0</v>
      </c>
      <c r="D6252" s="2" t="str">
        <f t="shared" si="96"/>
        <v>Error?</v>
      </c>
      <c r="E6252" s="2" t="s">
        <v>154</v>
      </c>
    </row>
    <row r="6253" spans="1:5" x14ac:dyDescent="0.2">
      <c r="A6253">
        <v>6194</v>
      </c>
      <c r="B6253" s="921">
        <f>'Acct Summary 7-9'!G74</f>
        <v>0</v>
      </c>
      <c r="D6253" s="2" t="str">
        <f t="shared" si="96"/>
        <v>Error?</v>
      </c>
      <c r="E6253" s="2" t="s">
        <v>154</v>
      </c>
    </row>
    <row r="6254" spans="1:5" x14ac:dyDescent="0.2">
      <c r="A6254">
        <v>6195</v>
      </c>
      <c r="B6254" s="921">
        <f>'Acct Summary 7-9'!H74</f>
        <v>0</v>
      </c>
      <c r="D6254" s="2" t="str">
        <f t="shared" si="96"/>
        <v>Error?</v>
      </c>
      <c r="E6254" s="2" t="s">
        <v>154</v>
      </c>
    </row>
    <row r="6255" spans="1:5" x14ac:dyDescent="0.2">
      <c r="A6255">
        <v>6196</v>
      </c>
      <c r="B6255" s="921">
        <f>'Acct Summary 7-9'!K74</f>
        <v>0</v>
      </c>
      <c r="D6255" s="2" t="str">
        <f t="shared" si="96"/>
        <v>Error?</v>
      </c>
      <c r="E6255" s="2" t="s">
        <v>154</v>
      </c>
    </row>
    <row r="6256" spans="1:5" x14ac:dyDescent="0.2">
      <c r="A6256">
        <v>6197</v>
      </c>
      <c r="B6256" s="921">
        <f>'Acct Summary 7-9'!G75</f>
        <v>0</v>
      </c>
      <c r="D6256" s="2" t="str">
        <f t="shared" si="96"/>
        <v>Error?</v>
      </c>
      <c r="E6256" s="2" t="s">
        <v>154</v>
      </c>
    </row>
    <row r="6257" spans="1:5" x14ac:dyDescent="0.2">
      <c r="A6257">
        <v>6198</v>
      </c>
      <c r="B6257" s="921">
        <f>'Acct Summary 7-9'!I75</f>
        <v>0</v>
      </c>
      <c r="D6257" s="2" t="str">
        <f t="shared" si="96"/>
        <v>Error?</v>
      </c>
      <c r="E6257" s="2" t="s">
        <v>154</v>
      </c>
    </row>
    <row r="6258" spans="1:5" x14ac:dyDescent="0.2">
      <c r="A6258">
        <v>6199</v>
      </c>
      <c r="B6258" s="921">
        <f>'Acct Summary 7-9'!J75</f>
        <v>0</v>
      </c>
      <c r="D6258" s="2" t="str">
        <f t="shared" si="96"/>
        <v>Error?</v>
      </c>
      <c r="E6258" s="2" t="s">
        <v>154</v>
      </c>
    </row>
    <row r="6259" spans="1:5" x14ac:dyDescent="0.2">
      <c r="A6259">
        <v>6200</v>
      </c>
      <c r="B6259" s="921">
        <f>'Acct Summary 7-9'!J76</f>
        <v>0</v>
      </c>
      <c r="D6259" s="2" t="str">
        <f t="shared" si="96"/>
        <v>Error?</v>
      </c>
      <c r="E6259" s="2" t="s">
        <v>154</v>
      </c>
    </row>
    <row r="6260" spans="1:5" x14ac:dyDescent="0.2">
      <c r="A6260">
        <v>6201</v>
      </c>
      <c r="B6260" s="921">
        <f>'Acct Summary 7-9'!J77</f>
        <v>0</v>
      </c>
      <c r="D6260" s="2" t="str">
        <f t="shared" si="96"/>
        <v>Error?</v>
      </c>
      <c r="E6260" s="2" t="s">
        <v>154</v>
      </c>
    </row>
    <row r="6261" spans="1:5" x14ac:dyDescent="0.2">
      <c r="A6261">
        <v>6202</v>
      </c>
      <c r="B6261" s="921">
        <f>'Acct Summary 7-9'!J78</f>
        <v>0</v>
      </c>
      <c r="D6261" s="2" t="str">
        <f t="shared" si="96"/>
        <v>Error?</v>
      </c>
      <c r="E6261" s="2" t="s">
        <v>154</v>
      </c>
    </row>
    <row r="6262" spans="1:5" x14ac:dyDescent="0.2">
      <c r="A6262">
        <v>6203</v>
      </c>
      <c r="B6262" s="921">
        <f>'Acct Summary 7-9'!J79</f>
        <v>0</v>
      </c>
      <c r="D6262" s="2" t="str">
        <f t="shared" si="96"/>
        <v>Error?</v>
      </c>
      <c r="E6262" s="2" t="s">
        <v>154</v>
      </c>
    </row>
    <row r="6263" spans="1:5" x14ac:dyDescent="0.2">
      <c r="A6263">
        <v>6204</v>
      </c>
      <c r="B6263" s="921">
        <f>'Acct Summary 7-9'!J80</f>
        <v>0</v>
      </c>
      <c r="D6263" s="2" t="str">
        <f t="shared" si="96"/>
        <v>Error?</v>
      </c>
      <c r="E6263" s="2" t="s">
        <v>154</v>
      </c>
    </row>
    <row r="6264" spans="1:5" x14ac:dyDescent="0.2">
      <c r="A6264">
        <v>6205</v>
      </c>
      <c r="B6264" s="921">
        <f>'Acct Summary 7-9'!J81</f>
        <v>0</v>
      </c>
      <c r="D6264" s="2" t="str">
        <f t="shared" si="96"/>
        <v>Error?</v>
      </c>
      <c r="E6264" s="2" t="s">
        <v>154</v>
      </c>
    </row>
    <row r="6265" spans="1:5" x14ac:dyDescent="0.2">
      <c r="A6265">
        <v>6206</v>
      </c>
      <c r="B6265" s="921">
        <f>'Acct Summary 7-9'!C82</f>
        <v>-352172</v>
      </c>
      <c r="D6265" s="2" t="str">
        <f t="shared" si="96"/>
        <v>Error?</v>
      </c>
      <c r="E6265" s="2" t="s">
        <v>154</v>
      </c>
    </row>
    <row r="6266" spans="1:5" x14ac:dyDescent="0.2">
      <c r="A6266">
        <v>6207</v>
      </c>
      <c r="B6266" s="921">
        <f>'Acct Summary 7-9'!D82</f>
        <v>0</v>
      </c>
      <c r="D6266" s="2" t="str">
        <f t="shared" si="96"/>
        <v>Error?</v>
      </c>
      <c r="E6266" s="2" t="s">
        <v>154</v>
      </c>
    </row>
    <row r="6267" spans="1:5" x14ac:dyDescent="0.2">
      <c r="A6267">
        <v>6208</v>
      </c>
      <c r="B6267" s="921">
        <f>'Acct Summary 7-9'!E82</f>
        <v>0</v>
      </c>
      <c r="D6267" s="2" t="str">
        <f t="shared" si="96"/>
        <v>Error?</v>
      </c>
      <c r="E6267" s="2" t="s">
        <v>154</v>
      </c>
    </row>
    <row r="6268" spans="1:5" x14ac:dyDescent="0.2">
      <c r="A6268">
        <v>6209</v>
      </c>
      <c r="B6268" s="921">
        <f>'Acct Summary 7-9'!F82</f>
        <v>0</v>
      </c>
      <c r="D6268" s="2" t="str">
        <f t="shared" si="96"/>
        <v>Error?</v>
      </c>
      <c r="E6268" s="2" t="s">
        <v>154</v>
      </c>
    </row>
    <row r="6269" spans="1:5" x14ac:dyDescent="0.2">
      <c r="A6269">
        <v>6210</v>
      </c>
      <c r="B6269" s="921">
        <f>'Acct Summary 7-9'!G82</f>
        <v>0</v>
      </c>
      <c r="D6269" s="2" t="str">
        <f t="shared" ref="D6269:D6332" si="97">IF(ISBLANK(B6269),"OK",IF(A6269-B6269=0,"OK","Error?"))</f>
        <v>Error?</v>
      </c>
      <c r="E6269" s="2" t="s">
        <v>154</v>
      </c>
    </row>
    <row r="6270" spans="1:5" x14ac:dyDescent="0.2">
      <c r="A6270">
        <v>6211</v>
      </c>
      <c r="B6270" s="921">
        <f>'Acct Summary 7-9'!H82</f>
        <v>0</v>
      </c>
      <c r="D6270" s="2" t="str">
        <f t="shared" si="97"/>
        <v>Error?</v>
      </c>
      <c r="E6270" s="2" t="s">
        <v>154</v>
      </c>
    </row>
    <row r="6271" spans="1:5" x14ac:dyDescent="0.2">
      <c r="A6271">
        <v>6212</v>
      </c>
      <c r="B6271" s="921">
        <f>'Acct Summary 7-9'!I82</f>
        <v>0</v>
      </c>
      <c r="D6271" s="2" t="str">
        <f t="shared" si="97"/>
        <v>Error?</v>
      </c>
      <c r="E6271" s="2" t="s">
        <v>154</v>
      </c>
    </row>
    <row r="6272" spans="1:5" x14ac:dyDescent="0.2">
      <c r="A6272">
        <v>6213</v>
      </c>
      <c r="B6272" s="921">
        <f>'Acct Summary 7-9'!J82</f>
        <v>0</v>
      </c>
      <c r="D6272" s="2" t="str">
        <f t="shared" si="97"/>
        <v>Error?</v>
      </c>
      <c r="E6272" s="2" t="s">
        <v>154</v>
      </c>
    </row>
    <row r="6273" spans="1:5" x14ac:dyDescent="0.2">
      <c r="A6273">
        <v>6214</v>
      </c>
      <c r="B6273" s="921">
        <f>'Acct Summary 7-9'!K82</f>
        <v>0</v>
      </c>
      <c r="D6273" s="2" t="str">
        <f t="shared" si="97"/>
        <v>Error?</v>
      </c>
      <c r="E6273" s="2" t="s">
        <v>154</v>
      </c>
    </row>
    <row r="6274" spans="1:5" x14ac:dyDescent="0.2">
      <c r="A6274">
        <v>6215</v>
      </c>
      <c r="B6274" s="921">
        <f>'Acct Summary 7-9'!C83</f>
        <v>-0.24028383311158871</v>
      </c>
      <c r="D6274" s="2" t="str">
        <f t="shared" si="97"/>
        <v>Error?</v>
      </c>
      <c r="E6274" s="2" t="s">
        <v>154</v>
      </c>
    </row>
    <row r="6275" spans="1:5" x14ac:dyDescent="0.2">
      <c r="A6275">
        <v>6216</v>
      </c>
      <c r="B6275" s="921" t="e">
        <f>'Acct Summary 7-9'!D83</f>
        <v>#DIV/0!</v>
      </c>
      <c r="D6275" s="2" t="e">
        <f t="shared" si="97"/>
        <v>#DIV/0!</v>
      </c>
      <c r="E6275" s="2" t="s">
        <v>154</v>
      </c>
    </row>
    <row r="6276" spans="1:5" x14ac:dyDescent="0.2">
      <c r="A6276">
        <v>6217</v>
      </c>
      <c r="B6276" s="921" t="e">
        <f>'Acct Summary 7-9'!E83</f>
        <v>#DIV/0!</v>
      </c>
      <c r="D6276" s="2" t="e">
        <f t="shared" si="97"/>
        <v>#DIV/0!</v>
      </c>
      <c r="E6276" s="2" t="s">
        <v>154</v>
      </c>
    </row>
    <row r="6277" spans="1:5" x14ac:dyDescent="0.2">
      <c r="A6277">
        <v>6218</v>
      </c>
      <c r="B6277" s="921" t="e">
        <f>'Acct Summary 7-9'!F83</f>
        <v>#DIV/0!</v>
      </c>
      <c r="D6277" s="2" t="e">
        <f t="shared" si="97"/>
        <v>#DIV/0!</v>
      </c>
      <c r="E6277" s="2" t="s">
        <v>154</v>
      </c>
    </row>
    <row r="6278" spans="1:5" x14ac:dyDescent="0.2">
      <c r="A6278">
        <v>6219</v>
      </c>
      <c r="B6278" s="921" t="e">
        <f>'Acct Summary 7-9'!G83</f>
        <v>#DIV/0!</v>
      </c>
      <c r="D6278" s="2" t="e">
        <f t="shared" si="97"/>
        <v>#DIV/0!</v>
      </c>
      <c r="E6278" s="2" t="s">
        <v>154</v>
      </c>
    </row>
    <row r="6279" spans="1:5" x14ac:dyDescent="0.2">
      <c r="A6279">
        <v>6220</v>
      </c>
      <c r="B6279" s="921" t="e">
        <f>'Acct Summary 7-9'!H83</f>
        <v>#DIV/0!</v>
      </c>
      <c r="D6279" s="2" t="e">
        <f t="shared" si="97"/>
        <v>#DIV/0!</v>
      </c>
      <c r="E6279" s="2" t="s">
        <v>154</v>
      </c>
    </row>
    <row r="6280" spans="1:5" x14ac:dyDescent="0.2">
      <c r="A6280">
        <v>6221</v>
      </c>
      <c r="B6280" s="921" t="e">
        <f>'Acct Summary 7-9'!I83</f>
        <v>#DIV/0!</v>
      </c>
      <c r="D6280" s="2" t="e">
        <f t="shared" si="97"/>
        <v>#DIV/0!</v>
      </c>
      <c r="E6280" s="2" t="s">
        <v>154</v>
      </c>
    </row>
    <row r="6281" spans="1:5" x14ac:dyDescent="0.2">
      <c r="A6281">
        <v>6222</v>
      </c>
      <c r="B6281" s="921" t="e">
        <f>'Acct Summary 7-9'!J83</f>
        <v>#DIV/0!</v>
      </c>
      <c r="D6281" s="2" t="e">
        <f t="shared" si="97"/>
        <v>#DIV/0!</v>
      </c>
      <c r="E6281" s="2" t="s">
        <v>154</v>
      </c>
    </row>
    <row r="6282" spans="1:5" x14ac:dyDescent="0.2">
      <c r="A6282">
        <v>6223</v>
      </c>
      <c r="B6282" s="921" t="e">
        <f>'Acct Summary 7-9'!K83</f>
        <v>#DIV/0!</v>
      </c>
      <c r="D6282" s="2" t="e">
        <f t="shared" si="97"/>
        <v>#DIV/0!</v>
      </c>
      <c r="E6282" s="2" t="s">
        <v>154</v>
      </c>
    </row>
    <row r="6283" spans="1:5" x14ac:dyDescent="0.2">
      <c r="A6283">
        <v>6224</v>
      </c>
      <c r="B6283" s="921">
        <f>'Acct Summary 7-9'!E37</f>
        <v>0</v>
      </c>
      <c r="D6283" s="2" t="str">
        <f t="shared" si="97"/>
        <v>Error?</v>
      </c>
      <c r="E6283" s="2" t="s">
        <v>154</v>
      </c>
    </row>
    <row r="6284" spans="1:5" x14ac:dyDescent="0.2">
      <c r="A6284">
        <v>6225</v>
      </c>
      <c r="B6284" s="921">
        <f>'Acct Summary 7-9'!E38</f>
        <v>0</v>
      </c>
      <c r="D6284" s="2" t="str">
        <f t="shared" si="97"/>
        <v>Error?</v>
      </c>
      <c r="E6284" s="2" t="s">
        <v>154</v>
      </c>
    </row>
    <row r="6285" spans="1:5" x14ac:dyDescent="0.2">
      <c r="A6285">
        <v>6226</v>
      </c>
      <c r="B6285" s="921">
        <f>'Acct Summary 7-9'!E39</f>
        <v>0</v>
      </c>
      <c r="D6285" s="2" t="str">
        <f t="shared" si="97"/>
        <v>Error?</v>
      </c>
      <c r="E6285" s="2" t="s">
        <v>154</v>
      </c>
    </row>
    <row r="6286" spans="1:5" x14ac:dyDescent="0.2">
      <c r="A6286">
        <v>6227</v>
      </c>
      <c r="B6286" s="921">
        <f>'Acct Summary 7-9'!E40</f>
        <v>0</v>
      </c>
      <c r="D6286" s="2" t="str">
        <f t="shared" si="97"/>
        <v>Error?</v>
      </c>
      <c r="E6286" s="2" t="s">
        <v>154</v>
      </c>
    </row>
    <row r="6287" spans="1:5" x14ac:dyDescent="0.2">
      <c r="A6287">
        <v>6228</v>
      </c>
      <c r="B6287" s="921">
        <f>'Acct Summary 7-9'!H41</f>
        <v>0</v>
      </c>
      <c r="D6287" s="2" t="str">
        <f t="shared" si="97"/>
        <v>Error?</v>
      </c>
      <c r="E6287" s="2" t="s">
        <v>154</v>
      </c>
    </row>
    <row r="6288" spans="1:5" x14ac:dyDescent="0.2">
      <c r="A6288">
        <v>6229</v>
      </c>
      <c r="B6288" s="921">
        <f>'Acct Summary 7-9'!C42</f>
        <v>0</v>
      </c>
      <c r="D6288" s="2" t="str">
        <f t="shared" si="97"/>
        <v>Error?</v>
      </c>
      <c r="E6288" s="2" t="s">
        <v>154</v>
      </c>
    </row>
    <row r="6289" spans="1:5" x14ac:dyDescent="0.2">
      <c r="A6289">
        <v>6230</v>
      </c>
      <c r="B6289" s="921">
        <f>'Acct Summary 7-9'!D42</f>
        <v>0</v>
      </c>
      <c r="D6289" s="2" t="str">
        <f t="shared" si="97"/>
        <v>Error?</v>
      </c>
      <c r="E6289" s="2" t="s">
        <v>154</v>
      </c>
    </row>
    <row r="6290" spans="1:5" x14ac:dyDescent="0.2">
      <c r="A6290">
        <v>6231</v>
      </c>
      <c r="B6290" s="921">
        <f>'Acct Summary 7-9'!E42</f>
        <v>0</v>
      </c>
      <c r="D6290" s="2" t="str">
        <f t="shared" si="97"/>
        <v>Error?</v>
      </c>
      <c r="E6290" s="2" t="s">
        <v>154</v>
      </c>
    </row>
    <row r="6291" spans="1:5" x14ac:dyDescent="0.2">
      <c r="A6291">
        <v>6232</v>
      </c>
      <c r="B6291" s="921">
        <f>'Acct Summary 7-9'!F42</f>
        <v>0</v>
      </c>
      <c r="D6291" s="2" t="str">
        <f t="shared" si="97"/>
        <v>Error?</v>
      </c>
      <c r="E6291" s="2" t="s">
        <v>154</v>
      </c>
    </row>
    <row r="6292" spans="1:5" x14ac:dyDescent="0.2">
      <c r="A6292">
        <v>6233</v>
      </c>
      <c r="B6292" s="921">
        <f>'Acct Summary 7-9'!G42</f>
        <v>0</v>
      </c>
      <c r="D6292" s="2" t="str">
        <f t="shared" si="97"/>
        <v>Error?</v>
      </c>
      <c r="E6292" s="2" t="s">
        <v>154</v>
      </c>
    </row>
    <row r="6293" spans="1:5" x14ac:dyDescent="0.2">
      <c r="A6293">
        <v>6234</v>
      </c>
      <c r="B6293" s="921">
        <f>'Acct Summary 7-9'!H42</f>
        <v>0</v>
      </c>
      <c r="D6293" s="2" t="str">
        <f t="shared" si="97"/>
        <v>Error?</v>
      </c>
      <c r="E6293" s="2" t="s">
        <v>154</v>
      </c>
    </row>
    <row r="6294" spans="1:5" x14ac:dyDescent="0.2">
      <c r="A6294">
        <v>6235</v>
      </c>
      <c r="B6294" s="921">
        <f>'Acct Summary 7-9'!K42</f>
        <v>0</v>
      </c>
      <c r="D6294" s="2" t="str">
        <f t="shared" si="97"/>
        <v>Error?</v>
      </c>
      <c r="E6294" s="2" t="s">
        <v>154</v>
      </c>
    </row>
    <row r="6295" spans="1:5" x14ac:dyDescent="0.2">
      <c r="A6295">
        <v>6236</v>
      </c>
      <c r="B6295" s="921">
        <f>'Assets-Liab 5-6'!M15</f>
        <v>0</v>
      </c>
      <c r="D6295" s="2" t="str">
        <f t="shared" si="97"/>
        <v>Error?</v>
      </c>
      <c r="E6295" s="2" t="s">
        <v>154</v>
      </c>
    </row>
    <row r="6296" spans="1:5" x14ac:dyDescent="0.2">
      <c r="A6296">
        <v>6237</v>
      </c>
      <c r="B6296" s="921">
        <f>'Revenues 10-15'!J5</f>
        <v>0</v>
      </c>
      <c r="D6296" s="2" t="str">
        <f t="shared" si="97"/>
        <v>Error?</v>
      </c>
      <c r="E6296" s="2" t="s">
        <v>154</v>
      </c>
    </row>
    <row r="6297" spans="1:5" x14ac:dyDescent="0.2">
      <c r="A6297">
        <v>6238</v>
      </c>
      <c r="B6297" s="921">
        <f>'Revenues 10-15'!H7</f>
        <v>0</v>
      </c>
      <c r="D6297" s="2" t="str">
        <f t="shared" si="97"/>
        <v>Error?</v>
      </c>
      <c r="E6297" s="2" t="s">
        <v>154</v>
      </c>
    </row>
    <row r="6298" spans="1:5" x14ac:dyDescent="0.2">
      <c r="A6298">
        <v>6239</v>
      </c>
      <c r="B6298" s="921">
        <f>'Revenues 10-15'!J11</f>
        <v>0</v>
      </c>
      <c r="D6298" s="2" t="str">
        <f t="shared" si="97"/>
        <v>Error?</v>
      </c>
      <c r="E6298" s="2" t="s">
        <v>154</v>
      </c>
    </row>
    <row r="6299" spans="1:5" x14ac:dyDescent="0.2">
      <c r="A6299">
        <v>6240</v>
      </c>
      <c r="B6299" s="921">
        <f>'Revenues 10-15'!J12</f>
        <v>0</v>
      </c>
      <c r="D6299" s="2" t="str">
        <f t="shared" si="97"/>
        <v>Error?</v>
      </c>
      <c r="E6299" s="2" t="s">
        <v>154</v>
      </c>
    </row>
    <row r="6300" spans="1:5" x14ac:dyDescent="0.2">
      <c r="A6300">
        <v>6241</v>
      </c>
      <c r="B6300" s="921">
        <f>'Revenues 10-15'!J14</f>
        <v>0</v>
      </c>
      <c r="D6300" s="2" t="str">
        <f t="shared" si="97"/>
        <v>Error?</v>
      </c>
      <c r="E6300" s="2" t="s">
        <v>154</v>
      </c>
    </row>
    <row r="6301" spans="1:5" x14ac:dyDescent="0.2">
      <c r="A6301">
        <v>6242</v>
      </c>
      <c r="B6301" s="921">
        <f>'Revenues 10-15'!J15</f>
        <v>0</v>
      </c>
      <c r="D6301" s="2" t="str">
        <f t="shared" si="97"/>
        <v>Error?</v>
      </c>
      <c r="E6301" s="2" t="s">
        <v>154</v>
      </c>
    </row>
    <row r="6302" spans="1:5" x14ac:dyDescent="0.2">
      <c r="A6302">
        <v>6243</v>
      </c>
      <c r="B6302" s="921">
        <f>'Revenues 10-15'!J16</f>
        <v>0</v>
      </c>
      <c r="D6302" s="2" t="str">
        <f t="shared" si="97"/>
        <v>Error?</v>
      </c>
      <c r="E6302" s="2" t="s">
        <v>154</v>
      </c>
    </row>
    <row r="6303" spans="1:5" x14ac:dyDescent="0.2">
      <c r="A6303">
        <v>6244</v>
      </c>
      <c r="B6303" s="921">
        <f>'Revenues 10-15'!J17</f>
        <v>0</v>
      </c>
      <c r="D6303" s="2" t="str">
        <f t="shared" si="97"/>
        <v>Error?</v>
      </c>
      <c r="E6303" s="2" t="s">
        <v>154</v>
      </c>
    </row>
    <row r="6304" spans="1:5" x14ac:dyDescent="0.2">
      <c r="A6304">
        <v>6245</v>
      </c>
      <c r="B6304" s="921">
        <f>'Revenues 10-15'!J18</f>
        <v>0</v>
      </c>
      <c r="D6304" s="2" t="str">
        <f t="shared" si="97"/>
        <v>Error?</v>
      </c>
      <c r="E6304" s="2" t="s">
        <v>154</v>
      </c>
    </row>
    <row r="6305" spans="1:5" x14ac:dyDescent="0.2">
      <c r="A6305">
        <v>6246</v>
      </c>
      <c r="B6305" s="921">
        <f>'Revenues 10-15'!C23</f>
        <v>0</v>
      </c>
      <c r="D6305" s="2" t="str">
        <f t="shared" si="97"/>
        <v>Error?</v>
      </c>
      <c r="E6305" s="2" t="s">
        <v>154</v>
      </c>
    </row>
    <row r="6306" spans="1:5" x14ac:dyDescent="0.2">
      <c r="A6306">
        <v>6247</v>
      </c>
      <c r="B6306" s="921">
        <f>'Revenues 10-15'!C27</f>
        <v>0</v>
      </c>
      <c r="D6306" s="2" t="str">
        <f t="shared" si="97"/>
        <v>Error?</v>
      </c>
      <c r="E6306" s="2" t="s">
        <v>154</v>
      </c>
    </row>
    <row r="6307" spans="1:5" x14ac:dyDescent="0.2">
      <c r="A6307">
        <v>6248</v>
      </c>
      <c r="B6307" s="921">
        <f>'Revenues 10-15'!C31</f>
        <v>0</v>
      </c>
      <c r="D6307" s="2" t="str">
        <f t="shared" si="97"/>
        <v>Error?</v>
      </c>
      <c r="E6307" s="2" t="s">
        <v>154</v>
      </c>
    </row>
    <row r="6308" spans="1:5" x14ac:dyDescent="0.2">
      <c r="A6308">
        <v>6249</v>
      </c>
      <c r="B6308" s="921">
        <f>'Revenues 10-15'!C35</f>
        <v>0</v>
      </c>
      <c r="D6308" s="2" t="str">
        <f t="shared" si="97"/>
        <v>Error?</v>
      </c>
      <c r="E6308" s="2" t="s">
        <v>154</v>
      </c>
    </row>
    <row r="6309" spans="1:5" x14ac:dyDescent="0.2">
      <c r="A6309">
        <v>6250</v>
      </c>
      <c r="B6309" s="921">
        <f>'Revenues 10-15'!C39</f>
        <v>0</v>
      </c>
      <c r="D6309" s="2" t="str">
        <f t="shared" si="97"/>
        <v>Error?</v>
      </c>
      <c r="E6309" s="2" t="s">
        <v>154</v>
      </c>
    </row>
    <row r="6310" spans="1:5" x14ac:dyDescent="0.2">
      <c r="A6310">
        <v>6251</v>
      </c>
      <c r="B6310" s="921">
        <f>'Revenues 10-15'!F46</f>
        <v>0</v>
      </c>
      <c r="D6310" s="2" t="str">
        <f t="shared" si="97"/>
        <v>Error?</v>
      </c>
      <c r="E6310" s="2" t="s">
        <v>154</v>
      </c>
    </row>
    <row r="6311" spans="1:5" x14ac:dyDescent="0.2">
      <c r="A6311">
        <v>6252</v>
      </c>
      <c r="B6311" s="921">
        <f>'Revenues 10-15'!F50</f>
        <v>0</v>
      </c>
      <c r="D6311" s="2" t="str">
        <f t="shared" si="97"/>
        <v>Error?</v>
      </c>
      <c r="E6311" s="2" t="s">
        <v>154</v>
      </c>
    </row>
    <row r="6312" spans="1:5" x14ac:dyDescent="0.2">
      <c r="A6312">
        <v>6253</v>
      </c>
      <c r="B6312" s="921">
        <f>'Revenues 10-15'!F54</f>
        <v>0</v>
      </c>
      <c r="D6312" s="2" t="str">
        <f t="shared" si="97"/>
        <v>Error?</v>
      </c>
      <c r="E6312" s="2" t="s">
        <v>154</v>
      </c>
    </row>
    <row r="6313" spans="1:5" x14ac:dyDescent="0.2">
      <c r="A6313">
        <v>6254</v>
      </c>
      <c r="B6313" s="921">
        <f>'Revenues 10-15'!F62</f>
        <v>0</v>
      </c>
      <c r="D6313" s="2" t="str">
        <f t="shared" si="97"/>
        <v>Error?</v>
      </c>
      <c r="E6313" s="2" t="s">
        <v>154</v>
      </c>
    </row>
    <row r="6314" spans="1:5" x14ac:dyDescent="0.2">
      <c r="A6314">
        <v>6255</v>
      </c>
      <c r="B6314" s="921">
        <f>'Revenues 10-15'!J65</f>
        <v>0</v>
      </c>
      <c r="D6314" s="2" t="str">
        <f t="shared" si="97"/>
        <v>Error?</v>
      </c>
      <c r="E6314" s="2" t="s">
        <v>154</v>
      </c>
    </row>
    <row r="6315" spans="1:5" x14ac:dyDescent="0.2">
      <c r="A6315">
        <v>6256</v>
      </c>
      <c r="B6315" s="921">
        <f>'Revenues 10-15'!J66</f>
        <v>0</v>
      </c>
      <c r="D6315" s="2" t="str">
        <f t="shared" si="97"/>
        <v>Error?</v>
      </c>
      <c r="E6315" s="2" t="s">
        <v>154</v>
      </c>
    </row>
    <row r="6316" spans="1:5" x14ac:dyDescent="0.2">
      <c r="A6316">
        <v>6257</v>
      </c>
      <c r="B6316" s="921">
        <f>'Revenues 10-15'!J67</f>
        <v>0</v>
      </c>
      <c r="D6316" s="2" t="str">
        <f t="shared" si="97"/>
        <v>Error?</v>
      </c>
      <c r="E6316" s="2" t="s">
        <v>154</v>
      </c>
    </row>
    <row r="6317" spans="1:5" x14ac:dyDescent="0.2">
      <c r="A6317">
        <v>6258</v>
      </c>
      <c r="B6317" s="921">
        <f>'Revenues 10-15'!J98</f>
        <v>0</v>
      </c>
      <c r="D6317" s="2" t="str">
        <f t="shared" si="97"/>
        <v>Error?</v>
      </c>
      <c r="E6317" s="2" t="s">
        <v>154</v>
      </c>
    </row>
    <row r="6318" spans="1:5" x14ac:dyDescent="0.2">
      <c r="A6318">
        <v>6259</v>
      </c>
      <c r="B6318" s="921">
        <f>'Revenues 10-15'!C99</f>
        <v>0</v>
      </c>
      <c r="D6318" s="2" t="str">
        <f t="shared" si="97"/>
        <v>Error?</v>
      </c>
      <c r="E6318" s="2" t="s">
        <v>154</v>
      </c>
    </row>
    <row r="6319" spans="1:5" x14ac:dyDescent="0.2">
      <c r="A6319">
        <v>6260</v>
      </c>
      <c r="B6319" s="921">
        <f>'Revenues 10-15'!D99</f>
        <v>0</v>
      </c>
      <c r="D6319" s="2" t="str">
        <f t="shared" si="97"/>
        <v>Error?</v>
      </c>
      <c r="E6319" s="2" t="s">
        <v>154</v>
      </c>
    </row>
    <row r="6320" spans="1:5" x14ac:dyDescent="0.2">
      <c r="A6320">
        <v>6261</v>
      </c>
      <c r="B6320" s="921">
        <f>'Revenues 10-15'!E99</f>
        <v>0</v>
      </c>
      <c r="D6320" s="2" t="str">
        <f t="shared" si="97"/>
        <v>Error?</v>
      </c>
      <c r="E6320" s="2" t="s">
        <v>154</v>
      </c>
    </row>
    <row r="6321" spans="1:5" x14ac:dyDescent="0.2">
      <c r="A6321">
        <v>6262</v>
      </c>
      <c r="B6321" s="921">
        <f>'Revenues 10-15'!F99</f>
        <v>0</v>
      </c>
      <c r="D6321" s="2" t="str">
        <f t="shared" si="97"/>
        <v>Error?</v>
      </c>
      <c r="E6321" s="2" t="s">
        <v>154</v>
      </c>
    </row>
    <row r="6322" spans="1:5" x14ac:dyDescent="0.2">
      <c r="A6322">
        <v>6263</v>
      </c>
      <c r="B6322" s="921">
        <f>'Revenues 10-15'!G99</f>
        <v>0</v>
      </c>
      <c r="D6322" s="2" t="str">
        <f t="shared" si="97"/>
        <v>Error?</v>
      </c>
      <c r="E6322" s="2" t="s">
        <v>154</v>
      </c>
    </row>
    <row r="6323" spans="1:5" x14ac:dyDescent="0.2">
      <c r="A6323">
        <v>6264</v>
      </c>
      <c r="B6323" s="921">
        <f>'Revenues 10-15'!H99</f>
        <v>0</v>
      </c>
      <c r="D6323" s="2" t="str">
        <f t="shared" si="97"/>
        <v>Error?</v>
      </c>
      <c r="E6323" s="2" t="s">
        <v>154</v>
      </c>
    </row>
    <row r="6324" spans="1:5" x14ac:dyDescent="0.2">
      <c r="A6324">
        <v>6265</v>
      </c>
      <c r="B6324" s="921">
        <f>'Revenues 10-15'!I99</f>
        <v>0</v>
      </c>
      <c r="D6324" s="2" t="str">
        <f t="shared" si="97"/>
        <v>Error?</v>
      </c>
      <c r="E6324" s="2" t="s">
        <v>154</v>
      </c>
    </row>
    <row r="6325" spans="1:5" x14ac:dyDescent="0.2">
      <c r="A6325">
        <v>6266</v>
      </c>
      <c r="B6325" s="921">
        <f>'Revenues 10-15'!J99</f>
        <v>0</v>
      </c>
      <c r="D6325" s="2" t="str">
        <f t="shared" si="97"/>
        <v>Error?</v>
      </c>
      <c r="E6325" s="2" t="s">
        <v>154</v>
      </c>
    </row>
    <row r="6326" spans="1:5" x14ac:dyDescent="0.2">
      <c r="A6326">
        <v>6267</v>
      </c>
      <c r="B6326" s="921">
        <f>'Revenues 10-15'!K99</f>
        <v>0</v>
      </c>
      <c r="D6326" s="2" t="str">
        <f t="shared" si="97"/>
        <v>Error?</v>
      </c>
      <c r="E6326" s="2" t="s">
        <v>154</v>
      </c>
    </row>
    <row r="6327" spans="1:5" x14ac:dyDescent="0.2">
      <c r="A6327">
        <v>6268</v>
      </c>
      <c r="B6327" s="921">
        <f>'Revenues 10-15'!J101</f>
        <v>0</v>
      </c>
      <c r="D6327" s="2" t="str">
        <f t="shared" si="97"/>
        <v>Error?</v>
      </c>
      <c r="E6327" s="2" t="s">
        <v>154</v>
      </c>
    </row>
    <row r="6328" spans="1:5" x14ac:dyDescent="0.2">
      <c r="A6328">
        <v>6269</v>
      </c>
      <c r="B6328" s="921">
        <f>'Revenues 10-15'!C102</f>
        <v>0</v>
      </c>
      <c r="D6328" s="2" t="str">
        <f t="shared" si="97"/>
        <v>Error?</v>
      </c>
      <c r="E6328" s="2" t="s">
        <v>154</v>
      </c>
    </row>
    <row r="6329" spans="1:5" x14ac:dyDescent="0.2">
      <c r="A6329">
        <v>6270</v>
      </c>
      <c r="B6329" s="921">
        <f>'Revenues 10-15'!D102</f>
        <v>0</v>
      </c>
      <c r="D6329" s="2" t="str">
        <f t="shared" si="97"/>
        <v>Error?</v>
      </c>
      <c r="E6329" s="2" t="s">
        <v>154</v>
      </c>
    </row>
    <row r="6330" spans="1:5" x14ac:dyDescent="0.2">
      <c r="A6330">
        <v>6271</v>
      </c>
      <c r="B6330" s="921">
        <f>'Revenues 10-15'!E102</f>
        <v>0</v>
      </c>
      <c r="D6330" s="2" t="str">
        <f t="shared" si="97"/>
        <v>Error?</v>
      </c>
      <c r="E6330" s="2" t="s">
        <v>154</v>
      </c>
    </row>
    <row r="6331" spans="1:5" x14ac:dyDescent="0.2">
      <c r="A6331">
        <v>6272</v>
      </c>
      <c r="B6331" s="921">
        <f>'Revenues 10-15'!F102</f>
        <v>0</v>
      </c>
      <c r="D6331" s="2" t="str">
        <f t="shared" si="97"/>
        <v>Error?</v>
      </c>
      <c r="E6331" s="2" t="s">
        <v>154</v>
      </c>
    </row>
    <row r="6332" spans="1:5" x14ac:dyDescent="0.2">
      <c r="A6332">
        <v>6273</v>
      </c>
      <c r="B6332" s="921">
        <f>'Revenues 10-15'!G102</f>
        <v>0</v>
      </c>
      <c r="D6332" s="2" t="str">
        <f t="shared" si="97"/>
        <v>Error?</v>
      </c>
      <c r="E6332" s="2" t="s">
        <v>154</v>
      </c>
    </row>
    <row r="6333" spans="1:5" x14ac:dyDescent="0.2">
      <c r="A6333">
        <v>6274</v>
      </c>
      <c r="B6333" s="921">
        <f>'Revenues 10-15'!H102</f>
        <v>0</v>
      </c>
      <c r="D6333" s="2" t="str">
        <f t="shared" ref="D6333:D6396" si="98">IF(ISBLANK(B6333),"OK",IF(A6333-B6333=0,"OK","Error?"))</f>
        <v>Error?</v>
      </c>
      <c r="E6333" s="2" t="s">
        <v>154</v>
      </c>
    </row>
    <row r="6334" spans="1:5" x14ac:dyDescent="0.2">
      <c r="A6334">
        <v>6275</v>
      </c>
      <c r="B6334" s="921">
        <f>'Revenues 10-15'!I102</f>
        <v>0</v>
      </c>
      <c r="D6334" s="2" t="str">
        <f t="shared" si="98"/>
        <v>Error?</v>
      </c>
      <c r="E6334" s="2" t="s">
        <v>154</v>
      </c>
    </row>
    <row r="6335" spans="1:5" x14ac:dyDescent="0.2">
      <c r="A6335">
        <v>6276</v>
      </c>
      <c r="B6335" s="921">
        <f>'Revenues 10-15'!J102</f>
        <v>0</v>
      </c>
      <c r="D6335" s="2" t="str">
        <f t="shared" si="98"/>
        <v>Error?</v>
      </c>
      <c r="E6335" s="2" t="s">
        <v>154</v>
      </c>
    </row>
    <row r="6336" spans="1:5" x14ac:dyDescent="0.2">
      <c r="A6336">
        <v>6277</v>
      </c>
      <c r="B6336" s="921">
        <f>'Revenues 10-15'!K102</f>
        <v>0</v>
      </c>
      <c r="D6336" s="2" t="str">
        <f t="shared" si="98"/>
        <v>Error?</v>
      </c>
      <c r="E6336" s="2" t="s">
        <v>154</v>
      </c>
    </row>
    <row r="6337" spans="1:5" x14ac:dyDescent="0.2">
      <c r="A6337">
        <v>6278</v>
      </c>
      <c r="B6337" s="921">
        <f>'Revenues 10-15'!C103</f>
        <v>0</v>
      </c>
      <c r="D6337" s="2" t="str">
        <f t="shared" si="98"/>
        <v>Error?</v>
      </c>
      <c r="E6337" s="2" t="s">
        <v>154</v>
      </c>
    </row>
    <row r="6338" spans="1:5" x14ac:dyDescent="0.2">
      <c r="A6338">
        <v>6279</v>
      </c>
      <c r="B6338" s="921">
        <f>'Revenues 10-15'!C104</f>
        <v>0</v>
      </c>
      <c r="D6338" s="2" t="str">
        <f t="shared" si="98"/>
        <v>Error?</v>
      </c>
      <c r="E6338" s="2" t="s">
        <v>154</v>
      </c>
    </row>
    <row r="6339" spans="1:5" x14ac:dyDescent="0.2">
      <c r="A6339">
        <v>6280</v>
      </c>
      <c r="B6339" s="921">
        <f>'Revenues 10-15'!D104</f>
        <v>0</v>
      </c>
      <c r="D6339" s="2" t="str">
        <f t="shared" si="98"/>
        <v>Error?</v>
      </c>
      <c r="E6339" s="2" t="s">
        <v>154</v>
      </c>
    </row>
    <row r="6340" spans="1:5" x14ac:dyDescent="0.2">
      <c r="A6340">
        <v>6281</v>
      </c>
      <c r="B6340" s="921">
        <f>'Revenues 10-15'!E104</f>
        <v>0</v>
      </c>
      <c r="D6340" s="2" t="str">
        <f t="shared" si="98"/>
        <v>Error?</v>
      </c>
      <c r="E6340" s="2" t="s">
        <v>154</v>
      </c>
    </row>
    <row r="6341" spans="1:5" x14ac:dyDescent="0.2">
      <c r="A6341">
        <v>6282</v>
      </c>
      <c r="B6341" s="921">
        <f>'Revenues 10-15'!F104</f>
        <v>0</v>
      </c>
      <c r="D6341" s="2" t="str">
        <f t="shared" si="98"/>
        <v>Error?</v>
      </c>
      <c r="E6341" s="2" t="s">
        <v>154</v>
      </c>
    </row>
    <row r="6342" spans="1:5" x14ac:dyDescent="0.2">
      <c r="A6342">
        <v>6283</v>
      </c>
      <c r="B6342" s="921">
        <f>'Revenues 10-15'!G104</f>
        <v>0</v>
      </c>
      <c r="D6342" s="2" t="str">
        <f t="shared" si="98"/>
        <v>Error?</v>
      </c>
      <c r="E6342" s="2" t="s">
        <v>154</v>
      </c>
    </row>
    <row r="6343" spans="1:5" x14ac:dyDescent="0.2">
      <c r="A6343">
        <v>6284</v>
      </c>
      <c r="B6343" s="921">
        <f>'Revenues 10-15'!H104</f>
        <v>0</v>
      </c>
      <c r="D6343" s="2" t="str">
        <f t="shared" si="98"/>
        <v>Error?</v>
      </c>
      <c r="E6343" s="2" t="s">
        <v>154</v>
      </c>
    </row>
    <row r="6344" spans="1:5" x14ac:dyDescent="0.2">
      <c r="A6344">
        <v>6285</v>
      </c>
      <c r="B6344" s="921">
        <f>'Revenues 10-15'!I104</f>
        <v>0</v>
      </c>
      <c r="D6344" s="2" t="str">
        <f t="shared" si="98"/>
        <v>Error?</v>
      </c>
      <c r="E6344" s="2" t="s">
        <v>154</v>
      </c>
    </row>
    <row r="6345" spans="1:5" x14ac:dyDescent="0.2">
      <c r="A6345">
        <v>6286</v>
      </c>
      <c r="B6345" s="921">
        <f>'Revenues 10-15'!J104</f>
        <v>0</v>
      </c>
      <c r="D6345" s="2" t="str">
        <f t="shared" si="98"/>
        <v>Error?</v>
      </c>
      <c r="E6345" s="2" t="s">
        <v>154</v>
      </c>
    </row>
    <row r="6346" spans="1:5" x14ac:dyDescent="0.2">
      <c r="A6346">
        <v>6287</v>
      </c>
      <c r="B6346" s="921">
        <f>'Revenues 10-15'!K104</f>
        <v>0</v>
      </c>
      <c r="D6346" s="2" t="str">
        <f t="shared" si="98"/>
        <v>Error?</v>
      </c>
      <c r="E6346" s="2" t="s">
        <v>154</v>
      </c>
    </row>
    <row r="6347" spans="1:5" x14ac:dyDescent="0.2">
      <c r="A6347">
        <v>6288</v>
      </c>
      <c r="B6347" s="921">
        <f>'Revenues 10-15'!G106</f>
        <v>0</v>
      </c>
      <c r="D6347" s="2" t="str">
        <f t="shared" si="98"/>
        <v>Error?</v>
      </c>
      <c r="E6347" s="2" t="s">
        <v>154</v>
      </c>
    </row>
    <row r="6348" spans="1:5" x14ac:dyDescent="0.2">
      <c r="A6348">
        <v>6289</v>
      </c>
      <c r="B6348" s="921">
        <f>'Revenues 10-15'!J109</f>
        <v>0</v>
      </c>
      <c r="D6348" s="2" t="str">
        <f t="shared" si="98"/>
        <v>Error?</v>
      </c>
      <c r="E6348" s="2" t="s">
        <v>154</v>
      </c>
    </row>
    <row r="6349" spans="1:5" x14ac:dyDescent="0.2">
      <c r="A6349">
        <v>6290</v>
      </c>
      <c r="B6349" s="921">
        <f>'Revenues 10-15'!J110</f>
        <v>0</v>
      </c>
      <c r="D6349" s="2" t="str">
        <f t="shared" si="98"/>
        <v>Error?</v>
      </c>
      <c r="E6349" s="2" t="s">
        <v>154</v>
      </c>
    </row>
    <row r="6350" spans="1:5" x14ac:dyDescent="0.2">
      <c r="A6350">
        <v>6291</v>
      </c>
      <c r="B6350" s="921">
        <f>'Revenues 10-15'!J111</f>
        <v>0</v>
      </c>
      <c r="D6350" s="2" t="str">
        <f t="shared" si="98"/>
        <v>Error?</v>
      </c>
      <c r="E6350" s="2" t="s">
        <v>154</v>
      </c>
    </row>
    <row r="6351" spans="1:5" x14ac:dyDescent="0.2">
      <c r="A6351">
        <v>6292</v>
      </c>
      <c r="B6351" s="921">
        <f>'Revenues 10-15'!J120</f>
        <v>0</v>
      </c>
      <c r="D6351" s="2" t="str">
        <f t="shared" si="98"/>
        <v>Error?</v>
      </c>
      <c r="E6351" s="2" t="s">
        <v>154</v>
      </c>
    </row>
    <row r="6352" spans="1:5" x14ac:dyDescent="0.2">
      <c r="A6352" s="5">
        <v>6293</v>
      </c>
      <c r="B6352" s="921"/>
      <c r="D6352" s="2" t="str">
        <f t="shared" si="98"/>
        <v>OK</v>
      </c>
      <c r="E6352" s="2" t="s">
        <v>154</v>
      </c>
    </row>
    <row r="6353" spans="1:5" x14ac:dyDescent="0.2">
      <c r="A6353">
        <v>6294</v>
      </c>
      <c r="B6353" s="921">
        <f>'Revenues 10-15'!J121</f>
        <v>0</v>
      </c>
      <c r="D6353" s="2" t="str">
        <f t="shared" si="98"/>
        <v>Error?</v>
      </c>
      <c r="E6353" s="2" t="s">
        <v>154</v>
      </c>
    </row>
    <row r="6354" spans="1:5" x14ac:dyDescent="0.2">
      <c r="A6354">
        <v>6295</v>
      </c>
      <c r="B6354" s="921">
        <f>'Revenues 10-15'!J123</f>
        <v>0</v>
      </c>
      <c r="D6354" s="2" t="str">
        <f t="shared" si="98"/>
        <v>Error?</v>
      </c>
      <c r="E6354" s="2" t="s">
        <v>154</v>
      </c>
    </row>
    <row r="6355" spans="1:5" x14ac:dyDescent="0.2">
      <c r="A6355">
        <v>6296</v>
      </c>
      <c r="B6355" s="921">
        <f>'Revenues 10-15'!J124</f>
        <v>0</v>
      </c>
      <c r="D6355" s="2" t="str">
        <f t="shared" si="98"/>
        <v>Error?</v>
      </c>
      <c r="E6355" s="2" t="s">
        <v>154</v>
      </c>
    </row>
    <row r="6356" spans="1:5" x14ac:dyDescent="0.2">
      <c r="A6356">
        <v>6297</v>
      </c>
      <c r="B6356" s="921">
        <f>'Revenues 10-15'!G137</f>
        <v>0</v>
      </c>
      <c r="D6356" s="2" t="str">
        <f t="shared" si="98"/>
        <v>Error?</v>
      </c>
      <c r="E6356" s="2" t="s">
        <v>154</v>
      </c>
    </row>
    <row r="6357" spans="1:5" x14ac:dyDescent="0.2">
      <c r="A6357">
        <v>6298</v>
      </c>
      <c r="B6357" s="921">
        <f>'Revenues 10-15'!C139</f>
        <v>0</v>
      </c>
      <c r="D6357" s="2" t="str">
        <f t="shared" si="98"/>
        <v>Error?</v>
      </c>
      <c r="E6357" s="2" t="s">
        <v>154</v>
      </c>
    </row>
    <row r="6358" spans="1:5" x14ac:dyDescent="0.2">
      <c r="A6358">
        <v>6299</v>
      </c>
      <c r="B6358" s="921">
        <f>'Revenues 10-15'!D139</f>
        <v>0</v>
      </c>
      <c r="D6358" s="2" t="str">
        <f t="shared" si="98"/>
        <v>Error?</v>
      </c>
      <c r="E6358" s="2" t="s">
        <v>154</v>
      </c>
    </row>
    <row r="6359" spans="1:5" x14ac:dyDescent="0.2">
      <c r="A6359">
        <v>6300</v>
      </c>
      <c r="B6359" s="921">
        <f>'Revenues 10-15'!G139</f>
        <v>0</v>
      </c>
      <c r="D6359" s="2" t="str">
        <f t="shared" si="98"/>
        <v>Error?</v>
      </c>
      <c r="E6359" s="2" t="s">
        <v>154</v>
      </c>
    </row>
    <row r="6360" spans="1:5" x14ac:dyDescent="0.2">
      <c r="A6360">
        <v>6301</v>
      </c>
      <c r="B6360" s="921">
        <f>'Revenues 10-15'!C140</f>
        <v>0</v>
      </c>
      <c r="D6360" s="2" t="str">
        <f t="shared" si="98"/>
        <v>Error?</v>
      </c>
      <c r="E6360" s="2" t="s">
        <v>154</v>
      </c>
    </row>
    <row r="6361" spans="1:5" x14ac:dyDescent="0.2">
      <c r="A6361">
        <v>6302</v>
      </c>
      <c r="B6361" s="921">
        <f>'Revenues 10-15'!D140</f>
        <v>0</v>
      </c>
      <c r="D6361" s="2" t="str">
        <f t="shared" si="98"/>
        <v>Error?</v>
      </c>
      <c r="E6361" s="2" t="s">
        <v>154</v>
      </c>
    </row>
    <row r="6362" spans="1:5" x14ac:dyDescent="0.2">
      <c r="A6362">
        <v>6303</v>
      </c>
      <c r="B6362" s="921">
        <f>'Revenues 10-15'!G140</f>
        <v>0</v>
      </c>
      <c r="D6362" s="2" t="str">
        <f t="shared" si="98"/>
        <v>Error?</v>
      </c>
      <c r="E6362" s="2" t="s">
        <v>154</v>
      </c>
    </row>
    <row r="6363" spans="1:5" x14ac:dyDescent="0.2">
      <c r="A6363">
        <v>6304</v>
      </c>
      <c r="B6363" s="921">
        <f>'Revenues 10-15'!C141</f>
        <v>0</v>
      </c>
      <c r="D6363" s="2" t="str">
        <f t="shared" si="98"/>
        <v>Error?</v>
      </c>
      <c r="E6363" s="2" t="s">
        <v>154</v>
      </c>
    </row>
    <row r="6364" spans="1:5" x14ac:dyDescent="0.2">
      <c r="A6364">
        <v>6305</v>
      </c>
      <c r="B6364" s="921">
        <f>'Revenues 10-15'!D141</f>
        <v>0</v>
      </c>
      <c r="D6364" s="2" t="str">
        <f t="shared" si="98"/>
        <v>Error?</v>
      </c>
      <c r="E6364" s="2" t="s">
        <v>154</v>
      </c>
    </row>
    <row r="6365" spans="1:5" x14ac:dyDescent="0.2">
      <c r="A6365">
        <v>6306</v>
      </c>
      <c r="B6365" s="921">
        <f>'Revenues 10-15'!G141</f>
        <v>0</v>
      </c>
      <c r="D6365" s="2" t="str">
        <f t="shared" si="98"/>
        <v>Error?</v>
      </c>
      <c r="E6365" s="2" t="s">
        <v>154</v>
      </c>
    </row>
    <row r="6366" spans="1:5" x14ac:dyDescent="0.2">
      <c r="A6366">
        <v>6307</v>
      </c>
      <c r="B6366" s="921">
        <f>'Revenues 10-15'!E151</f>
        <v>0</v>
      </c>
      <c r="D6366" s="2" t="str">
        <f t="shared" si="98"/>
        <v>Error?</v>
      </c>
      <c r="E6366" s="2" t="s">
        <v>154</v>
      </c>
    </row>
    <row r="6367" spans="1:5" x14ac:dyDescent="0.2">
      <c r="A6367">
        <v>6308</v>
      </c>
      <c r="B6367" s="921">
        <f>'Revenues 10-15'!F151</f>
        <v>0</v>
      </c>
      <c r="D6367" s="2" t="str">
        <f t="shared" si="98"/>
        <v>Error?</v>
      </c>
      <c r="E6367" s="2" t="s">
        <v>154</v>
      </c>
    </row>
    <row r="6368" spans="1:5" x14ac:dyDescent="0.2">
      <c r="A6368">
        <v>6309</v>
      </c>
      <c r="B6368" s="921">
        <f>'Revenues 10-15'!G151</f>
        <v>0</v>
      </c>
      <c r="D6368" s="2" t="str">
        <f t="shared" si="98"/>
        <v>Error?</v>
      </c>
      <c r="E6368" s="2" t="s">
        <v>154</v>
      </c>
    </row>
    <row r="6369" spans="1:6" x14ac:dyDescent="0.2">
      <c r="A6369">
        <v>6310</v>
      </c>
      <c r="B6369" s="921">
        <f>'Revenues 10-15'!H151</f>
        <v>0</v>
      </c>
      <c r="D6369" s="2" t="str">
        <f t="shared" si="98"/>
        <v>Error?</v>
      </c>
      <c r="E6369" s="2" t="s">
        <v>154</v>
      </c>
    </row>
    <row r="6370" spans="1:6" x14ac:dyDescent="0.2">
      <c r="A6370">
        <v>6311</v>
      </c>
      <c r="B6370" s="921">
        <f>'Revenues 10-15'!I151</f>
        <v>0</v>
      </c>
      <c r="D6370" s="2" t="str">
        <f t="shared" si="98"/>
        <v>Error?</v>
      </c>
      <c r="E6370" s="2" t="s">
        <v>154</v>
      </c>
    </row>
    <row r="6371" spans="1:6" x14ac:dyDescent="0.2">
      <c r="A6371">
        <v>6312</v>
      </c>
      <c r="B6371" s="921">
        <f>'Revenues 10-15'!J151</f>
        <v>0</v>
      </c>
      <c r="D6371" s="2" t="str">
        <f t="shared" si="98"/>
        <v>Error?</v>
      </c>
      <c r="E6371" s="2" t="s">
        <v>154</v>
      </c>
    </row>
    <row r="6372" spans="1:6" x14ac:dyDescent="0.2">
      <c r="A6372">
        <v>6313</v>
      </c>
      <c r="B6372" s="921">
        <f>'Revenues 10-15'!K151</f>
        <v>0</v>
      </c>
      <c r="D6372" s="2" t="str">
        <f t="shared" si="98"/>
        <v>Error?</v>
      </c>
      <c r="E6372" s="2" t="s">
        <v>154</v>
      </c>
    </row>
    <row r="6373" spans="1:6" x14ac:dyDescent="0.2">
      <c r="A6373">
        <v>6314</v>
      </c>
      <c r="B6373" s="921">
        <f>'Revenues 10-15'!E152</f>
        <v>0</v>
      </c>
      <c r="D6373" s="2" t="str">
        <f t="shared" si="98"/>
        <v>Error?</v>
      </c>
      <c r="E6373" s="2" t="s">
        <v>154</v>
      </c>
    </row>
    <row r="6374" spans="1:6" x14ac:dyDescent="0.2">
      <c r="A6374">
        <v>6315</v>
      </c>
      <c r="B6374" s="921">
        <f>'Revenues 10-15'!H152</f>
        <v>0</v>
      </c>
      <c r="D6374" s="2" t="str">
        <f t="shared" si="98"/>
        <v>Error?</v>
      </c>
      <c r="E6374" s="2" t="s">
        <v>154</v>
      </c>
    </row>
    <row r="6375" spans="1:6" x14ac:dyDescent="0.2">
      <c r="A6375">
        <v>6316</v>
      </c>
      <c r="B6375" s="921">
        <f>'Revenues 10-15'!I152</f>
        <v>0</v>
      </c>
      <c r="D6375" s="2" t="str">
        <f t="shared" si="98"/>
        <v>Error?</v>
      </c>
      <c r="E6375" s="2" t="s">
        <v>154</v>
      </c>
    </row>
    <row r="6376" spans="1:6" x14ac:dyDescent="0.2">
      <c r="A6376">
        <v>6317</v>
      </c>
      <c r="B6376" s="921">
        <f>'Revenues 10-15'!J152</f>
        <v>0</v>
      </c>
      <c r="D6376" s="2" t="str">
        <f t="shared" si="98"/>
        <v>Error?</v>
      </c>
      <c r="E6376" s="2" t="s">
        <v>154</v>
      </c>
    </row>
    <row r="6377" spans="1:6" x14ac:dyDescent="0.2">
      <c r="A6377">
        <v>6318</v>
      </c>
      <c r="B6377" s="921">
        <f>'Revenues 10-15'!K152</f>
        <v>0</v>
      </c>
      <c r="D6377" s="2" t="str">
        <f t="shared" si="98"/>
        <v>Error?</v>
      </c>
      <c r="E6377" s="2" t="s">
        <v>154</v>
      </c>
    </row>
    <row r="6378" spans="1:6" x14ac:dyDescent="0.2">
      <c r="A6378">
        <v>6319</v>
      </c>
      <c r="B6378" s="921">
        <f>'Revenues 10-15'!G154</f>
        <v>0</v>
      </c>
      <c r="D6378" s="2" t="str">
        <f t="shared" si="98"/>
        <v>Error?</v>
      </c>
      <c r="E6378" s="2" t="s">
        <v>154</v>
      </c>
    </row>
    <row r="6379" spans="1:6" x14ac:dyDescent="0.2">
      <c r="A6379">
        <v>6320</v>
      </c>
      <c r="B6379" s="921">
        <f>'Revenues 10-15'!G155</f>
        <v>0</v>
      </c>
      <c r="D6379" s="2" t="str">
        <f t="shared" si="98"/>
        <v>Error?</v>
      </c>
      <c r="E6379" s="2" t="s">
        <v>154</v>
      </c>
    </row>
    <row r="6380" spans="1:6" x14ac:dyDescent="0.2">
      <c r="A6380" s="5">
        <v>6321</v>
      </c>
      <c r="B6380" s="921"/>
      <c r="D6380" s="2" t="str">
        <f t="shared" si="98"/>
        <v>OK</v>
      </c>
      <c r="E6380" s="2" t="s">
        <v>154</v>
      </c>
    </row>
    <row r="6381" spans="1:6" x14ac:dyDescent="0.2">
      <c r="A6381" s="5">
        <v>6322</v>
      </c>
      <c r="B6381" s="921"/>
      <c r="D6381" s="2" t="str">
        <f t="shared" si="98"/>
        <v>OK</v>
      </c>
      <c r="E6381" s="2" t="s">
        <v>154</v>
      </c>
    </row>
    <row r="6382" spans="1:6" x14ac:dyDescent="0.2">
      <c r="A6382" s="5">
        <v>6323</v>
      </c>
      <c r="B6382" s="921"/>
      <c r="D6382" s="2" t="str">
        <f t="shared" si="98"/>
        <v>OK</v>
      </c>
      <c r="E6382" s="2" t="s">
        <v>154</v>
      </c>
      <c r="F6382" s="1" t="s">
        <v>1395</v>
      </c>
    </row>
    <row r="6383" spans="1:6" x14ac:dyDescent="0.2">
      <c r="A6383" s="5">
        <v>6324</v>
      </c>
      <c r="B6383" s="921"/>
      <c r="D6383" s="2" t="str">
        <f t="shared" si="98"/>
        <v>OK</v>
      </c>
      <c r="E6383" s="2" t="s">
        <v>154</v>
      </c>
      <c r="F6383" s="1" t="s">
        <v>1395</v>
      </c>
    </row>
    <row r="6384" spans="1:6" x14ac:dyDescent="0.2">
      <c r="A6384" s="5">
        <v>6325</v>
      </c>
      <c r="B6384" s="921"/>
      <c r="D6384" s="2" t="str">
        <f t="shared" si="98"/>
        <v>OK</v>
      </c>
      <c r="E6384" s="2" t="s">
        <v>154</v>
      </c>
      <c r="F6384" s="1" t="s">
        <v>1395</v>
      </c>
    </row>
    <row r="6385" spans="1:6" x14ac:dyDescent="0.2">
      <c r="A6385" s="5">
        <v>6326</v>
      </c>
      <c r="B6385" s="921"/>
      <c r="D6385" s="2" t="str">
        <f t="shared" si="98"/>
        <v>OK</v>
      </c>
      <c r="E6385" s="2" t="s">
        <v>154</v>
      </c>
      <c r="F6385" s="1" t="s">
        <v>1395</v>
      </c>
    </row>
    <row r="6386" spans="1:6" x14ac:dyDescent="0.2">
      <c r="A6386">
        <v>6327</v>
      </c>
      <c r="B6386" s="921">
        <f>'Revenues 10-15'!C165</f>
        <v>0</v>
      </c>
      <c r="D6386" s="2" t="str">
        <f t="shared" si="98"/>
        <v>Error?</v>
      </c>
      <c r="E6386" s="2" t="s">
        <v>154</v>
      </c>
      <c r="F6386" s="1" t="s">
        <v>1395</v>
      </c>
    </row>
    <row r="6387" spans="1:6" x14ac:dyDescent="0.2">
      <c r="A6387">
        <v>6328</v>
      </c>
      <c r="B6387" s="921">
        <f>'Revenues 10-15'!D165</f>
        <v>0</v>
      </c>
      <c r="D6387" s="2" t="str">
        <f t="shared" si="98"/>
        <v>Error?</v>
      </c>
      <c r="E6387" s="2" t="s">
        <v>154</v>
      </c>
      <c r="F6387" s="1" t="s">
        <v>1395</v>
      </c>
    </row>
    <row r="6388" spans="1:6" x14ac:dyDescent="0.2">
      <c r="A6388">
        <v>6329</v>
      </c>
      <c r="B6388" s="921">
        <f>'Revenues 10-15'!E165</f>
        <v>0</v>
      </c>
      <c r="D6388" s="2" t="str">
        <f t="shared" si="98"/>
        <v>Error?</v>
      </c>
      <c r="E6388" s="2" t="s">
        <v>154</v>
      </c>
    </row>
    <row r="6389" spans="1:6" x14ac:dyDescent="0.2">
      <c r="A6389">
        <v>6330</v>
      </c>
      <c r="B6389" s="921">
        <f>'Revenues 10-15'!F165</f>
        <v>0</v>
      </c>
      <c r="D6389" s="2" t="str">
        <f t="shared" si="98"/>
        <v>Error?</v>
      </c>
      <c r="E6389" s="2" t="s">
        <v>154</v>
      </c>
    </row>
    <row r="6390" spans="1:6" x14ac:dyDescent="0.2">
      <c r="A6390">
        <v>6331</v>
      </c>
      <c r="B6390" s="921">
        <f>'Revenues 10-15'!G165</f>
        <v>0</v>
      </c>
      <c r="D6390" s="2" t="str">
        <f t="shared" si="98"/>
        <v>Error?</v>
      </c>
      <c r="E6390" s="2" t="s">
        <v>154</v>
      </c>
    </row>
    <row r="6391" spans="1:6" x14ac:dyDescent="0.2">
      <c r="A6391">
        <v>6332</v>
      </c>
      <c r="B6391" s="921">
        <f>'Revenues 10-15'!H165</f>
        <v>0</v>
      </c>
      <c r="D6391" s="2" t="str">
        <f t="shared" si="98"/>
        <v>Error?</v>
      </c>
      <c r="E6391" s="2" t="s">
        <v>154</v>
      </c>
    </row>
    <row r="6392" spans="1:6" x14ac:dyDescent="0.2">
      <c r="A6392">
        <v>6333</v>
      </c>
      <c r="B6392" s="921">
        <f>'Revenues 10-15'!K165</f>
        <v>0</v>
      </c>
      <c r="D6392" s="2" t="str">
        <f t="shared" si="98"/>
        <v>Error?</v>
      </c>
      <c r="E6392" s="2" t="s">
        <v>154</v>
      </c>
    </row>
    <row r="6393" spans="1:6" x14ac:dyDescent="0.2">
      <c r="A6393">
        <v>6334</v>
      </c>
      <c r="B6393" s="921">
        <f>'Revenues 10-15'!J170</f>
        <v>0</v>
      </c>
      <c r="D6393" s="2" t="str">
        <f t="shared" si="98"/>
        <v>Error?</v>
      </c>
      <c r="E6393" s="2" t="s">
        <v>154</v>
      </c>
    </row>
    <row r="6394" spans="1:6" x14ac:dyDescent="0.2">
      <c r="A6394">
        <v>6335</v>
      </c>
      <c r="B6394" s="921">
        <f>'Revenues 10-15'!J171</f>
        <v>0</v>
      </c>
      <c r="D6394" s="2" t="str">
        <f t="shared" si="98"/>
        <v>Error?</v>
      </c>
      <c r="E6394" s="2" t="s">
        <v>154</v>
      </c>
    </row>
    <row r="6395" spans="1:6" x14ac:dyDescent="0.2">
      <c r="A6395">
        <v>6336</v>
      </c>
      <c r="B6395" s="921">
        <f>'Revenues 10-15'!J172</f>
        <v>0</v>
      </c>
      <c r="D6395" s="2" t="str">
        <f t="shared" si="98"/>
        <v>Error?</v>
      </c>
      <c r="E6395" s="2" t="s">
        <v>154</v>
      </c>
    </row>
    <row r="6396" spans="1:6" x14ac:dyDescent="0.2">
      <c r="A6396">
        <v>6337</v>
      </c>
      <c r="B6396" s="921">
        <f>'Revenues 10-15'!J175</f>
        <v>0</v>
      </c>
      <c r="D6396" s="2" t="str">
        <f t="shared" si="98"/>
        <v>Error?</v>
      </c>
      <c r="E6396" s="2" t="s">
        <v>154</v>
      </c>
    </row>
    <row r="6397" spans="1:6" x14ac:dyDescent="0.2">
      <c r="A6397">
        <v>6338</v>
      </c>
      <c r="B6397" s="921">
        <f>'Revenues 10-15'!J176</f>
        <v>0</v>
      </c>
      <c r="D6397" s="2" t="str">
        <f t="shared" ref="D6397:D6460" si="99">IF(ISBLANK(B6397),"OK",IF(A6397-B6397=0,"OK","Error?"))</f>
        <v>Error?</v>
      </c>
      <c r="E6397" s="2" t="s">
        <v>154</v>
      </c>
    </row>
    <row r="6398" spans="1:6" x14ac:dyDescent="0.2">
      <c r="A6398">
        <v>6339</v>
      </c>
      <c r="B6398" s="921">
        <f>'Revenues 10-15'!J177</f>
        <v>0</v>
      </c>
      <c r="D6398" s="2" t="str">
        <f t="shared" si="99"/>
        <v>Error?</v>
      </c>
      <c r="E6398" s="2" t="s">
        <v>154</v>
      </c>
    </row>
    <row r="6399" spans="1:6" x14ac:dyDescent="0.2">
      <c r="A6399">
        <v>6340</v>
      </c>
      <c r="B6399" s="921">
        <f>'Revenues 10-15'!C192</f>
        <v>0</v>
      </c>
      <c r="D6399" s="2" t="str">
        <f t="shared" si="99"/>
        <v>Error?</v>
      </c>
      <c r="E6399" s="2" t="s">
        <v>154</v>
      </c>
    </row>
    <row r="6400" spans="1:6" x14ac:dyDescent="0.2">
      <c r="A6400">
        <v>6341</v>
      </c>
      <c r="B6400" s="921">
        <f>'Revenues 10-15'!G192</f>
        <v>0</v>
      </c>
      <c r="D6400" s="2" t="str">
        <f t="shared" si="99"/>
        <v>Error?</v>
      </c>
      <c r="E6400" s="2" t="s">
        <v>154</v>
      </c>
    </row>
    <row r="6401" spans="1:6" x14ac:dyDescent="0.2">
      <c r="A6401">
        <v>6342</v>
      </c>
      <c r="B6401" s="921">
        <f>'Revenues 10-15'!G193</f>
        <v>0</v>
      </c>
      <c r="D6401" s="2" t="str">
        <f t="shared" si="99"/>
        <v>Error?</v>
      </c>
      <c r="E6401" s="2" t="s">
        <v>154</v>
      </c>
    </row>
    <row r="6402" spans="1:6" x14ac:dyDescent="0.2">
      <c r="A6402">
        <v>6343</v>
      </c>
      <c r="B6402" s="921">
        <f>'Revenues 10-15'!G194</f>
        <v>0</v>
      </c>
      <c r="D6402" s="2" t="str">
        <f t="shared" si="99"/>
        <v>Error?</v>
      </c>
      <c r="E6402" s="2" t="s">
        <v>154</v>
      </c>
    </row>
    <row r="6403" spans="1:6" x14ac:dyDescent="0.2">
      <c r="A6403">
        <v>6344</v>
      </c>
      <c r="B6403" s="921">
        <f>'Revenues 10-15'!G195</f>
        <v>0</v>
      </c>
      <c r="D6403" s="2" t="str">
        <f t="shared" si="99"/>
        <v>Error?</v>
      </c>
      <c r="E6403" s="2" t="s">
        <v>154</v>
      </c>
    </row>
    <row r="6404" spans="1:6" x14ac:dyDescent="0.2">
      <c r="A6404">
        <v>6345</v>
      </c>
      <c r="B6404" s="921">
        <f>'Revenues 10-15'!G196</f>
        <v>0</v>
      </c>
      <c r="D6404" s="2" t="str">
        <f t="shared" si="99"/>
        <v>Error?</v>
      </c>
      <c r="E6404" s="2" t="s">
        <v>154</v>
      </c>
    </row>
    <row r="6405" spans="1:6" x14ac:dyDescent="0.2">
      <c r="A6405">
        <v>6346</v>
      </c>
      <c r="B6405" s="921">
        <f>'Revenues 10-15'!G197</f>
        <v>0</v>
      </c>
      <c r="D6405" s="2" t="str">
        <f t="shared" si="99"/>
        <v>Error?</v>
      </c>
      <c r="E6405" s="2" t="s">
        <v>154</v>
      </c>
    </row>
    <row r="6406" spans="1:6" x14ac:dyDescent="0.2">
      <c r="A6406">
        <v>6347</v>
      </c>
      <c r="B6406" s="921">
        <f>'Revenues 10-15'!G199</f>
        <v>0</v>
      </c>
      <c r="D6406" s="2" t="str">
        <f t="shared" si="99"/>
        <v>Error?</v>
      </c>
      <c r="E6406" s="2" t="s">
        <v>154</v>
      </c>
    </row>
    <row r="6407" spans="1:6" x14ac:dyDescent="0.2">
      <c r="A6407">
        <v>6348</v>
      </c>
      <c r="B6407" s="921">
        <f>'Revenues 10-15'!G200</f>
        <v>0</v>
      </c>
      <c r="D6407" s="2" t="str">
        <f t="shared" si="99"/>
        <v>Error?</v>
      </c>
      <c r="E6407" s="2" t="s">
        <v>154</v>
      </c>
    </row>
    <row r="6408" spans="1:6" x14ac:dyDescent="0.2">
      <c r="A6408" s="5">
        <v>6349</v>
      </c>
      <c r="B6408" s="921"/>
      <c r="D6408" s="2" t="str">
        <f t="shared" si="99"/>
        <v>OK</v>
      </c>
      <c r="E6408" s="2" t="s">
        <v>154</v>
      </c>
    </row>
    <row r="6409" spans="1:6" x14ac:dyDescent="0.2">
      <c r="A6409" s="5">
        <v>6350</v>
      </c>
      <c r="B6409" s="921"/>
      <c r="D6409" s="2" t="str">
        <f t="shared" si="99"/>
        <v>OK</v>
      </c>
      <c r="E6409" s="2" t="s">
        <v>154</v>
      </c>
    </row>
    <row r="6410" spans="1:6" x14ac:dyDescent="0.2">
      <c r="A6410" s="5">
        <v>6351</v>
      </c>
      <c r="B6410" s="921"/>
      <c r="D6410" s="2" t="str">
        <f t="shared" si="99"/>
        <v>OK</v>
      </c>
      <c r="E6410" s="2" t="s">
        <v>154</v>
      </c>
      <c r="F6410" s="1" t="s">
        <v>1395</v>
      </c>
    </row>
    <row r="6411" spans="1:6" x14ac:dyDescent="0.2">
      <c r="A6411" s="5">
        <v>6352</v>
      </c>
      <c r="B6411" s="921"/>
      <c r="D6411" s="2" t="str">
        <f t="shared" si="99"/>
        <v>OK</v>
      </c>
      <c r="E6411" s="2" t="s">
        <v>154</v>
      </c>
      <c r="F6411" s="1" t="s">
        <v>1395</v>
      </c>
    </row>
    <row r="6412" spans="1:6" x14ac:dyDescent="0.2">
      <c r="A6412">
        <v>6353</v>
      </c>
      <c r="B6412" s="921">
        <f>'Cap Outlay Deprec 36'!C3</f>
        <v>0</v>
      </c>
      <c r="D6412" s="2" t="str">
        <f t="shared" si="99"/>
        <v>Error?</v>
      </c>
      <c r="E6412" s="2" t="s">
        <v>154</v>
      </c>
      <c r="F6412" s="1" t="s">
        <v>1395</v>
      </c>
    </row>
    <row r="6413" spans="1:6" x14ac:dyDescent="0.2">
      <c r="A6413">
        <v>6354</v>
      </c>
      <c r="B6413" s="921">
        <f>'Cap Outlay Deprec 36'!D3</f>
        <v>0</v>
      </c>
      <c r="D6413" s="2" t="str">
        <f t="shared" si="99"/>
        <v>Error?</v>
      </c>
      <c r="E6413" s="2" t="s">
        <v>154</v>
      </c>
      <c r="F6413" s="1" t="s">
        <v>1395</v>
      </c>
    </row>
    <row r="6414" spans="1:6" x14ac:dyDescent="0.2">
      <c r="A6414" s="5">
        <v>6355</v>
      </c>
      <c r="B6414" s="921"/>
      <c r="D6414" s="2" t="str">
        <f t="shared" si="99"/>
        <v>OK</v>
      </c>
      <c r="E6414" s="4" t="s">
        <v>1430</v>
      </c>
    </row>
    <row r="6415" spans="1:6" x14ac:dyDescent="0.2">
      <c r="A6415" s="5">
        <v>6356</v>
      </c>
      <c r="B6415" s="921"/>
      <c r="D6415" s="2" t="str">
        <f t="shared" si="99"/>
        <v>OK</v>
      </c>
      <c r="E6415" s="4" t="s">
        <v>1430</v>
      </c>
    </row>
    <row r="6416" spans="1:6" x14ac:dyDescent="0.2">
      <c r="A6416" s="5">
        <v>6357</v>
      </c>
      <c r="B6416" s="921"/>
      <c r="C6416" s="4"/>
      <c r="D6416" s="2" t="str">
        <f t="shared" si="99"/>
        <v>OK</v>
      </c>
      <c r="E6416" s="4" t="s">
        <v>1430</v>
      </c>
    </row>
    <row r="6417" spans="1:5" x14ac:dyDescent="0.2">
      <c r="A6417" s="5">
        <v>6358</v>
      </c>
      <c r="B6417" s="921"/>
      <c r="D6417" s="2" t="str">
        <f t="shared" si="99"/>
        <v>OK</v>
      </c>
      <c r="E6417" s="4" t="s">
        <v>1430</v>
      </c>
    </row>
    <row r="6418" spans="1:5" x14ac:dyDescent="0.2">
      <c r="A6418" s="5">
        <v>6359</v>
      </c>
      <c r="B6418" s="921"/>
      <c r="D6418" s="2" t="str">
        <f t="shared" si="99"/>
        <v>OK</v>
      </c>
      <c r="E6418" s="4" t="s">
        <v>1430</v>
      </c>
    </row>
    <row r="6419" spans="1:5" x14ac:dyDescent="0.2">
      <c r="A6419" s="5">
        <v>6360</v>
      </c>
      <c r="B6419" s="921"/>
      <c r="D6419" s="2" t="str">
        <f t="shared" si="99"/>
        <v>OK</v>
      </c>
      <c r="E6419" s="4" t="s">
        <v>1430</v>
      </c>
    </row>
    <row r="6420" spans="1:5" x14ac:dyDescent="0.2">
      <c r="A6420" s="5">
        <v>6361</v>
      </c>
      <c r="B6420" s="921"/>
      <c r="D6420" s="2" t="str">
        <f t="shared" si="99"/>
        <v>OK</v>
      </c>
      <c r="E6420" s="4" t="s">
        <v>1430</v>
      </c>
    </row>
    <row r="6421" spans="1:5" x14ac:dyDescent="0.2">
      <c r="A6421" s="5">
        <v>6362</v>
      </c>
      <c r="B6421" s="921"/>
      <c r="D6421" s="2" t="str">
        <f t="shared" si="99"/>
        <v>OK</v>
      </c>
      <c r="E6421" s="4" t="s">
        <v>1430</v>
      </c>
    </row>
    <row r="6422" spans="1:5" x14ac:dyDescent="0.2">
      <c r="A6422" s="5">
        <v>6363</v>
      </c>
      <c r="B6422" s="921"/>
      <c r="D6422" s="2" t="str">
        <f t="shared" si="99"/>
        <v>OK</v>
      </c>
      <c r="E6422" s="4" t="s">
        <v>1430</v>
      </c>
    </row>
    <row r="6423" spans="1:5" x14ac:dyDescent="0.2">
      <c r="A6423" s="5">
        <v>6364</v>
      </c>
      <c r="B6423" s="921"/>
      <c r="D6423" s="2" t="str">
        <f t="shared" si="99"/>
        <v>OK</v>
      </c>
      <c r="E6423" s="4" t="s">
        <v>1430</v>
      </c>
    </row>
    <row r="6424" spans="1:5" x14ac:dyDescent="0.2">
      <c r="A6424" s="5">
        <v>6365</v>
      </c>
      <c r="B6424" s="921"/>
      <c r="D6424" s="2" t="str">
        <f t="shared" si="99"/>
        <v>OK</v>
      </c>
      <c r="E6424" s="4" t="s">
        <v>1430</v>
      </c>
    </row>
    <row r="6425" spans="1:5" x14ac:dyDescent="0.2">
      <c r="A6425" s="5">
        <v>6366</v>
      </c>
      <c r="B6425" s="921"/>
      <c r="D6425" s="2" t="str">
        <f t="shared" si="99"/>
        <v>OK</v>
      </c>
      <c r="E6425" s="4" t="s">
        <v>1430</v>
      </c>
    </row>
    <row r="6426" spans="1:5" x14ac:dyDescent="0.2">
      <c r="A6426" s="5">
        <v>6367</v>
      </c>
      <c r="B6426" s="921"/>
      <c r="D6426" s="2" t="str">
        <f t="shared" si="99"/>
        <v>OK</v>
      </c>
      <c r="E6426" s="4" t="s">
        <v>1430</v>
      </c>
    </row>
    <row r="6427" spans="1:5" x14ac:dyDescent="0.2">
      <c r="A6427" s="5">
        <v>6368</v>
      </c>
      <c r="B6427" s="921"/>
      <c r="D6427" s="2" t="str">
        <f t="shared" si="99"/>
        <v>OK</v>
      </c>
      <c r="E6427" s="4" t="s">
        <v>1430</v>
      </c>
    </row>
    <row r="6428" spans="1:5" x14ac:dyDescent="0.2">
      <c r="A6428" s="5">
        <v>6369</v>
      </c>
      <c r="B6428" s="921"/>
      <c r="D6428" s="2" t="str">
        <f t="shared" si="99"/>
        <v>OK</v>
      </c>
      <c r="E6428" s="4" t="s">
        <v>1430</v>
      </c>
    </row>
    <row r="6429" spans="1:5" x14ac:dyDescent="0.2">
      <c r="A6429" s="5">
        <v>6370</v>
      </c>
      <c r="B6429" s="921"/>
      <c r="D6429" s="2" t="str">
        <f t="shared" si="99"/>
        <v>OK</v>
      </c>
      <c r="E6429" s="4" t="s">
        <v>1430</v>
      </c>
    </row>
    <row r="6430" spans="1:5" x14ac:dyDescent="0.2">
      <c r="A6430" s="5">
        <v>6371</v>
      </c>
      <c r="B6430" s="921"/>
      <c r="D6430" s="2" t="str">
        <f t="shared" si="99"/>
        <v>OK</v>
      </c>
      <c r="E6430" s="4" t="s">
        <v>1430</v>
      </c>
    </row>
    <row r="6431" spans="1:5" x14ac:dyDescent="0.2">
      <c r="A6431" s="5">
        <v>6372</v>
      </c>
      <c r="B6431" s="921"/>
      <c r="D6431" s="2" t="str">
        <f t="shared" si="99"/>
        <v>OK</v>
      </c>
      <c r="E6431" s="4" t="s">
        <v>1430</v>
      </c>
    </row>
    <row r="6432" spans="1:5" x14ac:dyDescent="0.2">
      <c r="A6432" s="5">
        <v>6373</v>
      </c>
      <c r="B6432" s="921"/>
      <c r="D6432" s="2" t="str">
        <f t="shared" si="99"/>
        <v>OK</v>
      </c>
      <c r="E6432" s="4" t="s">
        <v>1430</v>
      </c>
    </row>
    <row r="6433" spans="1:5" x14ac:dyDescent="0.2">
      <c r="A6433" s="5">
        <v>6374</v>
      </c>
      <c r="B6433" s="921"/>
      <c r="D6433" s="2" t="str">
        <f t="shared" si="99"/>
        <v>OK</v>
      </c>
      <c r="E6433" s="4" t="s">
        <v>1430</v>
      </c>
    </row>
    <row r="6434" spans="1:5" x14ac:dyDescent="0.2">
      <c r="A6434" s="5">
        <v>6375</v>
      </c>
      <c r="B6434" s="921"/>
      <c r="D6434" s="2" t="str">
        <f t="shared" si="99"/>
        <v>OK</v>
      </c>
      <c r="E6434" s="4" t="s">
        <v>1430</v>
      </c>
    </row>
    <row r="6435" spans="1:5" x14ac:dyDescent="0.2">
      <c r="A6435" s="5">
        <v>6376</v>
      </c>
      <c r="B6435" s="921"/>
      <c r="D6435" s="2" t="str">
        <f t="shared" si="99"/>
        <v>OK</v>
      </c>
      <c r="E6435" s="4" t="s">
        <v>1430</v>
      </c>
    </row>
    <row r="6436" spans="1:5" x14ac:dyDescent="0.2">
      <c r="A6436" s="5">
        <v>6377</v>
      </c>
      <c r="B6436" s="921"/>
      <c r="D6436" s="2" t="str">
        <f t="shared" si="99"/>
        <v>OK</v>
      </c>
      <c r="E6436" s="4" t="s">
        <v>1430</v>
      </c>
    </row>
    <row r="6437" spans="1:5" x14ac:dyDescent="0.2">
      <c r="A6437" s="5">
        <v>6378</v>
      </c>
      <c r="B6437" s="921"/>
      <c r="D6437" s="2" t="str">
        <f t="shared" si="99"/>
        <v>OK</v>
      </c>
      <c r="E6437" s="4" t="s">
        <v>1430</v>
      </c>
    </row>
    <row r="6438" spans="1:5" x14ac:dyDescent="0.2">
      <c r="A6438" s="5">
        <v>6379</v>
      </c>
      <c r="B6438" s="921"/>
      <c r="D6438" s="2" t="str">
        <f t="shared" si="99"/>
        <v>OK</v>
      </c>
      <c r="E6438" s="4" t="s">
        <v>1430</v>
      </c>
    </row>
    <row r="6439" spans="1:5" x14ac:dyDescent="0.2">
      <c r="A6439" s="5">
        <v>6380</v>
      </c>
      <c r="B6439" s="921"/>
      <c r="D6439" s="2" t="str">
        <f t="shared" si="99"/>
        <v>OK</v>
      </c>
      <c r="E6439" s="4" t="s">
        <v>1430</v>
      </c>
    </row>
    <row r="6440" spans="1:5" x14ac:dyDescent="0.2">
      <c r="A6440" s="5">
        <v>6381</v>
      </c>
      <c r="B6440" s="921"/>
      <c r="D6440" s="2" t="str">
        <f t="shared" si="99"/>
        <v>OK</v>
      </c>
      <c r="E6440" s="4" t="s">
        <v>1430</v>
      </c>
    </row>
    <row r="6441" spans="1:5" x14ac:dyDescent="0.2">
      <c r="A6441" s="5">
        <v>6382</v>
      </c>
      <c r="B6441" s="921"/>
      <c r="D6441" s="2" t="str">
        <f t="shared" si="99"/>
        <v>OK</v>
      </c>
      <c r="E6441" s="4" t="s">
        <v>1430</v>
      </c>
    </row>
    <row r="6442" spans="1:5" x14ac:dyDescent="0.2">
      <c r="A6442" s="5">
        <v>6383</v>
      </c>
      <c r="B6442" s="921"/>
      <c r="D6442" s="2" t="str">
        <f t="shared" si="99"/>
        <v>OK</v>
      </c>
      <c r="E6442" s="4" t="s">
        <v>1430</v>
      </c>
    </row>
    <row r="6443" spans="1:5" x14ac:dyDescent="0.2">
      <c r="A6443" s="5">
        <v>6384</v>
      </c>
      <c r="B6443" s="921"/>
      <c r="D6443" s="2" t="str">
        <f t="shared" si="99"/>
        <v>OK</v>
      </c>
      <c r="E6443" s="4" t="s">
        <v>1430</v>
      </c>
    </row>
    <row r="6444" spans="1:5" x14ac:dyDescent="0.2">
      <c r="A6444" s="5">
        <v>6385</v>
      </c>
      <c r="B6444" s="921"/>
      <c r="D6444" s="2" t="str">
        <f t="shared" si="99"/>
        <v>OK</v>
      </c>
      <c r="E6444" s="4" t="s">
        <v>1430</v>
      </c>
    </row>
    <row r="6445" spans="1:5" x14ac:dyDescent="0.2">
      <c r="A6445" s="5">
        <v>6386</v>
      </c>
      <c r="B6445" s="921"/>
      <c r="D6445" s="2" t="str">
        <f t="shared" si="99"/>
        <v>OK</v>
      </c>
      <c r="E6445" s="4" t="s">
        <v>1430</v>
      </c>
    </row>
    <row r="6446" spans="1:5" x14ac:dyDescent="0.2">
      <c r="A6446" s="5">
        <v>6387</v>
      </c>
      <c r="B6446" s="921"/>
      <c r="D6446" s="2" t="str">
        <f t="shared" si="99"/>
        <v>OK</v>
      </c>
      <c r="E6446" s="4" t="s">
        <v>1430</v>
      </c>
    </row>
    <row r="6447" spans="1:5" x14ac:dyDescent="0.2">
      <c r="A6447" s="5">
        <v>6388</v>
      </c>
      <c r="B6447" s="921"/>
      <c r="D6447" s="2" t="str">
        <f t="shared" si="99"/>
        <v>OK</v>
      </c>
      <c r="E6447" s="4" t="s">
        <v>1430</v>
      </c>
    </row>
    <row r="6448" spans="1:5" x14ac:dyDescent="0.2">
      <c r="A6448" s="5">
        <v>6389</v>
      </c>
      <c r="B6448" s="921"/>
      <c r="D6448" s="2" t="str">
        <f t="shared" si="99"/>
        <v>OK</v>
      </c>
      <c r="E6448" s="4" t="s">
        <v>1430</v>
      </c>
    </row>
    <row r="6449" spans="1:5" x14ac:dyDescent="0.2">
      <c r="A6449" s="5">
        <v>6390</v>
      </c>
      <c r="B6449" s="921"/>
      <c r="D6449" s="2" t="str">
        <f t="shared" si="99"/>
        <v>OK</v>
      </c>
      <c r="E6449" s="4" t="s">
        <v>1430</v>
      </c>
    </row>
    <row r="6450" spans="1:5" x14ac:dyDescent="0.2">
      <c r="A6450" s="5">
        <v>6391</v>
      </c>
      <c r="B6450" s="921"/>
      <c r="D6450" s="2" t="str">
        <f t="shared" si="99"/>
        <v>OK</v>
      </c>
      <c r="E6450" s="4" t="s">
        <v>1430</v>
      </c>
    </row>
    <row r="6451" spans="1:5" x14ac:dyDescent="0.2">
      <c r="A6451" s="5">
        <v>6392</v>
      </c>
      <c r="B6451" s="921"/>
      <c r="D6451" s="2" t="str">
        <f t="shared" si="99"/>
        <v>OK</v>
      </c>
      <c r="E6451" s="4" t="s">
        <v>1430</v>
      </c>
    </row>
    <row r="6452" spans="1:5" x14ac:dyDescent="0.2">
      <c r="A6452" s="5">
        <v>6393</v>
      </c>
      <c r="B6452" s="921"/>
      <c r="D6452" s="2" t="str">
        <f t="shared" si="99"/>
        <v>OK</v>
      </c>
      <c r="E6452" s="4" t="s">
        <v>1430</v>
      </c>
    </row>
    <row r="6453" spans="1:5" x14ac:dyDescent="0.2">
      <c r="A6453" s="5">
        <v>6394</v>
      </c>
      <c r="B6453" s="921"/>
      <c r="D6453" s="2" t="str">
        <f t="shared" si="99"/>
        <v>OK</v>
      </c>
      <c r="E6453" s="4" t="s">
        <v>1430</v>
      </c>
    </row>
    <row r="6454" spans="1:5" x14ac:dyDescent="0.2">
      <c r="A6454" s="5">
        <v>6395</v>
      </c>
      <c r="B6454" s="921"/>
      <c r="D6454" s="2" t="str">
        <f t="shared" si="99"/>
        <v>OK</v>
      </c>
      <c r="E6454" s="4" t="s">
        <v>1430</v>
      </c>
    </row>
    <row r="6455" spans="1:5" x14ac:dyDescent="0.2">
      <c r="A6455" s="5">
        <v>6396</v>
      </c>
      <c r="B6455" s="921"/>
      <c r="D6455" s="2" t="str">
        <f t="shared" si="99"/>
        <v>OK</v>
      </c>
      <c r="E6455" s="4" t="s">
        <v>1430</v>
      </c>
    </row>
    <row r="6456" spans="1:5" x14ac:dyDescent="0.2">
      <c r="A6456" s="5">
        <v>6397</v>
      </c>
      <c r="B6456" s="921"/>
      <c r="D6456" s="2" t="str">
        <f t="shared" si="99"/>
        <v>OK</v>
      </c>
      <c r="E6456" s="4" t="s">
        <v>1430</v>
      </c>
    </row>
    <row r="6457" spans="1:5" x14ac:dyDescent="0.2">
      <c r="A6457" s="5">
        <v>6398</v>
      </c>
      <c r="B6457" s="921"/>
      <c r="D6457" s="2" t="str">
        <f t="shared" si="99"/>
        <v>OK</v>
      </c>
      <c r="E6457" s="4" t="s">
        <v>1430</v>
      </c>
    </row>
    <row r="6458" spans="1:5" x14ac:dyDescent="0.2">
      <c r="A6458" s="5">
        <v>6399</v>
      </c>
      <c r="B6458" s="921"/>
      <c r="D6458" s="2" t="str">
        <f t="shared" si="99"/>
        <v>OK</v>
      </c>
      <c r="E6458" s="4" t="s">
        <v>1430</v>
      </c>
    </row>
    <row r="6459" spans="1:5" x14ac:dyDescent="0.2">
      <c r="A6459" s="5">
        <v>6400</v>
      </c>
      <c r="B6459" s="921"/>
      <c r="D6459" s="2" t="str">
        <f t="shared" si="99"/>
        <v>OK</v>
      </c>
      <c r="E6459" s="4" t="s">
        <v>1430</v>
      </c>
    </row>
    <row r="6460" spans="1:5" x14ac:dyDescent="0.2">
      <c r="A6460" s="5">
        <v>6401</v>
      </c>
      <c r="B6460" s="921"/>
      <c r="D6460" s="2" t="str">
        <f t="shared" si="99"/>
        <v>OK</v>
      </c>
      <c r="E6460" s="4" t="s">
        <v>1430</v>
      </c>
    </row>
    <row r="6461" spans="1:5" x14ac:dyDescent="0.2">
      <c r="A6461" s="5">
        <v>6402</v>
      </c>
      <c r="B6461" s="921"/>
      <c r="D6461" s="2" t="str">
        <f t="shared" ref="D6461:D6524" si="100">IF(ISBLANK(B6461),"OK",IF(A6461-B6461=0,"OK","Error?"))</f>
        <v>OK</v>
      </c>
      <c r="E6461" s="4" t="s">
        <v>1430</v>
      </c>
    </row>
    <row r="6462" spans="1:5" x14ac:dyDescent="0.2">
      <c r="A6462" s="5">
        <v>6403</v>
      </c>
      <c r="B6462" s="921"/>
      <c r="D6462" s="2" t="str">
        <f t="shared" si="100"/>
        <v>OK</v>
      </c>
      <c r="E6462" s="4" t="s">
        <v>1430</v>
      </c>
    </row>
    <row r="6463" spans="1:5" x14ac:dyDescent="0.2">
      <c r="A6463" s="5">
        <v>6404</v>
      </c>
      <c r="B6463" s="921"/>
      <c r="D6463" s="2" t="str">
        <f t="shared" si="100"/>
        <v>OK</v>
      </c>
      <c r="E6463" s="4" t="s">
        <v>1430</v>
      </c>
    </row>
    <row r="6464" spans="1:5" x14ac:dyDescent="0.2">
      <c r="A6464" s="5">
        <v>6405</v>
      </c>
      <c r="B6464" s="921"/>
      <c r="D6464" s="2" t="str">
        <f t="shared" si="100"/>
        <v>OK</v>
      </c>
      <c r="E6464" s="4" t="s">
        <v>1430</v>
      </c>
    </row>
    <row r="6465" spans="1:5" x14ac:dyDescent="0.2">
      <c r="A6465" s="5">
        <v>6406</v>
      </c>
      <c r="B6465" s="921"/>
      <c r="D6465" s="2" t="str">
        <f t="shared" si="100"/>
        <v>OK</v>
      </c>
      <c r="E6465" s="4" t="s">
        <v>1430</v>
      </c>
    </row>
    <row r="6466" spans="1:5" x14ac:dyDescent="0.2">
      <c r="A6466" s="5">
        <v>6407</v>
      </c>
      <c r="B6466" s="921"/>
      <c r="D6466" s="2" t="str">
        <f t="shared" si="100"/>
        <v>OK</v>
      </c>
      <c r="E6466" s="4" t="s">
        <v>1430</v>
      </c>
    </row>
    <row r="6467" spans="1:5" x14ac:dyDescent="0.2">
      <c r="A6467" s="5">
        <v>6408</v>
      </c>
      <c r="B6467" s="921"/>
      <c r="D6467" s="2" t="str">
        <f t="shared" si="100"/>
        <v>OK</v>
      </c>
      <c r="E6467" s="4" t="s">
        <v>1430</v>
      </c>
    </row>
    <row r="6468" spans="1:5" x14ac:dyDescent="0.2">
      <c r="A6468" s="5">
        <v>6409</v>
      </c>
      <c r="B6468" s="921"/>
      <c r="D6468" s="2" t="str">
        <f t="shared" si="100"/>
        <v>OK</v>
      </c>
      <c r="E6468" s="4" t="s">
        <v>1430</v>
      </c>
    </row>
    <row r="6469" spans="1:5" x14ac:dyDescent="0.2">
      <c r="A6469" s="5">
        <v>6410</v>
      </c>
      <c r="B6469" s="921"/>
      <c r="D6469" s="2" t="str">
        <f t="shared" si="100"/>
        <v>OK</v>
      </c>
      <c r="E6469" s="4" t="s">
        <v>1430</v>
      </c>
    </row>
    <row r="6470" spans="1:5" x14ac:dyDescent="0.2">
      <c r="A6470" s="5">
        <v>6411</v>
      </c>
      <c r="B6470" s="921"/>
      <c r="D6470" s="2" t="str">
        <f t="shared" si="100"/>
        <v>OK</v>
      </c>
      <c r="E6470" s="4" t="s">
        <v>1430</v>
      </c>
    </row>
    <row r="6471" spans="1:5" x14ac:dyDescent="0.2">
      <c r="A6471" s="5">
        <v>6412</v>
      </c>
      <c r="B6471" s="921"/>
      <c r="D6471" s="2" t="str">
        <f t="shared" si="100"/>
        <v>OK</v>
      </c>
      <c r="E6471" s="4" t="s">
        <v>1430</v>
      </c>
    </row>
    <row r="6472" spans="1:5" x14ac:dyDescent="0.2">
      <c r="A6472" s="5">
        <v>6413</v>
      </c>
      <c r="B6472" s="921"/>
      <c r="D6472" s="2" t="str">
        <f t="shared" si="100"/>
        <v>OK</v>
      </c>
      <c r="E6472" s="4" t="s">
        <v>1430</v>
      </c>
    </row>
    <row r="6473" spans="1:5" x14ac:dyDescent="0.2">
      <c r="A6473" s="5">
        <v>6414</v>
      </c>
      <c r="B6473" s="921"/>
      <c r="D6473" s="2" t="str">
        <f t="shared" si="100"/>
        <v>OK</v>
      </c>
      <c r="E6473" s="4" t="s">
        <v>1430</v>
      </c>
    </row>
    <row r="6474" spans="1:5" x14ac:dyDescent="0.2">
      <c r="A6474" s="5">
        <v>6415</v>
      </c>
      <c r="B6474" s="921"/>
      <c r="D6474" s="2" t="str">
        <f t="shared" si="100"/>
        <v>OK</v>
      </c>
      <c r="E6474" s="4" t="s">
        <v>1430</v>
      </c>
    </row>
    <row r="6475" spans="1:5" x14ac:dyDescent="0.2">
      <c r="A6475" s="5">
        <v>6416</v>
      </c>
      <c r="B6475" s="921"/>
      <c r="D6475" s="2" t="str">
        <f t="shared" si="100"/>
        <v>OK</v>
      </c>
      <c r="E6475" s="4" t="s">
        <v>1430</v>
      </c>
    </row>
    <row r="6476" spans="1:5" x14ac:dyDescent="0.2">
      <c r="A6476" s="5">
        <v>6417</v>
      </c>
      <c r="B6476" s="921"/>
      <c r="D6476" s="2" t="str">
        <f t="shared" si="100"/>
        <v>OK</v>
      </c>
      <c r="E6476" s="4" t="s">
        <v>1430</v>
      </c>
    </row>
    <row r="6477" spans="1:5" x14ac:dyDescent="0.2">
      <c r="A6477" s="5">
        <v>6418</v>
      </c>
      <c r="B6477" s="921"/>
      <c r="D6477" s="2" t="str">
        <f t="shared" si="100"/>
        <v>OK</v>
      </c>
      <c r="E6477" s="4" t="s">
        <v>1430</v>
      </c>
    </row>
    <row r="6478" spans="1:5" x14ac:dyDescent="0.2">
      <c r="A6478" s="5">
        <v>6419</v>
      </c>
      <c r="B6478" s="921"/>
      <c r="D6478" s="2" t="str">
        <f t="shared" si="100"/>
        <v>OK</v>
      </c>
      <c r="E6478" s="4" t="s">
        <v>1430</v>
      </c>
    </row>
    <row r="6479" spans="1:5" x14ac:dyDescent="0.2">
      <c r="A6479" s="5">
        <v>6420</v>
      </c>
      <c r="B6479" s="921"/>
      <c r="D6479" s="2" t="str">
        <f t="shared" si="100"/>
        <v>OK</v>
      </c>
      <c r="E6479" s="4" t="s">
        <v>1430</v>
      </c>
    </row>
    <row r="6480" spans="1:5" x14ac:dyDescent="0.2">
      <c r="A6480" s="5">
        <v>6421</v>
      </c>
      <c r="B6480" s="921"/>
      <c r="D6480" s="2" t="str">
        <f t="shared" si="100"/>
        <v>OK</v>
      </c>
      <c r="E6480" s="4" t="s">
        <v>1430</v>
      </c>
    </row>
    <row r="6481" spans="1:5" x14ac:dyDescent="0.2">
      <c r="A6481" s="5">
        <v>6422</v>
      </c>
      <c r="B6481" s="921"/>
      <c r="D6481" s="2" t="str">
        <f t="shared" si="100"/>
        <v>OK</v>
      </c>
      <c r="E6481" s="4" t="s">
        <v>1430</v>
      </c>
    </row>
    <row r="6482" spans="1:5" x14ac:dyDescent="0.2">
      <c r="A6482" s="5">
        <v>6423</v>
      </c>
      <c r="B6482" s="921"/>
      <c r="D6482" s="2" t="str">
        <f t="shared" si="100"/>
        <v>OK</v>
      </c>
      <c r="E6482" s="4" t="s">
        <v>1430</v>
      </c>
    </row>
    <row r="6483" spans="1:5" x14ac:dyDescent="0.2">
      <c r="A6483" s="5">
        <v>6424</v>
      </c>
      <c r="B6483" s="921"/>
      <c r="D6483" s="2" t="str">
        <f t="shared" si="100"/>
        <v>OK</v>
      </c>
      <c r="E6483" s="4" t="s">
        <v>1430</v>
      </c>
    </row>
    <row r="6484" spans="1:5" x14ac:dyDescent="0.2">
      <c r="A6484" s="5">
        <v>6425</v>
      </c>
      <c r="B6484" s="921"/>
      <c r="D6484" s="2" t="str">
        <f t="shared" si="100"/>
        <v>OK</v>
      </c>
      <c r="E6484" s="4" t="s">
        <v>1430</v>
      </c>
    </row>
    <row r="6485" spans="1:5" x14ac:dyDescent="0.2">
      <c r="A6485" s="5">
        <v>6426</v>
      </c>
      <c r="B6485" s="921"/>
      <c r="D6485" s="2" t="str">
        <f t="shared" si="100"/>
        <v>OK</v>
      </c>
      <c r="E6485" s="4" t="s">
        <v>1430</v>
      </c>
    </row>
    <row r="6486" spans="1:5" x14ac:dyDescent="0.2">
      <c r="A6486" s="5">
        <v>6427</v>
      </c>
      <c r="B6486" s="921"/>
      <c r="D6486" s="2" t="str">
        <f t="shared" si="100"/>
        <v>OK</v>
      </c>
      <c r="E6486" s="4" t="s">
        <v>1430</v>
      </c>
    </row>
    <row r="6487" spans="1:5" x14ac:dyDescent="0.2">
      <c r="A6487" s="5">
        <v>6428</v>
      </c>
      <c r="B6487" s="921"/>
      <c r="D6487" s="2" t="str">
        <f t="shared" si="100"/>
        <v>OK</v>
      </c>
      <c r="E6487" s="4" t="s">
        <v>1430</v>
      </c>
    </row>
    <row r="6488" spans="1:5" x14ac:dyDescent="0.2">
      <c r="A6488" s="5">
        <v>6429</v>
      </c>
      <c r="B6488" s="921"/>
      <c r="D6488" s="2" t="str">
        <f t="shared" si="100"/>
        <v>OK</v>
      </c>
      <c r="E6488" s="4" t="s">
        <v>1430</v>
      </c>
    </row>
    <row r="6489" spans="1:5" x14ac:dyDescent="0.2">
      <c r="A6489" s="5">
        <v>6430</v>
      </c>
      <c r="B6489" s="921"/>
      <c r="D6489" s="2" t="str">
        <f t="shared" si="100"/>
        <v>OK</v>
      </c>
      <c r="E6489" s="4" t="s">
        <v>1430</v>
      </c>
    </row>
    <row r="6490" spans="1:5" x14ac:dyDescent="0.2">
      <c r="A6490" s="5">
        <v>6431</v>
      </c>
      <c r="B6490" s="921"/>
      <c r="D6490" s="2" t="str">
        <f t="shared" si="100"/>
        <v>OK</v>
      </c>
      <c r="E6490" s="4" t="s">
        <v>1430</v>
      </c>
    </row>
    <row r="6491" spans="1:5" x14ac:dyDescent="0.2">
      <c r="A6491" s="5">
        <v>6432</v>
      </c>
      <c r="B6491" s="921"/>
      <c r="D6491" s="2" t="str">
        <f t="shared" si="100"/>
        <v>OK</v>
      </c>
      <c r="E6491" s="4" t="s">
        <v>1430</v>
      </c>
    </row>
    <row r="6492" spans="1:5" x14ac:dyDescent="0.2">
      <c r="A6492" s="5">
        <v>6433</v>
      </c>
      <c r="B6492" s="921"/>
      <c r="D6492" s="2" t="str">
        <f t="shared" si="100"/>
        <v>OK</v>
      </c>
      <c r="E6492" s="4" t="s">
        <v>1430</v>
      </c>
    </row>
    <row r="6493" spans="1:5" x14ac:dyDescent="0.2">
      <c r="A6493" s="5">
        <v>6434</v>
      </c>
      <c r="B6493" s="921"/>
      <c r="D6493" s="2" t="str">
        <f t="shared" si="100"/>
        <v>OK</v>
      </c>
      <c r="E6493" s="4" t="s">
        <v>1430</v>
      </c>
    </row>
    <row r="6494" spans="1:5" x14ac:dyDescent="0.2">
      <c r="A6494" s="5">
        <v>6435</v>
      </c>
      <c r="B6494" s="921"/>
      <c r="D6494" s="2" t="str">
        <f t="shared" si="100"/>
        <v>OK</v>
      </c>
      <c r="E6494" s="4" t="s">
        <v>1430</v>
      </c>
    </row>
    <row r="6495" spans="1:5" x14ac:dyDescent="0.2">
      <c r="A6495" s="5">
        <v>6436</v>
      </c>
      <c r="B6495" s="921"/>
      <c r="D6495" s="2" t="str">
        <f t="shared" si="100"/>
        <v>OK</v>
      </c>
      <c r="E6495" s="4" t="s">
        <v>1430</v>
      </c>
    </row>
    <row r="6496" spans="1:5" x14ac:dyDescent="0.2">
      <c r="A6496" s="5">
        <v>6437</v>
      </c>
      <c r="B6496" s="921"/>
      <c r="D6496" s="2" t="str">
        <f t="shared" si="100"/>
        <v>OK</v>
      </c>
      <c r="E6496" s="4" t="s">
        <v>1430</v>
      </c>
    </row>
    <row r="6497" spans="1:5" x14ac:dyDescent="0.2">
      <c r="A6497" s="5">
        <v>6438</v>
      </c>
      <c r="B6497" s="921"/>
      <c r="D6497" s="2" t="str">
        <f t="shared" si="100"/>
        <v>OK</v>
      </c>
      <c r="E6497" s="4" t="s">
        <v>1430</v>
      </c>
    </row>
    <row r="6498" spans="1:5" x14ac:dyDescent="0.2">
      <c r="A6498" s="5">
        <v>6439</v>
      </c>
      <c r="B6498" s="921"/>
      <c r="D6498" s="2" t="str">
        <f t="shared" si="100"/>
        <v>OK</v>
      </c>
      <c r="E6498" s="4" t="s">
        <v>1430</v>
      </c>
    </row>
    <row r="6499" spans="1:5" x14ac:dyDescent="0.2">
      <c r="A6499" s="5">
        <v>6440</v>
      </c>
      <c r="B6499" s="921"/>
      <c r="D6499" s="2" t="str">
        <f t="shared" si="100"/>
        <v>OK</v>
      </c>
      <c r="E6499" s="4" t="s">
        <v>1430</v>
      </c>
    </row>
    <row r="6500" spans="1:5" x14ac:dyDescent="0.2">
      <c r="A6500" s="5">
        <v>6441</v>
      </c>
      <c r="B6500" s="921"/>
      <c r="D6500" s="2" t="str">
        <f t="shared" si="100"/>
        <v>OK</v>
      </c>
      <c r="E6500" s="4" t="s">
        <v>1430</v>
      </c>
    </row>
    <row r="6501" spans="1:5" x14ac:dyDescent="0.2">
      <c r="A6501" s="5">
        <v>6442</v>
      </c>
      <c r="B6501" s="921"/>
      <c r="D6501" s="2" t="str">
        <f t="shared" si="100"/>
        <v>OK</v>
      </c>
      <c r="E6501" s="4" t="s">
        <v>1430</v>
      </c>
    </row>
    <row r="6502" spans="1:5" x14ac:dyDescent="0.2">
      <c r="A6502" s="5">
        <v>6443</v>
      </c>
      <c r="B6502" s="921"/>
      <c r="D6502" s="2" t="str">
        <f t="shared" si="100"/>
        <v>OK</v>
      </c>
      <c r="E6502" s="4" t="s">
        <v>1430</v>
      </c>
    </row>
    <row r="6503" spans="1:5" x14ac:dyDescent="0.2">
      <c r="A6503" s="5">
        <v>6444</v>
      </c>
      <c r="B6503" s="921"/>
      <c r="D6503" s="2" t="str">
        <f t="shared" si="100"/>
        <v>OK</v>
      </c>
      <c r="E6503" s="4" t="s">
        <v>1430</v>
      </c>
    </row>
    <row r="6504" spans="1:5" x14ac:dyDescent="0.2">
      <c r="A6504" s="5">
        <v>6445</v>
      </c>
      <c r="B6504" s="921"/>
      <c r="D6504" s="2" t="str">
        <f t="shared" si="100"/>
        <v>OK</v>
      </c>
      <c r="E6504" s="4" t="s">
        <v>1430</v>
      </c>
    </row>
    <row r="6505" spans="1:5" x14ac:dyDescent="0.2">
      <c r="A6505" s="5">
        <v>6446</v>
      </c>
      <c r="B6505" s="921"/>
      <c r="D6505" s="2" t="str">
        <f t="shared" si="100"/>
        <v>OK</v>
      </c>
      <c r="E6505" s="4" t="s">
        <v>1430</v>
      </c>
    </row>
    <row r="6506" spans="1:5" x14ac:dyDescent="0.2">
      <c r="A6506" s="5">
        <v>6447</v>
      </c>
      <c r="B6506" s="921"/>
      <c r="D6506" s="2" t="str">
        <f t="shared" si="100"/>
        <v>OK</v>
      </c>
      <c r="E6506" s="4" t="s">
        <v>1430</v>
      </c>
    </row>
    <row r="6507" spans="1:5" x14ac:dyDescent="0.2">
      <c r="A6507" s="5">
        <v>6448</v>
      </c>
      <c r="B6507" s="921"/>
      <c r="D6507" s="2" t="str">
        <f t="shared" si="100"/>
        <v>OK</v>
      </c>
      <c r="E6507" s="4" t="s">
        <v>1430</v>
      </c>
    </row>
    <row r="6508" spans="1:5" x14ac:dyDescent="0.2">
      <c r="A6508" s="5">
        <v>6449</v>
      </c>
      <c r="B6508" s="921"/>
      <c r="D6508" s="2" t="str">
        <f t="shared" si="100"/>
        <v>OK</v>
      </c>
      <c r="E6508" s="4" t="s">
        <v>1430</v>
      </c>
    </row>
    <row r="6509" spans="1:5" x14ac:dyDescent="0.2">
      <c r="A6509" s="5">
        <v>6450</v>
      </c>
      <c r="B6509" s="921"/>
      <c r="D6509" s="2" t="str">
        <f t="shared" si="100"/>
        <v>OK</v>
      </c>
      <c r="E6509" s="4" t="s">
        <v>1430</v>
      </c>
    </row>
    <row r="6510" spans="1:5" x14ac:dyDescent="0.2">
      <c r="A6510" s="5">
        <v>6451</v>
      </c>
      <c r="B6510" s="921"/>
      <c r="D6510" s="2" t="str">
        <f t="shared" si="100"/>
        <v>OK</v>
      </c>
      <c r="E6510" s="4" t="s">
        <v>1430</v>
      </c>
    </row>
    <row r="6511" spans="1:5" x14ac:dyDescent="0.2">
      <c r="A6511" s="5">
        <v>6452</v>
      </c>
      <c r="B6511" s="921"/>
      <c r="D6511" s="2" t="str">
        <f t="shared" si="100"/>
        <v>OK</v>
      </c>
      <c r="E6511" s="4" t="s">
        <v>1430</v>
      </c>
    </row>
    <row r="6512" spans="1:5" x14ac:dyDescent="0.2">
      <c r="A6512" s="5">
        <v>6453</v>
      </c>
      <c r="B6512" s="921"/>
      <c r="D6512" s="2" t="str">
        <f t="shared" si="100"/>
        <v>OK</v>
      </c>
      <c r="E6512" s="4" t="s">
        <v>1430</v>
      </c>
    </row>
    <row r="6513" spans="1:5" x14ac:dyDescent="0.2">
      <c r="A6513" s="5">
        <v>6454</v>
      </c>
      <c r="B6513" s="921"/>
      <c r="D6513" s="2" t="str">
        <f t="shared" si="100"/>
        <v>OK</v>
      </c>
      <c r="E6513" s="4" t="s">
        <v>1430</v>
      </c>
    </row>
    <row r="6514" spans="1:5" x14ac:dyDescent="0.2">
      <c r="A6514" s="5">
        <v>6455</v>
      </c>
      <c r="B6514" s="921"/>
      <c r="D6514" s="2" t="str">
        <f t="shared" si="100"/>
        <v>OK</v>
      </c>
      <c r="E6514" s="4" t="s">
        <v>1430</v>
      </c>
    </row>
    <row r="6515" spans="1:5" x14ac:dyDescent="0.2">
      <c r="A6515" s="5">
        <v>6456</v>
      </c>
      <c r="B6515" s="921"/>
      <c r="D6515" s="2" t="str">
        <f t="shared" si="100"/>
        <v>OK</v>
      </c>
      <c r="E6515" s="4" t="s">
        <v>1430</v>
      </c>
    </row>
    <row r="6516" spans="1:5" x14ac:dyDescent="0.2">
      <c r="A6516" s="5">
        <v>6457</v>
      </c>
      <c r="B6516" s="921"/>
      <c r="D6516" s="2" t="str">
        <f t="shared" si="100"/>
        <v>OK</v>
      </c>
      <c r="E6516" s="4" t="s">
        <v>1430</v>
      </c>
    </row>
    <row r="6517" spans="1:5" x14ac:dyDescent="0.2">
      <c r="A6517" s="5">
        <v>6458</v>
      </c>
      <c r="B6517" s="921"/>
      <c r="D6517" s="2" t="str">
        <f t="shared" si="100"/>
        <v>OK</v>
      </c>
      <c r="E6517" s="4" t="s">
        <v>1430</v>
      </c>
    </row>
    <row r="6518" spans="1:5" x14ac:dyDescent="0.2">
      <c r="A6518" s="5">
        <v>6459</v>
      </c>
      <c r="B6518" s="921"/>
      <c r="D6518" s="2" t="str">
        <f t="shared" si="100"/>
        <v>OK</v>
      </c>
      <c r="E6518" s="4" t="s">
        <v>1430</v>
      </c>
    </row>
    <row r="6519" spans="1:5" x14ac:dyDescent="0.2">
      <c r="A6519" s="5">
        <v>6460</v>
      </c>
      <c r="B6519" s="921"/>
      <c r="D6519" s="2" t="str">
        <f t="shared" si="100"/>
        <v>OK</v>
      </c>
      <c r="E6519" s="4" t="s">
        <v>1430</v>
      </c>
    </row>
    <row r="6520" spans="1:5" x14ac:dyDescent="0.2">
      <c r="A6520" s="5">
        <v>6461</v>
      </c>
      <c r="B6520" s="921"/>
      <c r="D6520" s="2" t="str">
        <f t="shared" si="100"/>
        <v>OK</v>
      </c>
      <c r="E6520" s="4" t="s">
        <v>1430</v>
      </c>
    </row>
    <row r="6521" spans="1:5" x14ac:dyDescent="0.2">
      <c r="A6521" s="5">
        <v>6462</v>
      </c>
      <c r="B6521" s="921"/>
      <c r="D6521" s="2" t="str">
        <f t="shared" si="100"/>
        <v>OK</v>
      </c>
      <c r="E6521" s="4" t="s">
        <v>1430</v>
      </c>
    </row>
    <row r="6522" spans="1:5" x14ac:dyDescent="0.2">
      <c r="A6522" s="5">
        <v>6463</v>
      </c>
      <c r="B6522" s="921"/>
      <c r="D6522" s="2" t="str">
        <f t="shared" si="100"/>
        <v>OK</v>
      </c>
      <c r="E6522" s="4" t="s">
        <v>1430</v>
      </c>
    </row>
    <row r="6523" spans="1:5" x14ac:dyDescent="0.2">
      <c r="A6523" s="5">
        <v>6464</v>
      </c>
      <c r="B6523" s="921"/>
      <c r="D6523" s="2" t="str">
        <f t="shared" si="100"/>
        <v>OK</v>
      </c>
      <c r="E6523" s="4" t="s">
        <v>1430</v>
      </c>
    </row>
    <row r="6524" spans="1:5" x14ac:dyDescent="0.2">
      <c r="A6524" s="5">
        <v>6465</v>
      </c>
      <c r="B6524" s="921"/>
      <c r="D6524" s="2" t="str">
        <f t="shared" si="100"/>
        <v>OK</v>
      </c>
      <c r="E6524" s="4" t="s">
        <v>1430</v>
      </c>
    </row>
    <row r="6525" spans="1:5" x14ac:dyDescent="0.2">
      <c r="A6525" s="5">
        <v>6466</v>
      </c>
      <c r="B6525" s="921"/>
      <c r="D6525" s="2" t="str">
        <f t="shared" ref="D6525:D6588" si="101">IF(ISBLANK(B6525),"OK",IF(A6525-B6525=0,"OK","Error?"))</f>
        <v>OK</v>
      </c>
      <c r="E6525" s="4" t="s">
        <v>1430</v>
      </c>
    </row>
    <row r="6526" spans="1:5" x14ac:dyDescent="0.2">
      <c r="A6526" s="5">
        <v>6467</v>
      </c>
      <c r="B6526" s="921"/>
      <c r="D6526" s="2" t="str">
        <f t="shared" si="101"/>
        <v>OK</v>
      </c>
      <c r="E6526" s="4" t="s">
        <v>1430</v>
      </c>
    </row>
    <row r="6527" spans="1:5" x14ac:dyDescent="0.2">
      <c r="A6527" s="5">
        <v>6468</v>
      </c>
      <c r="B6527" s="921"/>
      <c r="D6527" s="2" t="str">
        <f t="shared" si="101"/>
        <v>OK</v>
      </c>
      <c r="E6527" s="4" t="s">
        <v>1430</v>
      </c>
    </row>
    <row r="6528" spans="1:5" x14ac:dyDescent="0.2">
      <c r="A6528" s="5">
        <v>6469</v>
      </c>
      <c r="B6528" s="921"/>
      <c r="D6528" s="2" t="str">
        <f t="shared" si="101"/>
        <v>OK</v>
      </c>
      <c r="E6528" s="4" t="s">
        <v>1430</v>
      </c>
    </row>
    <row r="6529" spans="1:5" x14ac:dyDescent="0.2">
      <c r="A6529" s="5">
        <v>6470</v>
      </c>
      <c r="B6529" s="921"/>
      <c r="D6529" s="2" t="str">
        <f t="shared" si="101"/>
        <v>OK</v>
      </c>
      <c r="E6529" s="4" t="s">
        <v>1430</v>
      </c>
    </row>
    <row r="6530" spans="1:5" x14ac:dyDescent="0.2">
      <c r="A6530" s="5">
        <v>6471</v>
      </c>
      <c r="B6530" s="921"/>
      <c r="D6530" s="2" t="str">
        <f t="shared" si="101"/>
        <v>OK</v>
      </c>
      <c r="E6530" s="4" t="s">
        <v>1430</v>
      </c>
    </row>
    <row r="6531" spans="1:5" x14ac:dyDescent="0.2">
      <c r="A6531" s="5">
        <v>6472</v>
      </c>
      <c r="B6531" s="921"/>
      <c r="D6531" s="2" t="str">
        <f t="shared" si="101"/>
        <v>OK</v>
      </c>
      <c r="E6531" s="4" t="s">
        <v>1430</v>
      </c>
    </row>
    <row r="6532" spans="1:5" x14ac:dyDescent="0.2">
      <c r="A6532" s="5">
        <v>6473</v>
      </c>
      <c r="B6532" s="921"/>
      <c r="D6532" s="2" t="str">
        <f t="shared" si="101"/>
        <v>OK</v>
      </c>
      <c r="E6532" s="4" t="s">
        <v>1430</v>
      </c>
    </row>
    <row r="6533" spans="1:5" x14ac:dyDescent="0.2">
      <c r="A6533" s="5">
        <v>6474</v>
      </c>
      <c r="B6533" s="921"/>
      <c r="D6533" s="2" t="str">
        <f t="shared" si="101"/>
        <v>OK</v>
      </c>
      <c r="E6533" s="4" t="s">
        <v>1430</v>
      </c>
    </row>
    <row r="6534" spans="1:5" x14ac:dyDescent="0.2">
      <c r="A6534" s="5">
        <v>6475</v>
      </c>
      <c r="B6534" s="921"/>
      <c r="D6534" s="2" t="str">
        <f t="shared" si="101"/>
        <v>OK</v>
      </c>
      <c r="E6534" s="4" t="s">
        <v>1430</v>
      </c>
    </row>
    <row r="6535" spans="1:5" x14ac:dyDescent="0.2">
      <c r="A6535" s="5">
        <v>6476</v>
      </c>
      <c r="B6535" s="921"/>
      <c r="D6535" s="2" t="str">
        <f t="shared" si="101"/>
        <v>OK</v>
      </c>
      <c r="E6535" s="4" t="s">
        <v>1430</v>
      </c>
    </row>
    <row r="6536" spans="1:5" x14ac:dyDescent="0.2">
      <c r="A6536" s="5">
        <v>6477</v>
      </c>
      <c r="B6536" s="921"/>
      <c r="D6536" s="2" t="str">
        <f t="shared" si="101"/>
        <v>OK</v>
      </c>
      <c r="E6536" s="4" t="s">
        <v>1430</v>
      </c>
    </row>
    <row r="6537" spans="1:5" x14ac:dyDescent="0.2">
      <c r="A6537" s="5">
        <v>6478</v>
      </c>
      <c r="B6537" s="921"/>
      <c r="D6537" s="2" t="str">
        <f t="shared" si="101"/>
        <v>OK</v>
      </c>
      <c r="E6537" s="4" t="s">
        <v>1430</v>
      </c>
    </row>
    <row r="6538" spans="1:5" x14ac:dyDescent="0.2">
      <c r="A6538" s="5">
        <v>6479</v>
      </c>
      <c r="B6538" s="921"/>
      <c r="D6538" s="2" t="str">
        <f t="shared" si="101"/>
        <v>OK</v>
      </c>
      <c r="E6538" s="4" t="s">
        <v>1430</v>
      </c>
    </row>
    <row r="6539" spans="1:5" x14ac:dyDescent="0.2">
      <c r="A6539" s="5">
        <v>6480</v>
      </c>
      <c r="B6539" s="921"/>
      <c r="D6539" s="2" t="str">
        <f t="shared" si="101"/>
        <v>OK</v>
      </c>
      <c r="E6539" s="4" t="s">
        <v>1430</v>
      </c>
    </row>
    <row r="6540" spans="1:5" x14ac:dyDescent="0.2">
      <c r="A6540" s="5">
        <v>6481</v>
      </c>
      <c r="B6540" s="921"/>
      <c r="D6540" s="2" t="str">
        <f t="shared" si="101"/>
        <v>OK</v>
      </c>
      <c r="E6540" s="4" t="s">
        <v>1430</v>
      </c>
    </row>
    <row r="6541" spans="1:5" x14ac:dyDescent="0.2">
      <c r="A6541" s="5">
        <v>6482</v>
      </c>
      <c r="B6541" s="921"/>
      <c r="D6541" s="2" t="str">
        <f t="shared" si="101"/>
        <v>OK</v>
      </c>
      <c r="E6541" s="4" t="s">
        <v>1430</v>
      </c>
    </row>
    <row r="6542" spans="1:5" x14ac:dyDescent="0.2">
      <c r="A6542" s="5">
        <v>6483</v>
      </c>
      <c r="B6542" s="921"/>
      <c r="D6542" s="2" t="str">
        <f t="shared" si="101"/>
        <v>OK</v>
      </c>
      <c r="E6542" s="4" t="s">
        <v>1430</v>
      </c>
    </row>
    <row r="6543" spans="1:5" x14ac:dyDescent="0.2">
      <c r="A6543" s="5">
        <v>6484</v>
      </c>
      <c r="B6543" s="921"/>
      <c r="D6543" s="2" t="str">
        <f t="shared" si="101"/>
        <v>OK</v>
      </c>
      <c r="E6543" s="4" t="s">
        <v>1430</v>
      </c>
    </row>
    <row r="6544" spans="1:5" x14ac:dyDescent="0.2">
      <c r="A6544" s="5">
        <v>6485</v>
      </c>
      <c r="B6544" s="921"/>
      <c r="D6544" s="2" t="str">
        <f t="shared" si="101"/>
        <v>OK</v>
      </c>
      <c r="E6544" s="4" t="s">
        <v>1430</v>
      </c>
    </row>
    <row r="6545" spans="1:5" x14ac:dyDescent="0.2">
      <c r="A6545" s="5">
        <v>6486</v>
      </c>
      <c r="B6545" s="921"/>
      <c r="D6545" s="2" t="str">
        <f t="shared" si="101"/>
        <v>OK</v>
      </c>
      <c r="E6545" s="4" t="s">
        <v>1430</v>
      </c>
    </row>
    <row r="6546" spans="1:5" x14ac:dyDescent="0.2">
      <c r="A6546" s="5">
        <v>6487</v>
      </c>
      <c r="B6546" s="921"/>
      <c r="D6546" s="2" t="str">
        <f t="shared" si="101"/>
        <v>OK</v>
      </c>
      <c r="E6546" s="4" t="s">
        <v>1430</v>
      </c>
    </row>
    <row r="6547" spans="1:5" x14ac:dyDescent="0.2">
      <c r="A6547" s="5">
        <v>6488</v>
      </c>
      <c r="B6547" s="921"/>
      <c r="D6547" s="2" t="str">
        <f t="shared" si="101"/>
        <v>OK</v>
      </c>
      <c r="E6547" s="4" t="s">
        <v>1430</v>
      </c>
    </row>
    <row r="6548" spans="1:5" x14ac:dyDescent="0.2">
      <c r="A6548" s="5">
        <v>6489</v>
      </c>
      <c r="B6548" s="921"/>
      <c r="D6548" s="2" t="str">
        <f t="shared" si="101"/>
        <v>OK</v>
      </c>
      <c r="E6548" s="4" t="s">
        <v>1430</v>
      </c>
    </row>
    <row r="6549" spans="1:5" x14ac:dyDescent="0.2">
      <c r="A6549" s="5">
        <v>6490</v>
      </c>
      <c r="B6549" s="921"/>
      <c r="D6549" s="2" t="str">
        <f t="shared" si="101"/>
        <v>OK</v>
      </c>
      <c r="E6549" s="4" t="s">
        <v>1430</v>
      </c>
    </row>
    <row r="6550" spans="1:5" x14ac:dyDescent="0.2">
      <c r="A6550" s="5">
        <v>6491</v>
      </c>
      <c r="B6550" s="921"/>
      <c r="D6550" s="2" t="str">
        <f t="shared" si="101"/>
        <v>OK</v>
      </c>
      <c r="E6550" s="4" t="s">
        <v>1430</v>
      </c>
    </row>
    <row r="6551" spans="1:5" x14ac:dyDescent="0.2">
      <c r="A6551" s="5">
        <v>6492</v>
      </c>
      <c r="B6551" s="921"/>
      <c r="D6551" s="2" t="str">
        <f t="shared" si="101"/>
        <v>OK</v>
      </c>
      <c r="E6551" s="4" t="s">
        <v>1430</v>
      </c>
    </row>
    <row r="6552" spans="1:5" x14ac:dyDescent="0.2">
      <c r="A6552" s="5">
        <v>6493</v>
      </c>
      <c r="B6552" s="921"/>
      <c r="D6552" s="2" t="str">
        <f t="shared" si="101"/>
        <v>OK</v>
      </c>
      <c r="E6552" s="4" t="s">
        <v>1430</v>
      </c>
    </row>
    <row r="6553" spans="1:5" x14ac:dyDescent="0.2">
      <c r="A6553" s="5">
        <v>6494</v>
      </c>
      <c r="B6553" s="921"/>
      <c r="D6553" s="2" t="str">
        <f t="shared" si="101"/>
        <v>OK</v>
      </c>
      <c r="E6553" s="4" t="s">
        <v>1430</v>
      </c>
    </row>
    <row r="6554" spans="1:5" x14ac:dyDescent="0.2">
      <c r="A6554" s="5">
        <v>6495</v>
      </c>
      <c r="B6554" s="921"/>
      <c r="D6554" s="2" t="str">
        <f t="shared" si="101"/>
        <v>OK</v>
      </c>
      <c r="E6554" s="4" t="s">
        <v>1430</v>
      </c>
    </row>
    <row r="6555" spans="1:5" x14ac:dyDescent="0.2">
      <c r="A6555" s="5">
        <v>6496</v>
      </c>
      <c r="B6555" s="921"/>
      <c r="D6555" s="2" t="str">
        <f t="shared" si="101"/>
        <v>OK</v>
      </c>
      <c r="E6555" s="4" t="s">
        <v>1430</v>
      </c>
    </row>
    <row r="6556" spans="1:5" x14ac:dyDescent="0.2">
      <c r="A6556" s="5">
        <v>6497</v>
      </c>
      <c r="B6556" s="921"/>
      <c r="D6556" s="2" t="str">
        <f t="shared" si="101"/>
        <v>OK</v>
      </c>
      <c r="E6556" s="4" t="s">
        <v>1430</v>
      </c>
    </row>
    <row r="6557" spans="1:5" x14ac:dyDescent="0.2">
      <c r="A6557" s="5">
        <v>6498</v>
      </c>
      <c r="B6557" s="921"/>
      <c r="D6557" s="2" t="str">
        <f t="shared" si="101"/>
        <v>OK</v>
      </c>
      <c r="E6557" s="4" t="s">
        <v>1430</v>
      </c>
    </row>
    <row r="6558" spans="1:5" x14ac:dyDescent="0.2">
      <c r="A6558" s="5">
        <v>6499</v>
      </c>
      <c r="B6558" s="921"/>
      <c r="D6558" s="2" t="str">
        <f t="shared" si="101"/>
        <v>OK</v>
      </c>
      <c r="E6558" s="4" t="s">
        <v>1430</v>
      </c>
    </row>
    <row r="6559" spans="1:5" x14ac:dyDescent="0.2">
      <c r="A6559" s="5">
        <v>6500</v>
      </c>
      <c r="B6559" s="921"/>
      <c r="D6559" s="2" t="str">
        <f t="shared" si="101"/>
        <v>OK</v>
      </c>
      <c r="E6559" s="4" t="s">
        <v>1430</v>
      </c>
    </row>
    <row r="6560" spans="1:5" x14ac:dyDescent="0.2">
      <c r="A6560" s="5">
        <v>6501</v>
      </c>
      <c r="B6560" s="921"/>
      <c r="D6560" s="2" t="str">
        <f t="shared" si="101"/>
        <v>OK</v>
      </c>
      <c r="E6560" s="4" t="s">
        <v>1430</v>
      </c>
    </row>
    <row r="6561" spans="1:5" x14ac:dyDescent="0.2">
      <c r="A6561" s="5">
        <v>6502</v>
      </c>
      <c r="B6561" s="921"/>
      <c r="D6561" s="2" t="str">
        <f t="shared" si="101"/>
        <v>OK</v>
      </c>
      <c r="E6561" s="4" t="s">
        <v>1430</v>
      </c>
    </row>
    <row r="6562" spans="1:5" x14ac:dyDescent="0.2">
      <c r="A6562" s="5">
        <v>6503</v>
      </c>
      <c r="B6562" s="921"/>
      <c r="D6562" s="2" t="str">
        <f t="shared" si="101"/>
        <v>OK</v>
      </c>
      <c r="E6562" s="4" t="s">
        <v>1430</v>
      </c>
    </row>
    <row r="6563" spans="1:5" x14ac:dyDescent="0.2">
      <c r="A6563" s="5">
        <v>6504</v>
      </c>
      <c r="B6563" s="921"/>
      <c r="D6563" s="2" t="str">
        <f t="shared" si="101"/>
        <v>OK</v>
      </c>
      <c r="E6563" s="4" t="s">
        <v>1430</v>
      </c>
    </row>
    <row r="6564" spans="1:5" x14ac:dyDescent="0.2">
      <c r="A6564" s="5">
        <v>6505</v>
      </c>
      <c r="B6564" s="921"/>
      <c r="D6564" s="2" t="str">
        <f t="shared" si="101"/>
        <v>OK</v>
      </c>
      <c r="E6564" s="4" t="s">
        <v>1430</v>
      </c>
    </row>
    <row r="6565" spans="1:5" x14ac:dyDescent="0.2">
      <c r="A6565" s="5">
        <v>6506</v>
      </c>
      <c r="B6565" s="921"/>
      <c r="D6565" s="2" t="str">
        <f t="shared" si="101"/>
        <v>OK</v>
      </c>
      <c r="E6565" s="4" t="s">
        <v>1430</v>
      </c>
    </row>
    <row r="6566" spans="1:5" x14ac:dyDescent="0.2">
      <c r="A6566" s="5">
        <v>6507</v>
      </c>
      <c r="B6566" s="921"/>
      <c r="D6566" s="2" t="str">
        <f t="shared" si="101"/>
        <v>OK</v>
      </c>
      <c r="E6566" s="4" t="s">
        <v>1430</v>
      </c>
    </row>
    <row r="6567" spans="1:5" x14ac:dyDescent="0.2">
      <c r="A6567" s="5">
        <v>6508</v>
      </c>
      <c r="B6567" s="921"/>
      <c r="D6567" s="2" t="str">
        <f t="shared" si="101"/>
        <v>OK</v>
      </c>
      <c r="E6567" s="4" t="s">
        <v>1430</v>
      </c>
    </row>
    <row r="6568" spans="1:5" x14ac:dyDescent="0.2">
      <c r="A6568" s="5">
        <v>6509</v>
      </c>
      <c r="B6568" s="921"/>
      <c r="D6568" s="2" t="str">
        <f t="shared" si="101"/>
        <v>OK</v>
      </c>
      <c r="E6568" s="4" t="s">
        <v>1430</v>
      </c>
    </row>
    <row r="6569" spans="1:5" x14ac:dyDescent="0.2">
      <c r="A6569" s="5">
        <v>6510</v>
      </c>
      <c r="B6569" s="921"/>
      <c r="D6569" s="2" t="str">
        <f t="shared" si="101"/>
        <v>OK</v>
      </c>
      <c r="E6569" s="4" t="s">
        <v>1430</v>
      </c>
    </row>
    <row r="6570" spans="1:5" x14ac:dyDescent="0.2">
      <c r="A6570" s="5">
        <v>6511</v>
      </c>
      <c r="B6570" s="921"/>
      <c r="D6570" s="2" t="str">
        <f t="shared" si="101"/>
        <v>OK</v>
      </c>
      <c r="E6570" s="4" t="s">
        <v>1430</v>
      </c>
    </row>
    <row r="6571" spans="1:5" x14ac:dyDescent="0.2">
      <c r="A6571" s="5">
        <v>6512</v>
      </c>
      <c r="B6571" s="921"/>
      <c r="D6571" s="2" t="str">
        <f t="shared" si="101"/>
        <v>OK</v>
      </c>
      <c r="E6571" s="4" t="s">
        <v>1430</v>
      </c>
    </row>
    <row r="6572" spans="1:5" x14ac:dyDescent="0.2">
      <c r="A6572" s="5">
        <v>6513</v>
      </c>
      <c r="B6572" s="921"/>
      <c r="D6572" s="2" t="str">
        <f t="shared" si="101"/>
        <v>OK</v>
      </c>
      <c r="E6572" s="4" t="s">
        <v>1430</v>
      </c>
    </row>
    <row r="6573" spans="1:5" x14ac:dyDescent="0.2">
      <c r="A6573" s="5">
        <v>6514</v>
      </c>
      <c r="B6573" s="921"/>
      <c r="D6573" s="2" t="str">
        <f t="shared" si="101"/>
        <v>OK</v>
      </c>
      <c r="E6573" s="4" t="s">
        <v>1430</v>
      </c>
    </row>
    <row r="6574" spans="1:5" x14ac:dyDescent="0.2">
      <c r="A6574" s="5">
        <v>6515</v>
      </c>
      <c r="B6574" s="921"/>
      <c r="D6574" s="2" t="str">
        <f t="shared" si="101"/>
        <v>OK</v>
      </c>
      <c r="E6574" s="4" t="s">
        <v>1430</v>
      </c>
    </row>
    <row r="6575" spans="1:5" x14ac:dyDescent="0.2">
      <c r="A6575" s="5">
        <v>6516</v>
      </c>
      <c r="B6575" s="921"/>
      <c r="D6575" s="2" t="str">
        <f t="shared" si="101"/>
        <v>OK</v>
      </c>
      <c r="E6575" s="4" t="s">
        <v>1430</v>
      </c>
    </row>
    <row r="6576" spans="1:5" x14ac:dyDescent="0.2">
      <c r="A6576" s="5">
        <v>6517</v>
      </c>
      <c r="B6576" s="921"/>
      <c r="D6576" s="2" t="str">
        <f t="shared" si="101"/>
        <v>OK</v>
      </c>
      <c r="E6576" s="4" t="s">
        <v>1430</v>
      </c>
    </row>
    <row r="6577" spans="1:5" x14ac:dyDescent="0.2">
      <c r="A6577" s="5">
        <v>6518</v>
      </c>
      <c r="B6577" s="921"/>
      <c r="D6577" s="2" t="str">
        <f t="shared" si="101"/>
        <v>OK</v>
      </c>
      <c r="E6577" s="4" t="s">
        <v>1430</v>
      </c>
    </row>
    <row r="6578" spans="1:5" x14ac:dyDescent="0.2">
      <c r="A6578" s="5">
        <v>6519</v>
      </c>
      <c r="B6578" s="921"/>
      <c r="D6578" s="2" t="str">
        <f t="shared" si="101"/>
        <v>OK</v>
      </c>
      <c r="E6578" s="4" t="s">
        <v>1430</v>
      </c>
    </row>
    <row r="6579" spans="1:5" x14ac:dyDescent="0.2">
      <c r="A6579" s="5">
        <v>6520</v>
      </c>
      <c r="B6579" s="921"/>
      <c r="D6579" s="2" t="str">
        <f t="shared" si="101"/>
        <v>OK</v>
      </c>
      <c r="E6579" s="4" t="s">
        <v>1430</v>
      </c>
    </row>
    <row r="6580" spans="1:5" x14ac:dyDescent="0.2">
      <c r="A6580" s="5">
        <v>6521</v>
      </c>
      <c r="B6580" s="921"/>
      <c r="D6580" s="2" t="str">
        <f t="shared" si="101"/>
        <v>OK</v>
      </c>
      <c r="E6580" s="4" t="s">
        <v>1430</v>
      </c>
    </row>
    <row r="6581" spans="1:5" x14ac:dyDescent="0.2">
      <c r="A6581" s="5">
        <v>6522</v>
      </c>
      <c r="B6581" s="921"/>
      <c r="D6581" s="2" t="str">
        <f t="shared" si="101"/>
        <v>OK</v>
      </c>
      <c r="E6581" s="4" t="s">
        <v>1430</v>
      </c>
    </row>
    <row r="6582" spans="1:5" x14ac:dyDescent="0.2">
      <c r="A6582" s="5">
        <v>6523</v>
      </c>
      <c r="B6582" s="921"/>
      <c r="D6582" s="2" t="str">
        <f t="shared" si="101"/>
        <v>OK</v>
      </c>
      <c r="E6582" s="4" t="s">
        <v>1430</v>
      </c>
    </row>
    <row r="6583" spans="1:5" x14ac:dyDescent="0.2">
      <c r="A6583" s="5">
        <v>6524</v>
      </c>
      <c r="B6583" s="921"/>
      <c r="D6583" s="2" t="str">
        <f t="shared" si="101"/>
        <v>OK</v>
      </c>
      <c r="E6583" s="4" t="s">
        <v>1430</v>
      </c>
    </row>
    <row r="6584" spans="1:5" x14ac:dyDescent="0.2">
      <c r="A6584" s="5">
        <v>6525</v>
      </c>
      <c r="B6584" s="921"/>
      <c r="D6584" s="2" t="str">
        <f t="shared" si="101"/>
        <v>OK</v>
      </c>
      <c r="E6584" s="4" t="s">
        <v>1430</v>
      </c>
    </row>
    <row r="6585" spans="1:5" x14ac:dyDescent="0.2">
      <c r="A6585" s="5">
        <v>6526</v>
      </c>
      <c r="B6585" s="921"/>
      <c r="D6585" s="2" t="str">
        <f t="shared" si="101"/>
        <v>OK</v>
      </c>
      <c r="E6585" s="4" t="s">
        <v>1430</v>
      </c>
    </row>
    <row r="6586" spans="1:5" x14ac:dyDescent="0.2">
      <c r="A6586" s="5">
        <v>6527</v>
      </c>
      <c r="B6586" s="921"/>
      <c r="D6586" s="2" t="str">
        <f t="shared" si="101"/>
        <v>OK</v>
      </c>
      <c r="E6586" s="4" t="s">
        <v>1430</v>
      </c>
    </row>
    <row r="6587" spans="1:5" x14ac:dyDescent="0.2">
      <c r="A6587" s="5">
        <v>6528</v>
      </c>
      <c r="B6587" s="921"/>
      <c r="D6587" s="2" t="str">
        <f t="shared" si="101"/>
        <v>OK</v>
      </c>
      <c r="E6587" s="4" t="s">
        <v>1430</v>
      </c>
    </row>
    <row r="6588" spans="1:5" x14ac:dyDescent="0.2">
      <c r="A6588" s="5">
        <v>6529</v>
      </c>
      <c r="B6588" s="921"/>
      <c r="D6588" s="2" t="str">
        <f t="shared" si="101"/>
        <v>OK</v>
      </c>
      <c r="E6588" s="4" t="s">
        <v>1430</v>
      </c>
    </row>
    <row r="6589" spans="1:5" x14ac:dyDescent="0.2">
      <c r="A6589" s="5">
        <v>6530</v>
      </c>
      <c r="B6589" s="921"/>
      <c r="D6589" s="2" t="str">
        <f t="shared" ref="D6589:D6652" si="102">IF(ISBLANK(B6589),"OK",IF(A6589-B6589=0,"OK","Error?"))</f>
        <v>OK</v>
      </c>
      <c r="E6589" s="4" t="s">
        <v>1430</v>
      </c>
    </row>
    <row r="6590" spans="1:5" x14ac:dyDescent="0.2">
      <c r="A6590" s="5">
        <v>6531</v>
      </c>
      <c r="B6590" s="921"/>
      <c r="D6590" s="2" t="str">
        <f t="shared" si="102"/>
        <v>OK</v>
      </c>
      <c r="E6590" s="4" t="s">
        <v>1430</v>
      </c>
    </row>
    <row r="6591" spans="1:5" x14ac:dyDescent="0.2">
      <c r="A6591" s="5">
        <v>6532</v>
      </c>
      <c r="B6591" s="921"/>
      <c r="D6591" s="2" t="str">
        <f t="shared" si="102"/>
        <v>OK</v>
      </c>
      <c r="E6591" s="4" t="s">
        <v>1430</v>
      </c>
    </row>
    <row r="6592" spans="1:5" x14ac:dyDescent="0.2">
      <c r="A6592" s="5">
        <v>6533</v>
      </c>
      <c r="B6592" s="921"/>
      <c r="D6592" s="2" t="str">
        <f t="shared" si="102"/>
        <v>OK</v>
      </c>
      <c r="E6592" s="4" t="s">
        <v>1430</v>
      </c>
    </row>
    <row r="6593" spans="1:5" x14ac:dyDescent="0.2">
      <c r="A6593" s="5">
        <v>6534</v>
      </c>
      <c r="B6593" s="921"/>
      <c r="D6593" s="2" t="str">
        <f t="shared" si="102"/>
        <v>OK</v>
      </c>
      <c r="E6593" s="4" t="s">
        <v>1430</v>
      </c>
    </row>
    <row r="6594" spans="1:5" x14ac:dyDescent="0.2">
      <c r="A6594" s="5">
        <v>6535</v>
      </c>
      <c r="B6594" s="921"/>
      <c r="D6594" s="2" t="str">
        <f t="shared" si="102"/>
        <v>OK</v>
      </c>
      <c r="E6594" s="4" t="s">
        <v>1430</v>
      </c>
    </row>
    <row r="6595" spans="1:5" x14ac:dyDescent="0.2">
      <c r="A6595" s="5">
        <v>6536</v>
      </c>
      <c r="B6595" s="921"/>
      <c r="D6595" s="2" t="str">
        <f t="shared" si="102"/>
        <v>OK</v>
      </c>
      <c r="E6595" s="4" t="s">
        <v>1430</v>
      </c>
    </row>
    <row r="6596" spans="1:5" x14ac:dyDescent="0.2">
      <c r="A6596" s="5">
        <v>6537</v>
      </c>
      <c r="B6596" s="921"/>
      <c r="D6596" s="2" t="str">
        <f t="shared" si="102"/>
        <v>OK</v>
      </c>
      <c r="E6596" s="4" t="s">
        <v>1430</v>
      </c>
    </row>
    <row r="6597" spans="1:5" x14ac:dyDescent="0.2">
      <c r="A6597" s="5">
        <v>6538</v>
      </c>
      <c r="B6597" s="921"/>
      <c r="D6597" s="2" t="str">
        <f t="shared" si="102"/>
        <v>OK</v>
      </c>
      <c r="E6597" s="4" t="s">
        <v>1430</v>
      </c>
    </row>
    <row r="6598" spans="1:5" x14ac:dyDescent="0.2">
      <c r="A6598" s="5">
        <v>6539</v>
      </c>
      <c r="B6598" s="921"/>
      <c r="D6598" s="2" t="str">
        <f t="shared" si="102"/>
        <v>OK</v>
      </c>
      <c r="E6598" s="4" t="s">
        <v>1430</v>
      </c>
    </row>
    <row r="6599" spans="1:5" x14ac:dyDescent="0.2">
      <c r="A6599" s="5">
        <v>6540</v>
      </c>
      <c r="B6599" s="921"/>
      <c r="D6599" s="2" t="str">
        <f t="shared" si="102"/>
        <v>OK</v>
      </c>
      <c r="E6599" s="4" t="s">
        <v>1430</v>
      </c>
    </row>
    <row r="6600" spans="1:5" x14ac:dyDescent="0.2">
      <c r="A6600" s="5">
        <v>6541</v>
      </c>
      <c r="B6600" s="921"/>
      <c r="D6600" s="2" t="str">
        <f t="shared" si="102"/>
        <v>OK</v>
      </c>
      <c r="E6600" s="4" t="s">
        <v>1430</v>
      </c>
    </row>
    <row r="6601" spans="1:5" x14ac:dyDescent="0.2">
      <c r="A6601" s="5">
        <v>6542</v>
      </c>
      <c r="B6601" s="921"/>
      <c r="D6601" s="2" t="str">
        <f t="shared" si="102"/>
        <v>OK</v>
      </c>
      <c r="E6601" s="4" t="s">
        <v>1430</v>
      </c>
    </row>
    <row r="6602" spans="1:5" x14ac:dyDescent="0.2">
      <c r="A6602" s="5">
        <v>6543</v>
      </c>
      <c r="B6602" s="921"/>
      <c r="D6602" s="2" t="str">
        <f t="shared" si="102"/>
        <v>OK</v>
      </c>
      <c r="E6602" s="4" t="s">
        <v>1430</v>
      </c>
    </row>
    <row r="6603" spans="1:5" x14ac:dyDescent="0.2">
      <c r="A6603" s="5">
        <v>6544</v>
      </c>
      <c r="B6603" s="921"/>
      <c r="D6603" s="2" t="str">
        <f t="shared" si="102"/>
        <v>OK</v>
      </c>
      <c r="E6603" s="4" t="s">
        <v>1430</v>
      </c>
    </row>
    <row r="6604" spans="1:5" x14ac:dyDescent="0.2">
      <c r="A6604" s="5">
        <v>6545</v>
      </c>
      <c r="B6604" s="921"/>
      <c r="D6604" s="2" t="str">
        <f t="shared" si="102"/>
        <v>OK</v>
      </c>
      <c r="E6604" s="4" t="s">
        <v>1430</v>
      </c>
    </row>
    <row r="6605" spans="1:5" x14ac:dyDescent="0.2">
      <c r="A6605" s="5">
        <v>6546</v>
      </c>
      <c r="B6605" s="921"/>
      <c r="D6605" s="2" t="str">
        <f t="shared" si="102"/>
        <v>OK</v>
      </c>
      <c r="E6605" s="4" t="s">
        <v>1430</v>
      </c>
    </row>
    <row r="6606" spans="1:5" x14ac:dyDescent="0.2">
      <c r="A6606" s="5">
        <v>6547</v>
      </c>
      <c r="B6606" s="921"/>
      <c r="D6606" s="2" t="str">
        <f t="shared" si="102"/>
        <v>OK</v>
      </c>
      <c r="E6606" s="4" t="s">
        <v>1430</v>
      </c>
    </row>
    <row r="6607" spans="1:5" x14ac:dyDescent="0.2">
      <c r="A6607" s="5">
        <v>6548</v>
      </c>
      <c r="B6607" s="921"/>
      <c r="D6607" s="2" t="str">
        <f t="shared" si="102"/>
        <v>OK</v>
      </c>
      <c r="E6607" s="4" t="s">
        <v>1430</v>
      </c>
    </row>
    <row r="6608" spans="1:5" x14ac:dyDescent="0.2">
      <c r="A6608" s="5">
        <v>6549</v>
      </c>
      <c r="B6608" s="921"/>
      <c r="D6608" s="2" t="str">
        <f t="shared" si="102"/>
        <v>OK</v>
      </c>
      <c r="E6608" s="4" t="s">
        <v>1430</v>
      </c>
    </row>
    <row r="6609" spans="1:5" x14ac:dyDescent="0.2">
      <c r="A6609" s="5">
        <v>6550</v>
      </c>
      <c r="B6609" s="921"/>
      <c r="D6609" s="2" t="str">
        <f t="shared" si="102"/>
        <v>OK</v>
      </c>
      <c r="E6609" s="4" t="s">
        <v>1430</v>
      </c>
    </row>
    <row r="6610" spans="1:5" x14ac:dyDescent="0.2">
      <c r="A6610" s="5">
        <v>6551</v>
      </c>
      <c r="B6610" s="921"/>
      <c r="D6610" s="2" t="str">
        <f t="shared" si="102"/>
        <v>OK</v>
      </c>
      <c r="E6610" s="4" t="s">
        <v>1430</v>
      </c>
    </row>
    <row r="6611" spans="1:5" x14ac:dyDescent="0.2">
      <c r="A6611" s="5">
        <v>6552</v>
      </c>
      <c r="B6611" s="921"/>
      <c r="D6611" s="2" t="str">
        <f t="shared" si="102"/>
        <v>OK</v>
      </c>
      <c r="E6611" s="4" t="s">
        <v>1430</v>
      </c>
    </row>
    <row r="6612" spans="1:5" x14ac:dyDescent="0.2">
      <c r="A6612">
        <v>6553</v>
      </c>
      <c r="B6612" s="921">
        <f>'Revenues 10-15'!C225</f>
        <v>0</v>
      </c>
      <c r="D6612" s="2" t="str">
        <f t="shared" si="102"/>
        <v>Error?</v>
      </c>
      <c r="E6612" s="2" t="s">
        <v>154</v>
      </c>
    </row>
    <row r="6613" spans="1:5" x14ac:dyDescent="0.2">
      <c r="A6613">
        <v>6554</v>
      </c>
      <c r="B6613" s="921">
        <f>'Revenues 10-15'!D225</f>
        <v>0</v>
      </c>
      <c r="D6613" s="2" t="str">
        <f t="shared" si="102"/>
        <v>Error?</v>
      </c>
      <c r="E6613" s="2" t="s">
        <v>154</v>
      </c>
    </row>
    <row r="6614" spans="1:5" x14ac:dyDescent="0.2">
      <c r="A6614">
        <v>6555</v>
      </c>
      <c r="B6614" s="921">
        <f>'Revenues 10-15'!E225</f>
        <v>0</v>
      </c>
      <c r="D6614" s="2" t="str">
        <f t="shared" si="102"/>
        <v>Error?</v>
      </c>
      <c r="E6614" s="2" t="s">
        <v>154</v>
      </c>
    </row>
    <row r="6615" spans="1:5" x14ac:dyDescent="0.2">
      <c r="A6615">
        <v>6556</v>
      </c>
      <c r="B6615" s="921">
        <f>'Revenues 10-15'!F225</f>
        <v>0</v>
      </c>
      <c r="D6615" s="2" t="str">
        <f t="shared" si="102"/>
        <v>Error?</v>
      </c>
      <c r="E6615" s="2" t="s">
        <v>154</v>
      </c>
    </row>
    <row r="6616" spans="1:5" x14ac:dyDescent="0.2">
      <c r="A6616">
        <v>6557</v>
      </c>
      <c r="B6616" s="921">
        <f>'Revenues 10-15'!G225</f>
        <v>0</v>
      </c>
      <c r="D6616" s="2" t="str">
        <f t="shared" si="102"/>
        <v>Error?</v>
      </c>
      <c r="E6616" s="2" t="s">
        <v>154</v>
      </c>
    </row>
    <row r="6617" spans="1:5" x14ac:dyDescent="0.2">
      <c r="A6617">
        <v>6558</v>
      </c>
      <c r="B6617" s="921">
        <f>'Revenues 10-15'!H225</f>
        <v>0</v>
      </c>
      <c r="D6617" s="2" t="str">
        <f t="shared" si="102"/>
        <v>Error?</v>
      </c>
      <c r="E6617" s="2" t="s">
        <v>154</v>
      </c>
    </row>
    <row r="6618" spans="1:5" x14ac:dyDescent="0.2">
      <c r="A6618">
        <v>6559</v>
      </c>
      <c r="B6618" s="921">
        <f>'Revenues 10-15'!J225</f>
        <v>0</v>
      </c>
      <c r="D6618" s="2" t="str">
        <f t="shared" si="102"/>
        <v>Error?</v>
      </c>
      <c r="E6618" s="2" t="s">
        <v>154</v>
      </c>
    </row>
    <row r="6619" spans="1:5" x14ac:dyDescent="0.2">
      <c r="A6619">
        <v>6560</v>
      </c>
      <c r="B6619" s="921">
        <f>'Revenues 10-15'!K225</f>
        <v>0</v>
      </c>
      <c r="D6619" s="2" t="str">
        <f t="shared" si="102"/>
        <v>Error?</v>
      </c>
      <c r="E6619" s="2" t="s">
        <v>154</v>
      </c>
    </row>
    <row r="6620" spans="1:5" x14ac:dyDescent="0.2">
      <c r="A6620">
        <v>6561</v>
      </c>
      <c r="B6620" s="921">
        <f>'Revenues 10-15'!C226</f>
        <v>0</v>
      </c>
      <c r="D6620" s="2" t="str">
        <f t="shared" si="102"/>
        <v>Error?</v>
      </c>
      <c r="E6620" s="2" t="s">
        <v>154</v>
      </c>
    </row>
    <row r="6621" spans="1:5" x14ac:dyDescent="0.2">
      <c r="A6621">
        <v>6562</v>
      </c>
      <c r="B6621" s="921">
        <f>'Revenues 10-15'!D226</f>
        <v>0</v>
      </c>
      <c r="D6621" s="2" t="str">
        <f t="shared" si="102"/>
        <v>Error?</v>
      </c>
      <c r="E6621" s="2" t="s">
        <v>154</v>
      </c>
    </row>
    <row r="6622" spans="1:5" x14ac:dyDescent="0.2">
      <c r="A6622">
        <v>6563</v>
      </c>
      <c r="B6622" s="921">
        <f>'Revenues 10-15'!F226</f>
        <v>0</v>
      </c>
      <c r="D6622" s="2" t="str">
        <f t="shared" si="102"/>
        <v>Error?</v>
      </c>
      <c r="E6622" s="2" t="s">
        <v>154</v>
      </c>
    </row>
    <row r="6623" spans="1:5" x14ac:dyDescent="0.2">
      <c r="A6623">
        <v>6564</v>
      </c>
      <c r="B6623" s="921">
        <f>'Revenues 10-15'!G226</f>
        <v>0</v>
      </c>
      <c r="D6623" s="2" t="str">
        <f t="shared" si="102"/>
        <v>Error?</v>
      </c>
      <c r="E6623" s="2" t="s">
        <v>154</v>
      </c>
    </row>
    <row r="6624" spans="1:5" x14ac:dyDescent="0.2">
      <c r="A6624">
        <v>6565</v>
      </c>
      <c r="B6624" s="921">
        <f>'Revenues 10-15'!C227</f>
        <v>0</v>
      </c>
      <c r="D6624" s="2" t="str">
        <f t="shared" si="102"/>
        <v>Error?</v>
      </c>
      <c r="E6624" s="2" t="s">
        <v>154</v>
      </c>
    </row>
    <row r="6625" spans="1:5" x14ac:dyDescent="0.2">
      <c r="A6625">
        <v>6566</v>
      </c>
      <c r="B6625" s="921">
        <f>'Revenues 10-15'!D227</f>
        <v>0</v>
      </c>
      <c r="D6625" s="2" t="str">
        <f t="shared" si="102"/>
        <v>Error?</v>
      </c>
      <c r="E6625" s="2" t="s">
        <v>154</v>
      </c>
    </row>
    <row r="6626" spans="1:5" x14ac:dyDescent="0.2">
      <c r="A6626">
        <v>6567</v>
      </c>
      <c r="B6626" s="921">
        <f>'Revenues 10-15'!E227</f>
        <v>0</v>
      </c>
      <c r="D6626" s="2" t="str">
        <f t="shared" si="102"/>
        <v>Error?</v>
      </c>
      <c r="E6626" s="2" t="s">
        <v>154</v>
      </c>
    </row>
    <row r="6627" spans="1:5" x14ac:dyDescent="0.2">
      <c r="A6627">
        <v>6568</v>
      </c>
      <c r="B6627" s="921">
        <f>'Revenues 10-15'!F227</f>
        <v>0</v>
      </c>
      <c r="D6627" s="2" t="str">
        <f t="shared" si="102"/>
        <v>Error?</v>
      </c>
      <c r="E6627" s="2" t="s">
        <v>154</v>
      </c>
    </row>
    <row r="6628" spans="1:5" x14ac:dyDescent="0.2">
      <c r="A6628">
        <v>6569</v>
      </c>
      <c r="B6628" s="921">
        <f>'Revenues 10-15'!G227</f>
        <v>0</v>
      </c>
      <c r="D6628" s="2" t="str">
        <f t="shared" si="102"/>
        <v>Error?</v>
      </c>
      <c r="E6628" s="2" t="s">
        <v>154</v>
      </c>
    </row>
    <row r="6629" spans="1:5" x14ac:dyDescent="0.2">
      <c r="A6629">
        <v>6570</v>
      </c>
      <c r="B6629" s="921">
        <f>'Revenues 10-15'!H227</f>
        <v>0</v>
      </c>
      <c r="D6629" s="2" t="str">
        <f t="shared" si="102"/>
        <v>Error?</v>
      </c>
      <c r="E6629" s="2" t="s">
        <v>154</v>
      </c>
    </row>
    <row r="6630" spans="1:5" x14ac:dyDescent="0.2">
      <c r="A6630">
        <v>6571</v>
      </c>
      <c r="B6630" s="921">
        <f>'Revenues 10-15'!J227</f>
        <v>0</v>
      </c>
      <c r="D6630" s="2" t="str">
        <f t="shared" si="102"/>
        <v>Error?</v>
      </c>
      <c r="E6630" s="2" t="s">
        <v>154</v>
      </c>
    </row>
    <row r="6631" spans="1:5" x14ac:dyDescent="0.2">
      <c r="A6631">
        <v>6572</v>
      </c>
      <c r="B6631" s="921">
        <f>'Revenues 10-15'!K227</f>
        <v>0</v>
      </c>
      <c r="D6631" s="2" t="str">
        <f t="shared" si="102"/>
        <v>Error?</v>
      </c>
      <c r="E6631" s="2" t="s">
        <v>154</v>
      </c>
    </row>
    <row r="6632" spans="1:5" x14ac:dyDescent="0.2">
      <c r="A6632">
        <v>6573</v>
      </c>
      <c r="B6632" s="921">
        <f>'Revenues 10-15'!C228</f>
        <v>0</v>
      </c>
      <c r="D6632" s="2" t="str">
        <f t="shared" si="102"/>
        <v>Error?</v>
      </c>
      <c r="E6632" s="2" t="s">
        <v>154</v>
      </c>
    </row>
    <row r="6633" spans="1:5" x14ac:dyDescent="0.2">
      <c r="A6633">
        <v>6574</v>
      </c>
      <c r="B6633" s="921">
        <f>'Revenues 10-15'!D228</f>
        <v>0</v>
      </c>
      <c r="D6633" s="2" t="str">
        <f t="shared" si="102"/>
        <v>Error?</v>
      </c>
      <c r="E6633" s="2" t="s">
        <v>154</v>
      </c>
    </row>
    <row r="6634" spans="1:5" x14ac:dyDescent="0.2">
      <c r="A6634">
        <v>6575</v>
      </c>
      <c r="B6634" s="921">
        <f>'Revenues 10-15'!E228</f>
        <v>0</v>
      </c>
      <c r="D6634" s="2" t="str">
        <f t="shared" si="102"/>
        <v>Error?</v>
      </c>
      <c r="E6634" s="2" t="s">
        <v>154</v>
      </c>
    </row>
    <row r="6635" spans="1:5" x14ac:dyDescent="0.2">
      <c r="A6635">
        <v>6576</v>
      </c>
      <c r="B6635" s="921">
        <f>'Revenues 10-15'!F228</f>
        <v>0</v>
      </c>
      <c r="D6635" s="2" t="str">
        <f t="shared" si="102"/>
        <v>Error?</v>
      </c>
      <c r="E6635" s="2" t="s">
        <v>154</v>
      </c>
    </row>
    <row r="6636" spans="1:5" x14ac:dyDescent="0.2">
      <c r="A6636">
        <v>6577</v>
      </c>
      <c r="B6636" s="921">
        <f>'Revenues 10-15'!G228</f>
        <v>0</v>
      </c>
      <c r="D6636" s="2" t="str">
        <f t="shared" si="102"/>
        <v>Error?</v>
      </c>
      <c r="E6636" s="2" t="s">
        <v>154</v>
      </c>
    </row>
    <row r="6637" spans="1:5" x14ac:dyDescent="0.2">
      <c r="A6637">
        <v>6578</v>
      </c>
      <c r="B6637" s="921">
        <f>'Revenues 10-15'!H228</f>
        <v>0</v>
      </c>
      <c r="D6637" s="2" t="str">
        <f t="shared" si="102"/>
        <v>Error?</v>
      </c>
      <c r="E6637" s="2" t="s">
        <v>154</v>
      </c>
    </row>
    <row r="6638" spans="1:5" x14ac:dyDescent="0.2">
      <c r="A6638">
        <v>6579</v>
      </c>
      <c r="B6638" s="921">
        <f>'Revenues 10-15'!J228</f>
        <v>0</v>
      </c>
      <c r="D6638" s="2" t="str">
        <f t="shared" si="102"/>
        <v>Error?</v>
      </c>
      <c r="E6638" s="2" t="s">
        <v>154</v>
      </c>
    </row>
    <row r="6639" spans="1:5" x14ac:dyDescent="0.2">
      <c r="A6639">
        <v>6580</v>
      </c>
      <c r="B6639" s="921">
        <f>'Revenues 10-15'!K228</f>
        <v>0</v>
      </c>
      <c r="D6639" s="2" t="str">
        <f t="shared" si="102"/>
        <v>Error?</v>
      </c>
      <c r="E6639" s="2" t="s">
        <v>154</v>
      </c>
    </row>
    <row r="6640" spans="1:5" x14ac:dyDescent="0.2">
      <c r="A6640">
        <v>6581</v>
      </c>
      <c r="B6640" s="921">
        <f>'Revenues 10-15'!C229</f>
        <v>0</v>
      </c>
      <c r="D6640" s="2" t="str">
        <f t="shared" si="102"/>
        <v>Error?</v>
      </c>
      <c r="E6640" s="2" t="s">
        <v>154</v>
      </c>
    </row>
    <row r="6641" spans="1:5" x14ac:dyDescent="0.2">
      <c r="A6641">
        <v>6582</v>
      </c>
      <c r="B6641" s="921">
        <f>'Revenues 10-15'!D229</f>
        <v>0</v>
      </c>
      <c r="D6641" s="2" t="str">
        <f t="shared" si="102"/>
        <v>Error?</v>
      </c>
      <c r="E6641" s="2" t="s">
        <v>154</v>
      </c>
    </row>
    <row r="6642" spans="1:5" x14ac:dyDescent="0.2">
      <c r="A6642">
        <v>6583</v>
      </c>
      <c r="B6642" s="921">
        <f>'Revenues 10-15'!E229</f>
        <v>0</v>
      </c>
      <c r="D6642" s="2" t="str">
        <f t="shared" si="102"/>
        <v>Error?</v>
      </c>
      <c r="E6642" s="2" t="s">
        <v>154</v>
      </c>
    </row>
    <row r="6643" spans="1:5" x14ac:dyDescent="0.2">
      <c r="A6643">
        <v>6584</v>
      </c>
      <c r="B6643" s="921">
        <f>'Revenues 10-15'!F229</f>
        <v>0</v>
      </c>
      <c r="D6643" s="2" t="str">
        <f t="shared" si="102"/>
        <v>Error?</v>
      </c>
      <c r="E6643" s="2" t="s">
        <v>154</v>
      </c>
    </row>
    <row r="6644" spans="1:5" x14ac:dyDescent="0.2">
      <c r="A6644">
        <v>6585</v>
      </c>
      <c r="B6644" s="921">
        <f>'Revenues 10-15'!G229</f>
        <v>0</v>
      </c>
      <c r="D6644" s="2" t="str">
        <f t="shared" si="102"/>
        <v>Error?</v>
      </c>
      <c r="E6644" s="2" t="s">
        <v>154</v>
      </c>
    </row>
    <row r="6645" spans="1:5" x14ac:dyDescent="0.2">
      <c r="A6645">
        <v>6586</v>
      </c>
      <c r="B6645" s="921">
        <f>'Revenues 10-15'!H229</f>
        <v>0</v>
      </c>
      <c r="D6645" s="2" t="str">
        <f t="shared" si="102"/>
        <v>Error?</v>
      </c>
      <c r="E6645" s="2" t="s">
        <v>154</v>
      </c>
    </row>
    <row r="6646" spans="1:5" x14ac:dyDescent="0.2">
      <c r="A6646">
        <v>6587</v>
      </c>
      <c r="B6646" s="921">
        <f>'Revenues 10-15'!J229</f>
        <v>0</v>
      </c>
      <c r="D6646" s="2" t="str">
        <f t="shared" si="102"/>
        <v>Error?</v>
      </c>
      <c r="E6646" s="2" t="s">
        <v>154</v>
      </c>
    </row>
    <row r="6647" spans="1:5" x14ac:dyDescent="0.2">
      <c r="A6647">
        <v>6588</v>
      </c>
      <c r="B6647" s="921">
        <f>'Revenues 10-15'!K229</f>
        <v>0</v>
      </c>
      <c r="D6647" s="2" t="str">
        <f t="shared" si="102"/>
        <v>Error?</v>
      </c>
      <c r="E6647" s="2" t="s">
        <v>154</v>
      </c>
    </row>
    <row r="6648" spans="1:5" x14ac:dyDescent="0.2">
      <c r="A6648">
        <v>6589</v>
      </c>
      <c r="B6648" s="921">
        <f>'Revenues 10-15'!C230</f>
        <v>0</v>
      </c>
      <c r="D6648" s="2" t="str">
        <f t="shared" si="102"/>
        <v>Error?</v>
      </c>
      <c r="E6648" s="2" t="s">
        <v>154</v>
      </c>
    </row>
    <row r="6649" spans="1:5" x14ac:dyDescent="0.2">
      <c r="A6649">
        <v>6590</v>
      </c>
      <c r="B6649" s="921">
        <f>'Revenues 10-15'!D230</f>
        <v>0</v>
      </c>
      <c r="D6649" s="2" t="str">
        <f t="shared" si="102"/>
        <v>Error?</v>
      </c>
      <c r="E6649" s="2" t="s">
        <v>154</v>
      </c>
    </row>
    <row r="6650" spans="1:5" x14ac:dyDescent="0.2">
      <c r="A6650">
        <v>6591</v>
      </c>
      <c r="B6650" s="921">
        <f>'Revenues 10-15'!E230</f>
        <v>0</v>
      </c>
      <c r="D6650" s="2" t="str">
        <f t="shared" si="102"/>
        <v>Error?</v>
      </c>
      <c r="E6650" s="2" t="s">
        <v>154</v>
      </c>
    </row>
    <row r="6651" spans="1:5" x14ac:dyDescent="0.2">
      <c r="A6651">
        <v>6592</v>
      </c>
      <c r="B6651" s="921">
        <f>'Revenues 10-15'!F230</f>
        <v>0</v>
      </c>
      <c r="D6651" s="2" t="str">
        <f t="shared" si="102"/>
        <v>Error?</v>
      </c>
      <c r="E6651" s="2" t="s">
        <v>154</v>
      </c>
    </row>
    <row r="6652" spans="1:5" x14ac:dyDescent="0.2">
      <c r="A6652">
        <v>6593</v>
      </c>
      <c r="B6652" s="921">
        <f>'Revenues 10-15'!G230</f>
        <v>0</v>
      </c>
      <c r="D6652" s="2" t="str">
        <f t="shared" si="102"/>
        <v>Error?</v>
      </c>
      <c r="E6652" s="2" t="s">
        <v>154</v>
      </c>
    </row>
    <row r="6653" spans="1:5" x14ac:dyDescent="0.2">
      <c r="A6653">
        <v>6594</v>
      </c>
      <c r="B6653" s="921">
        <f>'Revenues 10-15'!H230</f>
        <v>0</v>
      </c>
      <c r="D6653" s="2" t="str">
        <f t="shared" ref="D6653:D6716" si="103">IF(ISBLANK(B6653),"OK",IF(A6653-B6653=0,"OK","Error?"))</f>
        <v>Error?</v>
      </c>
      <c r="E6653" s="2" t="s">
        <v>154</v>
      </c>
    </row>
    <row r="6654" spans="1:5" x14ac:dyDescent="0.2">
      <c r="A6654">
        <v>6595</v>
      </c>
      <c r="B6654" s="921">
        <f>'Revenues 10-15'!J230</f>
        <v>0</v>
      </c>
      <c r="D6654" s="2" t="str">
        <f t="shared" si="103"/>
        <v>Error?</v>
      </c>
      <c r="E6654" s="2" t="s">
        <v>154</v>
      </c>
    </row>
    <row r="6655" spans="1:5" x14ac:dyDescent="0.2">
      <c r="A6655">
        <v>6596</v>
      </c>
      <c r="B6655" s="921">
        <f>'Revenues 10-15'!K230</f>
        <v>0</v>
      </c>
      <c r="D6655" s="2" t="str">
        <f t="shared" si="103"/>
        <v>Error?</v>
      </c>
      <c r="E6655" s="2" t="s">
        <v>154</v>
      </c>
    </row>
    <row r="6656" spans="1:5" x14ac:dyDescent="0.2">
      <c r="A6656">
        <v>6597</v>
      </c>
      <c r="B6656" s="921">
        <f>'Revenues 10-15'!C231</f>
        <v>0</v>
      </c>
      <c r="D6656" s="2" t="str">
        <f t="shared" si="103"/>
        <v>Error?</v>
      </c>
      <c r="E6656" s="2" t="s">
        <v>154</v>
      </c>
    </row>
    <row r="6657" spans="1:5" x14ac:dyDescent="0.2">
      <c r="A6657">
        <v>6598</v>
      </c>
      <c r="B6657" s="921">
        <f>'Revenues 10-15'!D231</f>
        <v>0</v>
      </c>
      <c r="D6657" s="2" t="str">
        <f t="shared" si="103"/>
        <v>Error?</v>
      </c>
      <c r="E6657" s="2" t="s">
        <v>154</v>
      </c>
    </row>
    <row r="6658" spans="1:5" x14ac:dyDescent="0.2">
      <c r="A6658">
        <v>6599</v>
      </c>
      <c r="B6658" s="921">
        <f>'Revenues 10-15'!E231</f>
        <v>0</v>
      </c>
      <c r="D6658" s="2" t="str">
        <f t="shared" si="103"/>
        <v>Error?</v>
      </c>
      <c r="E6658" s="2" t="s">
        <v>154</v>
      </c>
    </row>
    <row r="6659" spans="1:5" x14ac:dyDescent="0.2">
      <c r="A6659">
        <v>6600</v>
      </c>
      <c r="B6659" s="921">
        <f>'Revenues 10-15'!F231</f>
        <v>0</v>
      </c>
      <c r="D6659" s="2" t="str">
        <f t="shared" si="103"/>
        <v>Error?</v>
      </c>
      <c r="E6659" s="2" t="s">
        <v>154</v>
      </c>
    </row>
    <row r="6660" spans="1:5" x14ac:dyDescent="0.2">
      <c r="A6660">
        <v>6601</v>
      </c>
      <c r="B6660" s="921">
        <f>'Revenues 10-15'!G231</f>
        <v>0</v>
      </c>
      <c r="D6660" s="2" t="str">
        <f t="shared" si="103"/>
        <v>Error?</v>
      </c>
      <c r="E6660" s="2" t="s">
        <v>154</v>
      </c>
    </row>
    <row r="6661" spans="1:5" x14ac:dyDescent="0.2">
      <c r="A6661">
        <v>6602</v>
      </c>
      <c r="B6661" s="921">
        <f>'Revenues 10-15'!H231</f>
        <v>0</v>
      </c>
      <c r="D6661" s="2" t="str">
        <f t="shared" si="103"/>
        <v>Error?</v>
      </c>
      <c r="E6661" s="2" t="s">
        <v>154</v>
      </c>
    </row>
    <row r="6662" spans="1:5" x14ac:dyDescent="0.2">
      <c r="A6662">
        <v>6603</v>
      </c>
      <c r="B6662" s="921">
        <f>'Revenues 10-15'!J231</f>
        <v>0</v>
      </c>
      <c r="D6662" s="2" t="str">
        <f t="shared" si="103"/>
        <v>Error?</v>
      </c>
      <c r="E6662" s="2" t="s">
        <v>154</v>
      </c>
    </row>
    <row r="6663" spans="1:5" x14ac:dyDescent="0.2">
      <c r="A6663">
        <v>6604</v>
      </c>
      <c r="B6663" s="921">
        <f>'Revenues 10-15'!K231</f>
        <v>0</v>
      </c>
      <c r="D6663" s="2" t="str">
        <f t="shared" si="103"/>
        <v>Error?</v>
      </c>
      <c r="E6663" s="2" t="s">
        <v>154</v>
      </c>
    </row>
    <row r="6664" spans="1:5" x14ac:dyDescent="0.2">
      <c r="A6664">
        <v>6605</v>
      </c>
      <c r="B6664" s="921">
        <f>'Revenues 10-15'!C232</f>
        <v>0</v>
      </c>
      <c r="D6664" s="2" t="str">
        <f t="shared" si="103"/>
        <v>Error?</v>
      </c>
      <c r="E6664" s="2" t="s">
        <v>154</v>
      </c>
    </row>
    <row r="6665" spans="1:5" x14ac:dyDescent="0.2">
      <c r="A6665">
        <v>6606</v>
      </c>
      <c r="B6665" s="921">
        <f>'Revenues 10-15'!D232</f>
        <v>0</v>
      </c>
      <c r="D6665" s="2" t="str">
        <f t="shared" si="103"/>
        <v>Error?</v>
      </c>
      <c r="E6665" s="2" t="s">
        <v>154</v>
      </c>
    </row>
    <row r="6666" spans="1:5" x14ac:dyDescent="0.2">
      <c r="A6666">
        <v>6607</v>
      </c>
      <c r="B6666" s="921">
        <f>'Revenues 10-15'!E232</f>
        <v>0</v>
      </c>
      <c r="D6666" s="2" t="str">
        <f t="shared" si="103"/>
        <v>Error?</v>
      </c>
      <c r="E6666" s="2" t="s">
        <v>154</v>
      </c>
    </row>
    <row r="6667" spans="1:5" x14ac:dyDescent="0.2">
      <c r="A6667">
        <v>6608</v>
      </c>
      <c r="B6667" s="921">
        <f>'Revenues 10-15'!F232</f>
        <v>0</v>
      </c>
      <c r="D6667" s="2" t="str">
        <f t="shared" si="103"/>
        <v>Error?</v>
      </c>
      <c r="E6667" s="2" t="s">
        <v>154</v>
      </c>
    </row>
    <row r="6668" spans="1:5" x14ac:dyDescent="0.2">
      <c r="A6668">
        <v>6609</v>
      </c>
      <c r="B6668" s="921">
        <f>'Revenues 10-15'!G232</f>
        <v>0</v>
      </c>
      <c r="D6668" s="2" t="str">
        <f t="shared" si="103"/>
        <v>Error?</v>
      </c>
      <c r="E6668" s="2" t="s">
        <v>154</v>
      </c>
    </row>
    <row r="6669" spans="1:5" x14ac:dyDescent="0.2">
      <c r="A6669">
        <v>6610</v>
      </c>
      <c r="B6669" s="921">
        <f>'Revenues 10-15'!H232</f>
        <v>0</v>
      </c>
      <c r="D6669" s="2" t="str">
        <f t="shared" si="103"/>
        <v>Error?</v>
      </c>
      <c r="E6669" s="2" t="s">
        <v>154</v>
      </c>
    </row>
    <row r="6670" spans="1:5" x14ac:dyDescent="0.2">
      <c r="A6670">
        <v>6611</v>
      </c>
      <c r="B6670" s="921">
        <f>'Revenues 10-15'!J232</f>
        <v>0</v>
      </c>
      <c r="D6670" s="2" t="str">
        <f t="shared" si="103"/>
        <v>Error?</v>
      </c>
      <c r="E6670" s="2" t="s">
        <v>154</v>
      </c>
    </row>
    <row r="6671" spans="1:5" x14ac:dyDescent="0.2">
      <c r="A6671">
        <v>6612</v>
      </c>
      <c r="B6671" s="921">
        <f>'Revenues 10-15'!K232</f>
        <v>0</v>
      </c>
      <c r="D6671" s="2" t="str">
        <f t="shared" si="103"/>
        <v>Error?</v>
      </c>
      <c r="E6671" s="2" t="s">
        <v>154</v>
      </c>
    </row>
    <row r="6672" spans="1:5" x14ac:dyDescent="0.2">
      <c r="A6672">
        <v>6613</v>
      </c>
      <c r="B6672" s="921">
        <f>'Revenues 10-15'!C233</f>
        <v>0</v>
      </c>
      <c r="D6672" s="2" t="str">
        <f t="shared" si="103"/>
        <v>Error?</v>
      </c>
      <c r="E6672" s="2" t="s">
        <v>154</v>
      </c>
    </row>
    <row r="6673" spans="1:5" x14ac:dyDescent="0.2">
      <c r="A6673">
        <v>6614</v>
      </c>
      <c r="B6673" s="921">
        <f>'Revenues 10-15'!D233</f>
        <v>0</v>
      </c>
      <c r="D6673" s="2" t="str">
        <f t="shared" si="103"/>
        <v>Error?</v>
      </c>
      <c r="E6673" s="2" t="s">
        <v>154</v>
      </c>
    </row>
    <row r="6674" spans="1:5" x14ac:dyDescent="0.2">
      <c r="A6674">
        <v>6615</v>
      </c>
      <c r="B6674" s="921">
        <f>'Revenues 10-15'!E233</f>
        <v>0</v>
      </c>
      <c r="D6674" s="2" t="str">
        <f t="shared" si="103"/>
        <v>Error?</v>
      </c>
      <c r="E6674" s="2" t="s">
        <v>154</v>
      </c>
    </row>
    <row r="6675" spans="1:5" x14ac:dyDescent="0.2">
      <c r="A6675">
        <v>6616</v>
      </c>
      <c r="B6675" s="921">
        <f>'Revenues 10-15'!F233</f>
        <v>0</v>
      </c>
      <c r="D6675" s="2" t="str">
        <f t="shared" si="103"/>
        <v>Error?</v>
      </c>
      <c r="E6675" s="2" t="s">
        <v>154</v>
      </c>
    </row>
    <row r="6676" spans="1:5" x14ac:dyDescent="0.2">
      <c r="A6676">
        <v>6617</v>
      </c>
      <c r="B6676" s="921">
        <f>'Revenues 10-15'!G233</f>
        <v>0</v>
      </c>
      <c r="D6676" s="2" t="str">
        <f t="shared" si="103"/>
        <v>Error?</v>
      </c>
      <c r="E6676" s="2" t="s">
        <v>154</v>
      </c>
    </row>
    <row r="6677" spans="1:5" x14ac:dyDescent="0.2">
      <c r="A6677">
        <v>6618</v>
      </c>
      <c r="B6677" s="921">
        <f>'Revenues 10-15'!H233</f>
        <v>0</v>
      </c>
      <c r="D6677" s="2" t="str">
        <f t="shared" si="103"/>
        <v>Error?</v>
      </c>
      <c r="E6677" s="2" t="s">
        <v>154</v>
      </c>
    </row>
    <row r="6678" spans="1:5" x14ac:dyDescent="0.2">
      <c r="A6678">
        <v>6619</v>
      </c>
      <c r="B6678" s="921">
        <f>'Revenues 10-15'!J233</f>
        <v>0</v>
      </c>
      <c r="D6678" s="2" t="str">
        <f t="shared" si="103"/>
        <v>Error?</v>
      </c>
      <c r="E6678" s="2" t="s">
        <v>154</v>
      </c>
    </row>
    <row r="6679" spans="1:5" x14ac:dyDescent="0.2">
      <c r="A6679">
        <v>6620</v>
      </c>
      <c r="B6679" s="921">
        <f>'Revenues 10-15'!K233</f>
        <v>0</v>
      </c>
      <c r="D6679" s="2" t="str">
        <f t="shared" si="103"/>
        <v>Error?</v>
      </c>
      <c r="E6679" s="2" t="s">
        <v>154</v>
      </c>
    </row>
    <row r="6680" spans="1:5" x14ac:dyDescent="0.2">
      <c r="A6680">
        <v>6621</v>
      </c>
      <c r="B6680" s="921">
        <f>'Revenues 10-15'!C234</f>
        <v>0</v>
      </c>
      <c r="D6680" s="2" t="str">
        <f t="shared" si="103"/>
        <v>Error?</v>
      </c>
      <c r="E6680" s="2" t="s">
        <v>154</v>
      </c>
    </row>
    <row r="6681" spans="1:5" x14ac:dyDescent="0.2">
      <c r="A6681">
        <v>6622</v>
      </c>
      <c r="B6681" s="921">
        <f>'Revenues 10-15'!D234</f>
        <v>0</v>
      </c>
      <c r="D6681" s="2" t="str">
        <f t="shared" si="103"/>
        <v>Error?</v>
      </c>
      <c r="E6681" s="2" t="s">
        <v>154</v>
      </c>
    </row>
    <row r="6682" spans="1:5" x14ac:dyDescent="0.2">
      <c r="A6682">
        <v>6623</v>
      </c>
      <c r="B6682" s="921">
        <f>'Revenues 10-15'!E234</f>
        <v>0</v>
      </c>
      <c r="D6682" s="2" t="str">
        <f t="shared" si="103"/>
        <v>Error?</v>
      </c>
      <c r="E6682" s="2" t="s">
        <v>154</v>
      </c>
    </row>
    <row r="6683" spans="1:5" x14ac:dyDescent="0.2">
      <c r="A6683">
        <v>6624</v>
      </c>
      <c r="B6683" s="921">
        <f>'Revenues 10-15'!F234</f>
        <v>0</v>
      </c>
      <c r="D6683" s="2" t="str">
        <f t="shared" si="103"/>
        <v>Error?</v>
      </c>
      <c r="E6683" s="2" t="s">
        <v>154</v>
      </c>
    </row>
    <row r="6684" spans="1:5" x14ac:dyDescent="0.2">
      <c r="A6684">
        <v>6625</v>
      </c>
      <c r="B6684" s="921">
        <f>'Revenues 10-15'!G234</f>
        <v>0</v>
      </c>
      <c r="D6684" s="2" t="str">
        <f t="shared" si="103"/>
        <v>Error?</v>
      </c>
      <c r="E6684" s="2" t="s">
        <v>154</v>
      </c>
    </row>
    <row r="6685" spans="1:5" x14ac:dyDescent="0.2">
      <c r="A6685">
        <v>6626</v>
      </c>
      <c r="B6685" s="921">
        <f>'Revenues 10-15'!H234</f>
        <v>0</v>
      </c>
      <c r="D6685" s="2" t="str">
        <f t="shared" si="103"/>
        <v>Error?</v>
      </c>
      <c r="E6685" s="2" t="s">
        <v>154</v>
      </c>
    </row>
    <row r="6686" spans="1:5" x14ac:dyDescent="0.2">
      <c r="A6686">
        <v>6627</v>
      </c>
      <c r="B6686" s="921">
        <f>'Revenues 10-15'!J234</f>
        <v>0</v>
      </c>
      <c r="D6686" s="2" t="str">
        <f t="shared" si="103"/>
        <v>Error?</v>
      </c>
      <c r="E6686" s="2" t="s">
        <v>154</v>
      </c>
    </row>
    <row r="6687" spans="1:5" x14ac:dyDescent="0.2">
      <c r="A6687">
        <v>6628</v>
      </c>
      <c r="B6687" s="921">
        <f>'Revenues 10-15'!K234</f>
        <v>0</v>
      </c>
      <c r="D6687" s="2" t="str">
        <f t="shared" si="103"/>
        <v>Error?</v>
      </c>
      <c r="E6687" s="2" t="s">
        <v>154</v>
      </c>
    </row>
    <row r="6688" spans="1:5" x14ac:dyDescent="0.2">
      <c r="A6688">
        <v>6629</v>
      </c>
      <c r="B6688" s="921">
        <f>'Revenues 10-15'!C235</f>
        <v>0</v>
      </c>
      <c r="D6688" s="2" t="str">
        <f t="shared" si="103"/>
        <v>Error?</v>
      </c>
      <c r="E6688" s="2" t="s">
        <v>154</v>
      </c>
    </row>
    <row r="6689" spans="1:5" x14ac:dyDescent="0.2">
      <c r="A6689">
        <v>6630</v>
      </c>
      <c r="B6689" s="921">
        <f>'Revenues 10-15'!D235</f>
        <v>0</v>
      </c>
      <c r="D6689" s="2" t="str">
        <f t="shared" si="103"/>
        <v>Error?</v>
      </c>
      <c r="E6689" s="2" t="s">
        <v>154</v>
      </c>
    </row>
    <row r="6690" spans="1:5" x14ac:dyDescent="0.2">
      <c r="A6690">
        <v>6631</v>
      </c>
      <c r="B6690" s="921">
        <f>'Revenues 10-15'!F235</f>
        <v>0</v>
      </c>
      <c r="D6690" s="2" t="str">
        <f t="shared" si="103"/>
        <v>Error?</v>
      </c>
      <c r="E6690" s="2" t="s">
        <v>154</v>
      </c>
    </row>
    <row r="6691" spans="1:5" x14ac:dyDescent="0.2">
      <c r="A6691">
        <v>6632</v>
      </c>
      <c r="B6691" s="921">
        <f>'Revenues 10-15'!G235</f>
        <v>0</v>
      </c>
      <c r="D6691" s="2" t="str">
        <f t="shared" si="103"/>
        <v>Error?</v>
      </c>
      <c r="E6691" s="2" t="s">
        <v>154</v>
      </c>
    </row>
    <row r="6692" spans="1:5" x14ac:dyDescent="0.2">
      <c r="A6692">
        <v>6633</v>
      </c>
      <c r="B6692" s="921">
        <f>'Revenues 10-15'!C236</f>
        <v>0</v>
      </c>
      <c r="D6692" s="2" t="str">
        <f t="shared" si="103"/>
        <v>Error?</v>
      </c>
      <c r="E6692" s="2" t="s">
        <v>154</v>
      </c>
    </row>
    <row r="6693" spans="1:5" x14ac:dyDescent="0.2">
      <c r="A6693">
        <v>6634</v>
      </c>
      <c r="B6693" s="921">
        <f>'Revenues 10-15'!D236</f>
        <v>0</v>
      </c>
      <c r="D6693" s="2" t="str">
        <f t="shared" si="103"/>
        <v>Error?</v>
      </c>
      <c r="E6693" s="2" t="s">
        <v>154</v>
      </c>
    </row>
    <row r="6694" spans="1:5" x14ac:dyDescent="0.2">
      <c r="A6694">
        <v>6635</v>
      </c>
      <c r="B6694" s="921">
        <f>'Revenues 10-15'!C237</f>
        <v>0</v>
      </c>
      <c r="D6694" s="2" t="str">
        <f t="shared" si="103"/>
        <v>Error?</v>
      </c>
      <c r="E6694" s="2" t="s">
        <v>154</v>
      </c>
    </row>
    <row r="6695" spans="1:5" x14ac:dyDescent="0.2">
      <c r="A6695">
        <v>6636</v>
      </c>
      <c r="B6695" s="921">
        <f>'Revenues 10-15'!D237</f>
        <v>0</v>
      </c>
      <c r="D6695" s="2" t="str">
        <f t="shared" si="103"/>
        <v>Error?</v>
      </c>
      <c r="E6695" s="2" t="s">
        <v>154</v>
      </c>
    </row>
    <row r="6696" spans="1:5" x14ac:dyDescent="0.2">
      <c r="A6696">
        <v>6637</v>
      </c>
      <c r="B6696" s="921">
        <f>'Revenues 10-15'!E237</f>
        <v>0</v>
      </c>
      <c r="D6696" s="2" t="str">
        <f t="shared" si="103"/>
        <v>Error?</v>
      </c>
      <c r="E6696" s="2" t="s">
        <v>154</v>
      </c>
    </row>
    <row r="6697" spans="1:5" x14ac:dyDescent="0.2">
      <c r="A6697">
        <v>6638</v>
      </c>
      <c r="B6697" s="921">
        <f>'Revenues 10-15'!F237</f>
        <v>0</v>
      </c>
      <c r="D6697" s="2" t="str">
        <f t="shared" si="103"/>
        <v>Error?</v>
      </c>
      <c r="E6697" s="2" t="s">
        <v>154</v>
      </c>
    </row>
    <row r="6698" spans="1:5" x14ac:dyDescent="0.2">
      <c r="A6698">
        <v>6639</v>
      </c>
      <c r="B6698" s="921">
        <f>'Revenues 10-15'!G237</f>
        <v>0</v>
      </c>
      <c r="D6698" s="2" t="str">
        <f t="shared" si="103"/>
        <v>Error?</v>
      </c>
      <c r="E6698" s="2" t="s">
        <v>154</v>
      </c>
    </row>
    <row r="6699" spans="1:5" x14ac:dyDescent="0.2">
      <c r="A6699">
        <v>6640</v>
      </c>
      <c r="B6699" s="921">
        <f>'Revenues 10-15'!H237</f>
        <v>0</v>
      </c>
      <c r="D6699" s="2" t="str">
        <f t="shared" si="103"/>
        <v>Error?</v>
      </c>
      <c r="E6699" s="2" t="s">
        <v>154</v>
      </c>
    </row>
    <row r="6700" spans="1:5" x14ac:dyDescent="0.2">
      <c r="A6700">
        <v>6641</v>
      </c>
      <c r="B6700" s="921">
        <f>'Revenues 10-15'!J237</f>
        <v>0</v>
      </c>
      <c r="D6700" s="2" t="str">
        <f t="shared" si="103"/>
        <v>Error?</v>
      </c>
      <c r="E6700" s="2" t="s">
        <v>154</v>
      </c>
    </row>
    <row r="6701" spans="1:5" x14ac:dyDescent="0.2">
      <c r="A6701">
        <v>6642</v>
      </c>
      <c r="B6701" s="921">
        <f>'Revenues 10-15'!K237</f>
        <v>0</v>
      </c>
      <c r="D6701" s="2" t="str">
        <f t="shared" si="103"/>
        <v>Error?</v>
      </c>
      <c r="E6701" s="2" t="s">
        <v>154</v>
      </c>
    </row>
    <row r="6702" spans="1:5" x14ac:dyDescent="0.2">
      <c r="A6702">
        <v>6643</v>
      </c>
      <c r="B6702" s="921">
        <f>'Revenues 10-15'!C238</f>
        <v>0</v>
      </c>
      <c r="D6702" s="2" t="str">
        <f t="shared" si="103"/>
        <v>Error?</v>
      </c>
      <c r="E6702" s="2" t="s">
        <v>154</v>
      </c>
    </row>
    <row r="6703" spans="1:5" x14ac:dyDescent="0.2">
      <c r="A6703">
        <v>6644</v>
      </c>
      <c r="B6703" s="921">
        <f>'Revenues 10-15'!D238</f>
        <v>0</v>
      </c>
      <c r="D6703" s="2" t="str">
        <f t="shared" si="103"/>
        <v>Error?</v>
      </c>
      <c r="E6703" s="2" t="s">
        <v>154</v>
      </c>
    </row>
    <row r="6704" spans="1:5" x14ac:dyDescent="0.2">
      <c r="A6704">
        <v>6645</v>
      </c>
      <c r="B6704" s="921">
        <f>'Revenues 10-15'!E238</f>
        <v>0</v>
      </c>
      <c r="D6704" s="2" t="str">
        <f t="shared" si="103"/>
        <v>Error?</v>
      </c>
      <c r="E6704" s="2" t="s">
        <v>154</v>
      </c>
    </row>
    <row r="6705" spans="1:5" x14ac:dyDescent="0.2">
      <c r="A6705">
        <v>6646</v>
      </c>
      <c r="B6705" s="921">
        <f>'Revenues 10-15'!F238</f>
        <v>0</v>
      </c>
      <c r="D6705" s="2" t="str">
        <f t="shared" si="103"/>
        <v>Error?</v>
      </c>
      <c r="E6705" s="2" t="s">
        <v>154</v>
      </c>
    </row>
    <row r="6706" spans="1:5" x14ac:dyDescent="0.2">
      <c r="A6706">
        <v>6647</v>
      </c>
      <c r="B6706" s="921">
        <f>'Revenues 10-15'!G238</f>
        <v>0</v>
      </c>
      <c r="D6706" s="2" t="str">
        <f t="shared" si="103"/>
        <v>Error?</v>
      </c>
      <c r="E6706" s="2" t="s">
        <v>154</v>
      </c>
    </row>
    <row r="6707" spans="1:5" x14ac:dyDescent="0.2">
      <c r="A6707">
        <v>6648</v>
      </c>
      <c r="B6707" s="921">
        <f>'Revenues 10-15'!H238</f>
        <v>0</v>
      </c>
      <c r="D6707" s="2" t="str">
        <f t="shared" si="103"/>
        <v>Error?</v>
      </c>
      <c r="E6707" s="2" t="s">
        <v>154</v>
      </c>
    </row>
    <row r="6708" spans="1:5" x14ac:dyDescent="0.2">
      <c r="A6708">
        <v>6649</v>
      </c>
      <c r="B6708" s="921">
        <f>'Revenues 10-15'!J238</f>
        <v>0</v>
      </c>
      <c r="D6708" s="2" t="str">
        <f t="shared" si="103"/>
        <v>Error?</v>
      </c>
      <c r="E6708" s="2" t="s">
        <v>154</v>
      </c>
    </row>
    <row r="6709" spans="1:5" x14ac:dyDescent="0.2">
      <c r="A6709">
        <v>6650</v>
      </c>
      <c r="B6709" s="921">
        <f>'Revenues 10-15'!K238</f>
        <v>0</v>
      </c>
      <c r="D6709" s="2" t="str">
        <f t="shared" si="103"/>
        <v>Error?</v>
      </c>
      <c r="E6709" s="2" t="s">
        <v>154</v>
      </c>
    </row>
    <row r="6710" spans="1:5" x14ac:dyDescent="0.2">
      <c r="A6710">
        <v>6651</v>
      </c>
      <c r="B6710" s="921">
        <f>'Revenues 10-15'!C239</f>
        <v>0</v>
      </c>
      <c r="D6710" s="2" t="str">
        <f t="shared" si="103"/>
        <v>Error?</v>
      </c>
      <c r="E6710" s="2" t="s">
        <v>154</v>
      </c>
    </row>
    <row r="6711" spans="1:5" x14ac:dyDescent="0.2">
      <c r="A6711">
        <v>6652</v>
      </c>
      <c r="B6711" s="921">
        <f>'Revenues 10-15'!D239</f>
        <v>0</v>
      </c>
      <c r="D6711" s="2" t="str">
        <f t="shared" si="103"/>
        <v>Error?</v>
      </c>
      <c r="E6711" s="2" t="s">
        <v>154</v>
      </c>
    </row>
    <row r="6712" spans="1:5" x14ac:dyDescent="0.2">
      <c r="A6712">
        <v>6653</v>
      </c>
      <c r="B6712" s="921">
        <f>'Revenues 10-15'!E239</f>
        <v>0</v>
      </c>
      <c r="D6712" s="2" t="str">
        <f t="shared" si="103"/>
        <v>Error?</v>
      </c>
      <c r="E6712" s="2" t="s">
        <v>154</v>
      </c>
    </row>
    <row r="6713" spans="1:5" x14ac:dyDescent="0.2">
      <c r="A6713">
        <v>6654</v>
      </c>
      <c r="B6713" s="921">
        <f>'Revenues 10-15'!F239</f>
        <v>0</v>
      </c>
      <c r="D6713" s="2" t="str">
        <f t="shared" si="103"/>
        <v>Error?</v>
      </c>
      <c r="E6713" s="2" t="s">
        <v>154</v>
      </c>
    </row>
    <row r="6714" spans="1:5" x14ac:dyDescent="0.2">
      <c r="A6714">
        <v>6655</v>
      </c>
      <c r="B6714" s="921">
        <f>'Revenues 10-15'!G239</f>
        <v>0</v>
      </c>
      <c r="D6714" s="2" t="str">
        <f t="shared" si="103"/>
        <v>Error?</v>
      </c>
      <c r="E6714" s="2" t="s">
        <v>154</v>
      </c>
    </row>
    <row r="6715" spans="1:5" x14ac:dyDescent="0.2">
      <c r="A6715">
        <v>6656</v>
      </c>
      <c r="B6715" s="921">
        <f>'Revenues 10-15'!H239</f>
        <v>0</v>
      </c>
      <c r="D6715" s="2" t="str">
        <f t="shared" si="103"/>
        <v>Error?</v>
      </c>
      <c r="E6715" s="2" t="s">
        <v>154</v>
      </c>
    </row>
    <row r="6716" spans="1:5" x14ac:dyDescent="0.2">
      <c r="A6716">
        <v>6657</v>
      </c>
      <c r="B6716" s="921">
        <f>'Revenues 10-15'!J239</f>
        <v>0</v>
      </c>
      <c r="D6716" s="2" t="str">
        <f t="shared" si="103"/>
        <v>Error?</v>
      </c>
      <c r="E6716" s="2" t="s">
        <v>154</v>
      </c>
    </row>
    <row r="6717" spans="1:5" x14ac:dyDescent="0.2">
      <c r="A6717">
        <v>6658</v>
      </c>
      <c r="B6717" s="921">
        <f>'Revenues 10-15'!K239</f>
        <v>0</v>
      </c>
      <c r="D6717" s="2" t="str">
        <f t="shared" ref="D6717:D6780" si="104">IF(ISBLANK(B6717),"OK",IF(A6717-B6717=0,"OK","Error?"))</f>
        <v>Error?</v>
      </c>
      <c r="E6717" s="2" t="s">
        <v>154</v>
      </c>
    </row>
    <row r="6718" spans="1:5" x14ac:dyDescent="0.2">
      <c r="A6718">
        <v>6659</v>
      </c>
      <c r="B6718" s="921">
        <f>'Revenues 10-15'!C240</f>
        <v>0</v>
      </c>
      <c r="D6718" s="2" t="str">
        <f t="shared" si="104"/>
        <v>Error?</v>
      </c>
      <c r="E6718" s="2" t="s">
        <v>154</v>
      </c>
    </row>
    <row r="6719" spans="1:5" x14ac:dyDescent="0.2">
      <c r="A6719">
        <v>6660</v>
      </c>
      <c r="B6719" s="921">
        <f>'Revenues 10-15'!D240</f>
        <v>0</v>
      </c>
      <c r="D6719" s="2" t="str">
        <f t="shared" si="104"/>
        <v>Error?</v>
      </c>
      <c r="E6719" s="2" t="s">
        <v>154</v>
      </c>
    </row>
    <row r="6720" spans="1:5" x14ac:dyDescent="0.2">
      <c r="A6720">
        <v>6661</v>
      </c>
      <c r="B6720" s="921">
        <f>'Revenues 10-15'!E240</f>
        <v>0</v>
      </c>
      <c r="D6720" s="2" t="str">
        <f t="shared" si="104"/>
        <v>Error?</v>
      </c>
      <c r="E6720" s="2" t="s">
        <v>154</v>
      </c>
    </row>
    <row r="6721" spans="1:5" x14ac:dyDescent="0.2">
      <c r="A6721">
        <v>6662</v>
      </c>
      <c r="B6721" s="921">
        <f>'Revenues 10-15'!F240</f>
        <v>0</v>
      </c>
      <c r="D6721" s="2" t="str">
        <f t="shared" si="104"/>
        <v>Error?</v>
      </c>
      <c r="E6721" s="2" t="s">
        <v>154</v>
      </c>
    </row>
    <row r="6722" spans="1:5" x14ac:dyDescent="0.2">
      <c r="A6722">
        <v>6663</v>
      </c>
      <c r="B6722" s="921">
        <f>'Revenues 10-15'!G240</f>
        <v>0</v>
      </c>
      <c r="D6722" s="2" t="str">
        <f t="shared" si="104"/>
        <v>Error?</v>
      </c>
      <c r="E6722" s="2" t="s">
        <v>154</v>
      </c>
    </row>
    <row r="6723" spans="1:5" x14ac:dyDescent="0.2">
      <c r="A6723">
        <v>6664</v>
      </c>
      <c r="B6723" s="921">
        <f>'Revenues 10-15'!H240</f>
        <v>0</v>
      </c>
      <c r="D6723" s="2" t="str">
        <f t="shared" si="104"/>
        <v>Error?</v>
      </c>
      <c r="E6723" s="2" t="s">
        <v>154</v>
      </c>
    </row>
    <row r="6724" spans="1:5" x14ac:dyDescent="0.2">
      <c r="A6724">
        <v>6665</v>
      </c>
      <c r="B6724" s="921">
        <f>'Revenues 10-15'!J240</f>
        <v>0</v>
      </c>
      <c r="D6724" s="2" t="str">
        <f t="shared" si="104"/>
        <v>Error?</v>
      </c>
      <c r="E6724" s="2" t="s">
        <v>154</v>
      </c>
    </row>
    <row r="6725" spans="1:5" x14ac:dyDescent="0.2">
      <c r="A6725">
        <v>6666</v>
      </c>
      <c r="B6725" s="921">
        <f>'Expenditures 16-24'!C7</f>
        <v>0</v>
      </c>
      <c r="D6725" s="2" t="str">
        <f t="shared" si="104"/>
        <v>Error?</v>
      </c>
      <c r="E6725" s="2" t="s">
        <v>155</v>
      </c>
    </row>
    <row r="6726" spans="1:5" x14ac:dyDescent="0.2">
      <c r="A6726">
        <v>6667</v>
      </c>
      <c r="B6726" s="921">
        <f>'Revenues 10-15'!K240</f>
        <v>0</v>
      </c>
      <c r="D6726" s="2" t="str">
        <f t="shared" si="104"/>
        <v>Error?</v>
      </c>
      <c r="E6726" s="2" t="s">
        <v>154</v>
      </c>
    </row>
    <row r="6727" spans="1:5" x14ac:dyDescent="0.2">
      <c r="A6727">
        <v>6668</v>
      </c>
      <c r="B6727" s="921">
        <f>'Revenues 10-15'!C241</f>
        <v>0</v>
      </c>
      <c r="D6727" s="2" t="str">
        <f t="shared" si="104"/>
        <v>Error?</v>
      </c>
      <c r="E6727" s="2" t="s">
        <v>154</v>
      </c>
    </row>
    <row r="6728" spans="1:5" x14ac:dyDescent="0.2">
      <c r="A6728">
        <v>6669</v>
      </c>
      <c r="B6728" s="921">
        <f>'Revenues 10-15'!D241</f>
        <v>0</v>
      </c>
      <c r="D6728" s="2" t="str">
        <f t="shared" si="104"/>
        <v>Error?</v>
      </c>
      <c r="E6728" s="2" t="s">
        <v>154</v>
      </c>
    </row>
    <row r="6729" spans="1:5" x14ac:dyDescent="0.2">
      <c r="A6729">
        <v>6670</v>
      </c>
      <c r="B6729" s="921">
        <f>'Revenues 10-15'!E241</f>
        <v>0</v>
      </c>
      <c r="D6729" s="2" t="str">
        <f t="shared" si="104"/>
        <v>Error?</v>
      </c>
      <c r="E6729" s="2" t="s">
        <v>154</v>
      </c>
    </row>
    <row r="6730" spans="1:5" x14ac:dyDescent="0.2">
      <c r="A6730">
        <v>6671</v>
      </c>
      <c r="B6730" s="921">
        <f>'Revenues 10-15'!F241</f>
        <v>0</v>
      </c>
      <c r="D6730" s="2" t="str">
        <f t="shared" si="104"/>
        <v>Error?</v>
      </c>
      <c r="E6730" s="2" t="s">
        <v>154</v>
      </c>
    </row>
    <row r="6731" spans="1:5" x14ac:dyDescent="0.2">
      <c r="A6731">
        <v>6672</v>
      </c>
      <c r="B6731" s="921">
        <f>'Revenues 10-15'!G241</f>
        <v>0</v>
      </c>
      <c r="D6731" s="2" t="str">
        <f t="shared" si="104"/>
        <v>Error?</v>
      </c>
      <c r="E6731" s="2" t="s">
        <v>154</v>
      </c>
    </row>
    <row r="6732" spans="1:5" x14ac:dyDescent="0.2">
      <c r="A6732">
        <v>6673</v>
      </c>
      <c r="B6732" s="921">
        <f>'Revenues 10-15'!H241</f>
        <v>0</v>
      </c>
      <c r="D6732" s="2" t="str">
        <f t="shared" si="104"/>
        <v>Error?</v>
      </c>
      <c r="E6732" s="2" t="s">
        <v>154</v>
      </c>
    </row>
    <row r="6733" spans="1:5" x14ac:dyDescent="0.2">
      <c r="A6733">
        <v>6674</v>
      </c>
      <c r="B6733" s="921">
        <f>'Revenues 10-15'!J241</f>
        <v>0</v>
      </c>
      <c r="D6733" s="2" t="str">
        <f t="shared" si="104"/>
        <v>Error?</v>
      </c>
      <c r="E6733" s="2" t="s">
        <v>154</v>
      </c>
    </row>
    <row r="6734" spans="1:5" x14ac:dyDescent="0.2">
      <c r="A6734">
        <v>6675</v>
      </c>
      <c r="B6734" s="921">
        <f>'Revenues 10-15'!K241</f>
        <v>0</v>
      </c>
      <c r="D6734" s="2" t="str">
        <f t="shared" si="104"/>
        <v>Error?</v>
      </c>
      <c r="E6734" s="2" t="s">
        <v>154</v>
      </c>
    </row>
    <row r="6735" spans="1:5" x14ac:dyDescent="0.2">
      <c r="A6735">
        <v>6676</v>
      </c>
      <c r="B6735" s="921">
        <f>'Revenues 10-15'!C242</f>
        <v>0</v>
      </c>
      <c r="D6735" s="2" t="str">
        <f t="shared" si="104"/>
        <v>Error?</v>
      </c>
      <c r="E6735" s="2" t="s">
        <v>154</v>
      </c>
    </row>
    <row r="6736" spans="1:5" x14ac:dyDescent="0.2">
      <c r="A6736">
        <v>6677</v>
      </c>
      <c r="B6736" s="921">
        <f>'Revenues 10-15'!D242</f>
        <v>0</v>
      </c>
      <c r="D6736" s="2" t="str">
        <f t="shared" si="104"/>
        <v>Error?</v>
      </c>
      <c r="E6736" s="2" t="s">
        <v>154</v>
      </c>
    </row>
    <row r="6737" spans="1:5" x14ac:dyDescent="0.2">
      <c r="A6737">
        <v>6678</v>
      </c>
      <c r="B6737" s="921">
        <f>'Revenues 10-15'!E242</f>
        <v>0</v>
      </c>
      <c r="D6737" s="2" t="str">
        <f t="shared" si="104"/>
        <v>Error?</v>
      </c>
      <c r="E6737" s="2" t="s">
        <v>154</v>
      </c>
    </row>
    <row r="6738" spans="1:5" x14ac:dyDescent="0.2">
      <c r="A6738">
        <v>6679</v>
      </c>
      <c r="B6738" s="921">
        <f>'Revenues 10-15'!F242</f>
        <v>0</v>
      </c>
      <c r="D6738" s="2" t="str">
        <f t="shared" si="104"/>
        <v>Error?</v>
      </c>
      <c r="E6738" s="2" t="s">
        <v>154</v>
      </c>
    </row>
    <row r="6739" spans="1:5" x14ac:dyDescent="0.2">
      <c r="A6739">
        <v>6680</v>
      </c>
      <c r="B6739" s="921">
        <f>'Revenues 10-15'!G242</f>
        <v>0</v>
      </c>
      <c r="D6739" s="2" t="str">
        <f t="shared" si="104"/>
        <v>Error?</v>
      </c>
      <c r="E6739" s="2" t="s">
        <v>154</v>
      </c>
    </row>
    <row r="6740" spans="1:5" x14ac:dyDescent="0.2">
      <c r="A6740">
        <v>6681</v>
      </c>
      <c r="B6740" s="921">
        <f>'Revenues 10-15'!H242</f>
        <v>0</v>
      </c>
      <c r="D6740" s="2" t="str">
        <f t="shared" si="104"/>
        <v>Error?</v>
      </c>
      <c r="E6740" s="2" t="s">
        <v>154</v>
      </c>
    </row>
    <row r="6741" spans="1:5" x14ac:dyDescent="0.2">
      <c r="A6741">
        <v>6682</v>
      </c>
      <c r="B6741" s="921">
        <f>'Revenues 10-15'!J242</f>
        <v>0</v>
      </c>
      <c r="D6741" s="2" t="str">
        <f t="shared" si="104"/>
        <v>Error?</v>
      </c>
      <c r="E6741" s="2" t="s">
        <v>154</v>
      </c>
    </row>
    <row r="6742" spans="1:5" x14ac:dyDescent="0.2">
      <c r="A6742">
        <v>6683</v>
      </c>
      <c r="B6742" s="921">
        <f>'Revenues 10-15'!K242</f>
        <v>0</v>
      </c>
      <c r="D6742" s="2" t="str">
        <f t="shared" si="104"/>
        <v>Error?</v>
      </c>
      <c r="E6742" s="2" t="s">
        <v>154</v>
      </c>
    </row>
    <row r="6743" spans="1:5" x14ac:dyDescent="0.2">
      <c r="A6743">
        <v>6684</v>
      </c>
      <c r="B6743" s="921">
        <f>'Revenues 10-15'!C243</f>
        <v>0</v>
      </c>
      <c r="D6743" s="2" t="str">
        <f t="shared" si="104"/>
        <v>Error?</v>
      </c>
      <c r="E6743" s="2" t="s">
        <v>154</v>
      </c>
    </row>
    <row r="6744" spans="1:5" x14ac:dyDescent="0.2">
      <c r="A6744">
        <v>6685</v>
      </c>
      <c r="B6744" s="921">
        <f>'Revenues 10-15'!D243</f>
        <v>0</v>
      </c>
      <c r="D6744" s="2" t="str">
        <f t="shared" si="104"/>
        <v>Error?</v>
      </c>
      <c r="E6744" s="2" t="s">
        <v>154</v>
      </c>
    </row>
    <row r="6745" spans="1:5" x14ac:dyDescent="0.2">
      <c r="A6745">
        <v>6686</v>
      </c>
      <c r="B6745" s="921">
        <f>'Revenues 10-15'!E243</f>
        <v>0</v>
      </c>
      <c r="D6745" s="2" t="str">
        <f t="shared" si="104"/>
        <v>Error?</v>
      </c>
      <c r="E6745" s="2" t="s">
        <v>154</v>
      </c>
    </row>
    <row r="6746" spans="1:5" x14ac:dyDescent="0.2">
      <c r="A6746">
        <v>6687</v>
      </c>
      <c r="B6746" s="921">
        <f>'Revenues 10-15'!F243</f>
        <v>0</v>
      </c>
      <c r="D6746" s="2" t="str">
        <f t="shared" si="104"/>
        <v>Error?</v>
      </c>
      <c r="E6746" s="2" t="s">
        <v>154</v>
      </c>
    </row>
    <row r="6747" spans="1:5" x14ac:dyDescent="0.2">
      <c r="A6747">
        <v>6688</v>
      </c>
      <c r="B6747" s="921">
        <f>'Revenues 10-15'!G243</f>
        <v>0</v>
      </c>
      <c r="D6747" s="2" t="str">
        <f t="shared" si="104"/>
        <v>Error?</v>
      </c>
      <c r="E6747" s="2" t="s">
        <v>154</v>
      </c>
    </row>
    <row r="6748" spans="1:5" x14ac:dyDescent="0.2">
      <c r="A6748">
        <v>6689</v>
      </c>
      <c r="B6748" s="921">
        <f>'Revenues 10-15'!H243</f>
        <v>0</v>
      </c>
      <c r="D6748" s="2" t="str">
        <f t="shared" si="104"/>
        <v>Error?</v>
      </c>
      <c r="E6748" s="2" t="s">
        <v>154</v>
      </c>
    </row>
    <row r="6749" spans="1:5" x14ac:dyDescent="0.2">
      <c r="A6749">
        <v>6690</v>
      </c>
      <c r="B6749" s="921">
        <f>'Revenues 10-15'!J243</f>
        <v>0</v>
      </c>
      <c r="D6749" s="2" t="str">
        <f t="shared" si="104"/>
        <v>Error?</v>
      </c>
      <c r="E6749" s="2" t="s">
        <v>154</v>
      </c>
    </row>
    <row r="6750" spans="1:5" x14ac:dyDescent="0.2">
      <c r="A6750">
        <v>6691</v>
      </c>
      <c r="B6750" s="921">
        <f>'Revenues 10-15'!K243</f>
        <v>0</v>
      </c>
      <c r="D6750" s="2" t="str">
        <f t="shared" si="104"/>
        <v>Error?</v>
      </c>
      <c r="E6750" s="2" t="s">
        <v>154</v>
      </c>
    </row>
    <row r="6751" spans="1:5" x14ac:dyDescent="0.2">
      <c r="A6751">
        <v>6692</v>
      </c>
      <c r="B6751" s="921">
        <f>'Revenues 10-15'!C244</f>
        <v>0</v>
      </c>
      <c r="D6751" s="2" t="str">
        <f t="shared" si="104"/>
        <v>Error?</v>
      </c>
      <c r="E6751" s="2" t="s">
        <v>154</v>
      </c>
    </row>
    <row r="6752" spans="1:5" x14ac:dyDescent="0.2">
      <c r="A6752">
        <v>6693</v>
      </c>
      <c r="B6752" s="921">
        <f>'Revenues 10-15'!D244</f>
        <v>0</v>
      </c>
      <c r="D6752" s="2" t="str">
        <f t="shared" si="104"/>
        <v>Error?</v>
      </c>
      <c r="E6752" s="2" t="s">
        <v>154</v>
      </c>
    </row>
    <row r="6753" spans="1:5" x14ac:dyDescent="0.2">
      <c r="A6753">
        <v>6694</v>
      </c>
      <c r="B6753" s="921">
        <f>'Revenues 10-15'!E244</f>
        <v>0</v>
      </c>
      <c r="D6753" s="2" t="str">
        <f t="shared" si="104"/>
        <v>Error?</v>
      </c>
      <c r="E6753" s="2" t="s">
        <v>154</v>
      </c>
    </row>
    <row r="6754" spans="1:5" x14ac:dyDescent="0.2">
      <c r="A6754">
        <v>6695</v>
      </c>
      <c r="B6754" s="921">
        <f>'Revenues 10-15'!F244</f>
        <v>0</v>
      </c>
      <c r="D6754" s="2" t="str">
        <f t="shared" si="104"/>
        <v>Error?</v>
      </c>
      <c r="E6754" s="2" t="s">
        <v>154</v>
      </c>
    </row>
    <row r="6755" spans="1:5" x14ac:dyDescent="0.2">
      <c r="A6755">
        <v>6696</v>
      </c>
      <c r="B6755" s="921">
        <f>'Revenues 10-15'!G244</f>
        <v>0</v>
      </c>
      <c r="D6755" s="2" t="str">
        <f t="shared" si="104"/>
        <v>Error?</v>
      </c>
      <c r="E6755" s="2" t="s">
        <v>154</v>
      </c>
    </row>
    <row r="6756" spans="1:5" x14ac:dyDescent="0.2">
      <c r="A6756">
        <v>6697</v>
      </c>
      <c r="B6756" s="921">
        <f>'Revenues 10-15'!H244</f>
        <v>0</v>
      </c>
      <c r="D6756" s="2" t="str">
        <f t="shared" si="104"/>
        <v>Error?</v>
      </c>
      <c r="E6756" s="2" t="s">
        <v>154</v>
      </c>
    </row>
    <row r="6757" spans="1:5" x14ac:dyDescent="0.2">
      <c r="A6757">
        <v>6698</v>
      </c>
      <c r="B6757" s="921">
        <f>'Revenues 10-15'!J244</f>
        <v>0</v>
      </c>
      <c r="D6757" s="2" t="str">
        <f t="shared" si="104"/>
        <v>Error?</v>
      </c>
      <c r="E6757" s="2" t="s">
        <v>154</v>
      </c>
    </row>
    <row r="6758" spans="1:5" x14ac:dyDescent="0.2">
      <c r="A6758">
        <v>6699</v>
      </c>
      <c r="B6758" s="921">
        <f>'Revenues 10-15'!K244</f>
        <v>0</v>
      </c>
      <c r="D6758" s="2" t="str">
        <f t="shared" si="104"/>
        <v>Error?</v>
      </c>
      <c r="E6758" s="2" t="s">
        <v>154</v>
      </c>
    </row>
    <row r="6759" spans="1:5" x14ac:dyDescent="0.2">
      <c r="A6759">
        <v>6700</v>
      </c>
      <c r="B6759" s="921">
        <f>'Revenues 10-15'!C245</f>
        <v>0</v>
      </c>
      <c r="D6759" s="2" t="str">
        <f t="shared" si="104"/>
        <v>Error?</v>
      </c>
      <c r="E6759" s="2" t="s">
        <v>154</v>
      </c>
    </row>
    <row r="6760" spans="1:5" x14ac:dyDescent="0.2">
      <c r="A6760">
        <v>6701</v>
      </c>
      <c r="B6760" s="921">
        <f>'Revenues 10-15'!D245</f>
        <v>0</v>
      </c>
      <c r="D6760" s="2" t="str">
        <f t="shared" si="104"/>
        <v>Error?</v>
      </c>
      <c r="E6760" s="2" t="s">
        <v>154</v>
      </c>
    </row>
    <row r="6761" spans="1:5" x14ac:dyDescent="0.2">
      <c r="A6761">
        <v>6702</v>
      </c>
      <c r="B6761" s="921">
        <f>'Revenues 10-15'!E245</f>
        <v>0</v>
      </c>
      <c r="D6761" s="2" t="str">
        <f t="shared" si="104"/>
        <v>Error?</v>
      </c>
      <c r="E6761" s="2" t="s">
        <v>154</v>
      </c>
    </row>
    <row r="6762" spans="1:5" x14ac:dyDescent="0.2">
      <c r="A6762">
        <v>6703</v>
      </c>
      <c r="B6762" s="921">
        <f>'Revenues 10-15'!F245</f>
        <v>0</v>
      </c>
      <c r="D6762" s="2" t="str">
        <f t="shared" si="104"/>
        <v>Error?</v>
      </c>
      <c r="E6762" s="2" t="s">
        <v>154</v>
      </c>
    </row>
    <row r="6763" spans="1:5" x14ac:dyDescent="0.2">
      <c r="A6763">
        <v>6704</v>
      </c>
      <c r="B6763" s="921">
        <f>'Revenues 10-15'!G245</f>
        <v>0</v>
      </c>
      <c r="D6763" s="2" t="str">
        <f t="shared" si="104"/>
        <v>Error?</v>
      </c>
      <c r="E6763" s="2" t="s">
        <v>154</v>
      </c>
    </row>
    <row r="6764" spans="1:5" x14ac:dyDescent="0.2">
      <c r="A6764">
        <v>6705</v>
      </c>
      <c r="B6764" s="921">
        <f>'Revenues 10-15'!H245</f>
        <v>0</v>
      </c>
      <c r="D6764" s="2" t="str">
        <f t="shared" si="104"/>
        <v>Error?</v>
      </c>
      <c r="E6764" s="2" t="s">
        <v>154</v>
      </c>
    </row>
    <row r="6765" spans="1:5" x14ac:dyDescent="0.2">
      <c r="A6765">
        <v>6706</v>
      </c>
      <c r="B6765" s="921">
        <f>'Revenues 10-15'!J245</f>
        <v>0</v>
      </c>
      <c r="D6765" s="2" t="str">
        <f t="shared" si="104"/>
        <v>Error?</v>
      </c>
      <c r="E6765" s="2" t="s">
        <v>154</v>
      </c>
    </row>
    <row r="6766" spans="1:5" x14ac:dyDescent="0.2">
      <c r="A6766">
        <v>6707</v>
      </c>
      <c r="B6766" s="921">
        <f>'Revenues 10-15'!K245</f>
        <v>0</v>
      </c>
      <c r="D6766" s="2" t="str">
        <f t="shared" si="104"/>
        <v>Error?</v>
      </c>
      <c r="E6766" s="2" t="s">
        <v>154</v>
      </c>
    </row>
    <row r="6767" spans="1:5" x14ac:dyDescent="0.2">
      <c r="A6767">
        <v>6708</v>
      </c>
      <c r="B6767" s="921">
        <f>'Revenues 10-15'!C246</f>
        <v>0</v>
      </c>
      <c r="D6767" s="2" t="str">
        <f t="shared" si="104"/>
        <v>Error?</v>
      </c>
      <c r="E6767" s="2" t="s">
        <v>154</v>
      </c>
    </row>
    <row r="6768" spans="1:5" x14ac:dyDescent="0.2">
      <c r="A6768">
        <v>6709</v>
      </c>
      <c r="B6768" s="921">
        <f>'Revenues 10-15'!D246</f>
        <v>0</v>
      </c>
      <c r="D6768" s="2" t="str">
        <f t="shared" si="104"/>
        <v>Error?</v>
      </c>
      <c r="E6768" s="2" t="s">
        <v>154</v>
      </c>
    </row>
    <row r="6769" spans="1:5" x14ac:dyDescent="0.2">
      <c r="A6769">
        <v>6710</v>
      </c>
      <c r="B6769" s="921">
        <f>'Revenues 10-15'!E246</f>
        <v>0</v>
      </c>
      <c r="D6769" s="2" t="str">
        <f t="shared" si="104"/>
        <v>Error?</v>
      </c>
      <c r="E6769" s="2" t="s">
        <v>154</v>
      </c>
    </row>
    <row r="6770" spans="1:5" x14ac:dyDescent="0.2">
      <c r="A6770">
        <v>6711</v>
      </c>
      <c r="B6770" s="921">
        <f>'Revenues 10-15'!F246</f>
        <v>0</v>
      </c>
      <c r="D6770" s="2" t="str">
        <f t="shared" si="104"/>
        <v>Error?</v>
      </c>
      <c r="E6770" s="2" t="s">
        <v>154</v>
      </c>
    </row>
    <row r="6771" spans="1:5" x14ac:dyDescent="0.2">
      <c r="A6771">
        <v>6712</v>
      </c>
      <c r="B6771" s="921">
        <f>'Revenues 10-15'!G246</f>
        <v>0</v>
      </c>
      <c r="D6771" s="2" t="str">
        <f t="shared" si="104"/>
        <v>Error?</v>
      </c>
      <c r="E6771" s="2" t="s">
        <v>154</v>
      </c>
    </row>
    <row r="6772" spans="1:5" x14ac:dyDescent="0.2">
      <c r="A6772">
        <v>6713</v>
      </c>
      <c r="B6772" s="921">
        <f>'Revenues 10-15'!H246</f>
        <v>0</v>
      </c>
      <c r="D6772" s="2" t="str">
        <f t="shared" si="104"/>
        <v>Error?</v>
      </c>
      <c r="E6772" s="2" t="s">
        <v>154</v>
      </c>
    </row>
    <row r="6773" spans="1:5" x14ac:dyDescent="0.2">
      <c r="A6773">
        <v>6714</v>
      </c>
      <c r="B6773" s="921">
        <f>'Revenues 10-15'!J246</f>
        <v>0</v>
      </c>
      <c r="D6773" s="2" t="str">
        <f t="shared" si="104"/>
        <v>Error?</v>
      </c>
      <c r="E6773" s="2" t="s">
        <v>154</v>
      </c>
    </row>
    <row r="6774" spans="1:5" x14ac:dyDescent="0.2">
      <c r="A6774">
        <v>6715</v>
      </c>
      <c r="B6774" s="921">
        <f>'Revenues 10-15'!K246</f>
        <v>0</v>
      </c>
      <c r="D6774" s="2" t="str">
        <f t="shared" si="104"/>
        <v>Error?</v>
      </c>
      <c r="E6774" s="2" t="s">
        <v>154</v>
      </c>
    </row>
    <row r="6775" spans="1:5" x14ac:dyDescent="0.2">
      <c r="A6775">
        <v>6716</v>
      </c>
      <c r="B6775" s="921">
        <f>'Revenues 10-15'!C247</f>
        <v>0</v>
      </c>
      <c r="D6775" s="2" t="str">
        <f t="shared" si="104"/>
        <v>Error?</v>
      </c>
      <c r="E6775" s="2" t="s">
        <v>154</v>
      </c>
    </row>
    <row r="6776" spans="1:5" x14ac:dyDescent="0.2">
      <c r="A6776">
        <v>6717</v>
      </c>
      <c r="B6776" s="921">
        <f>'Revenues 10-15'!D247</f>
        <v>0</v>
      </c>
      <c r="D6776" s="2" t="str">
        <f t="shared" si="104"/>
        <v>Error?</v>
      </c>
      <c r="E6776" s="2" t="s">
        <v>154</v>
      </c>
    </row>
    <row r="6777" spans="1:5" x14ac:dyDescent="0.2">
      <c r="A6777">
        <v>6718</v>
      </c>
      <c r="B6777" s="921">
        <f>'Revenues 10-15'!E247</f>
        <v>0</v>
      </c>
      <c r="D6777" s="2" t="str">
        <f t="shared" si="104"/>
        <v>Error?</v>
      </c>
      <c r="E6777" s="2" t="s">
        <v>154</v>
      </c>
    </row>
    <row r="6778" spans="1:5" x14ac:dyDescent="0.2">
      <c r="A6778">
        <v>6719</v>
      </c>
      <c r="B6778" s="921">
        <f>'Revenues 10-15'!F247</f>
        <v>0</v>
      </c>
      <c r="D6778" s="2" t="str">
        <f t="shared" si="104"/>
        <v>Error?</v>
      </c>
      <c r="E6778" s="2" t="s">
        <v>154</v>
      </c>
    </row>
    <row r="6779" spans="1:5" x14ac:dyDescent="0.2">
      <c r="A6779">
        <v>6720</v>
      </c>
      <c r="B6779" s="921">
        <f>'Revenues 10-15'!G247</f>
        <v>0</v>
      </c>
      <c r="D6779" s="2" t="str">
        <f t="shared" si="104"/>
        <v>Error?</v>
      </c>
      <c r="E6779" s="2" t="s">
        <v>154</v>
      </c>
    </row>
    <row r="6780" spans="1:5" x14ac:dyDescent="0.2">
      <c r="A6780">
        <v>6721</v>
      </c>
      <c r="B6780" s="921">
        <f>'Revenues 10-15'!H247</f>
        <v>0</v>
      </c>
      <c r="D6780" s="2" t="str">
        <f t="shared" si="104"/>
        <v>Error?</v>
      </c>
      <c r="E6780" s="2" t="s">
        <v>154</v>
      </c>
    </row>
    <row r="6781" spans="1:5" x14ac:dyDescent="0.2">
      <c r="A6781">
        <v>6722</v>
      </c>
      <c r="B6781" s="921">
        <f>'Revenues 10-15'!J247</f>
        <v>0</v>
      </c>
      <c r="D6781" s="2" t="str">
        <f t="shared" ref="D6781:D6844" si="105">IF(ISBLANK(B6781),"OK",IF(A6781-B6781=0,"OK","Error?"))</f>
        <v>Error?</v>
      </c>
      <c r="E6781" s="2" t="s">
        <v>154</v>
      </c>
    </row>
    <row r="6782" spans="1:5" x14ac:dyDescent="0.2">
      <c r="A6782">
        <v>6723</v>
      </c>
      <c r="B6782" s="921">
        <f>'Revenues 10-15'!K247</f>
        <v>0</v>
      </c>
      <c r="D6782" s="2" t="str">
        <f t="shared" si="105"/>
        <v>Error?</v>
      </c>
      <c r="E6782" s="2" t="s">
        <v>154</v>
      </c>
    </row>
    <row r="6783" spans="1:5" x14ac:dyDescent="0.2">
      <c r="A6783">
        <v>6724</v>
      </c>
      <c r="B6783" s="921">
        <f>'Revenues 10-15'!C248</f>
        <v>0</v>
      </c>
      <c r="D6783" s="2" t="str">
        <f t="shared" si="105"/>
        <v>Error?</v>
      </c>
      <c r="E6783" s="2" t="s">
        <v>154</v>
      </c>
    </row>
    <row r="6784" spans="1:5" x14ac:dyDescent="0.2">
      <c r="A6784">
        <v>6725</v>
      </c>
      <c r="B6784" s="921">
        <f>'Revenues 10-15'!D248</f>
        <v>0</v>
      </c>
      <c r="D6784" s="2" t="str">
        <f t="shared" si="105"/>
        <v>Error?</v>
      </c>
      <c r="E6784" s="2" t="s">
        <v>154</v>
      </c>
    </row>
    <row r="6785" spans="1:5" x14ac:dyDescent="0.2">
      <c r="A6785">
        <v>6726</v>
      </c>
      <c r="B6785" s="921">
        <f>'Revenues 10-15'!E248</f>
        <v>0</v>
      </c>
      <c r="D6785" s="2" t="str">
        <f t="shared" si="105"/>
        <v>Error?</v>
      </c>
      <c r="E6785" s="2" t="s">
        <v>154</v>
      </c>
    </row>
    <row r="6786" spans="1:5" x14ac:dyDescent="0.2">
      <c r="A6786">
        <v>6727</v>
      </c>
      <c r="B6786" s="921">
        <f>'Revenues 10-15'!F248</f>
        <v>0</v>
      </c>
      <c r="D6786" s="2" t="str">
        <f t="shared" si="105"/>
        <v>Error?</v>
      </c>
      <c r="E6786" s="2" t="s">
        <v>154</v>
      </c>
    </row>
    <row r="6787" spans="1:5" x14ac:dyDescent="0.2">
      <c r="A6787">
        <v>6728</v>
      </c>
      <c r="B6787" s="921">
        <f>'Revenues 10-15'!G248</f>
        <v>0</v>
      </c>
      <c r="D6787" s="2" t="str">
        <f t="shared" si="105"/>
        <v>Error?</v>
      </c>
      <c r="E6787" s="2" t="s">
        <v>154</v>
      </c>
    </row>
    <row r="6788" spans="1:5" x14ac:dyDescent="0.2">
      <c r="A6788">
        <v>6729</v>
      </c>
      <c r="B6788" s="921">
        <f>'Revenues 10-15'!H248</f>
        <v>0</v>
      </c>
      <c r="D6788" s="2" t="str">
        <f t="shared" si="105"/>
        <v>Error?</v>
      </c>
      <c r="E6788" s="2" t="s">
        <v>154</v>
      </c>
    </row>
    <row r="6789" spans="1:5" x14ac:dyDescent="0.2">
      <c r="A6789">
        <v>6730</v>
      </c>
      <c r="B6789" s="921">
        <f>'Revenues 10-15'!J248</f>
        <v>0</v>
      </c>
      <c r="D6789" s="2" t="str">
        <f t="shared" si="105"/>
        <v>Error?</v>
      </c>
      <c r="E6789" s="2" t="s">
        <v>154</v>
      </c>
    </row>
    <row r="6790" spans="1:5" x14ac:dyDescent="0.2">
      <c r="A6790">
        <v>6731</v>
      </c>
      <c r="B6790" s="921">
        <f>'Revenues 10-15'!K248</f>
        <v>0</v>
      </c>
      <c r="D6790" s="2" t="str">
        <f t="shared" si="105"/>
        <v>Error?</v>
      </c>
      <c r="E6790" s="2" t="s">
        <v>154</v>
      </c>
    </row>
    <row r="6791" spans="1:5" x14ac:dyDescent="0.2">
      <c r="A6791">
        <v>6732</v>
      </c>
      <c r="B6791" s="921">
        <f>'Revenues 10-15'!C249</f>
        <v>0</v>
      </c>
      <c r="D6791" s="2" t="str">
        <f t="shared" si="105"/>
        <v>Error?</v>
      </c>
      <c r="E6791" s="2" t="s">
        <v>154</v>
      </c>
    </row>
    <row r="6792" spans="1:5" x14ac:dyDescent="0.2">
      <c r="A6792">
        <v>6733</v>
      </c>
      <c r="B6792" s="921">
        <f>'Revenues 10-15'!D249</f>
        <v>0</v>
      </c>
      <c r="D6792" s="2" t="str">
        <f t="shared" si="105"/>
        <v>Error?</v>
      </c>
      <c r="E6792" s="2" t="s">
        <v>154</v>
      </c>
    </row>
    <row r="6793" spans="1:5" x14ac:dyDescent="0.2">
      <c r="A6793">
        <v>6734</v>
      </c>
      <c r="B6793" s="921">
        <f>'Revenues 10-15'!E249</f>
        <v>0</v>
      </c>
      <c r="D6793" s="2" t="str">
        <f t="shared" si="105"/>
        <v>Error?</v>
      </c>
      <c r="E6793" s="2" t="s">
        <v>154</v>
      </c>
    </row>
    <row r="6794" spans="1:5" x14ac:dyDescent="0.2">
      <c r="A6794">
        <v>6735</v>
      </c>
      <c r="B6794" s="921">
        <f>'Revenues 10-15'!F249</f>
        <v>0</v>
      </c>
      <c r="D6794" s="2" t="str">
        <f t="shared" si="105"/>
        <v>Error?</v>
      </c>
      <c r="E6794" s="2" t="s">
        <v>154</v>
      </c>
    </row>
    <row r="6795" spans="1:5" x14ac:dyDescent="0.2">
      <c r="A6795">
        <v>6736</v>
      </c>
      <c r="B6795" s="921">
        <f>'Revenues 10-15'!G249</f>
        <v>0</v>
      </c>
      <c r="D6795" s="2" t="str">
        <f t="shared" si="105"/>
        <v>Error?</v>
      </c>
      <c r="E6795" s="2" t="s">
        <v>154</v>
      </c>
    </row>
    <row r="6796" spans="1:5" x14ac:dyDescent="0.2">
      <c r="A6796">
        <v>6737</v>
      </c>
      <c r="B6796" s="921">
        <f>'Revenues 10-15'!H249</f>
        <v>0</v>
      </c>
      <c r="D6796" s="2" t="str">
        <f t="shared" si="105"/>
        <v>Error?</v>
      </c>
      <c r="E6796" s="2" t="s">
        <v>154</v>
      </c>
    </row>
    <row r="6797" spans="1:5" x14ac:dyDescent="0.2">
      <c r="A6797">
        <v>6738</v>
      </c>
      <c r="B6797" s="921">
        <f>'Revenues 10-15'!J249</f>
        <v>0</v>
      </c>
      <c r="D6797" s="2" t="str">
        <f t="shared" si="105"/>
        <v>Error?</v>
      </c>
      <c r="E6797" s="2" t="s">
        <v>154</v>
      </c>
    </row>
    <row r="6798" spans="1:5" x14ac:dyDescent="0.2">
      <c r="A6798">
        <v>6739</v>
      </c>
      <c r="B6798" s="921">
        <f>'Revenues 10-15'!K249</f>
        <v>0</v>
      </c>
      <c r="D6798" s="2" t="str">
        <f t="shared" si="105"/>
        <v>Error?</v>
      </c>
      <c r="E6798" s="2" t="s">
        <v>154</v>
      </c>
    </row>
    <row r="6799" spans="1:5" x14ac:dyDescent="0.2">
      <c r="A6799">
        <v>6740</v>
      </c>
      <c r="B6799" s="921">
        <f>'Revenues 10-15'!C250</f>
        <v>0</v>
      </c>
      <c r="D6799" s="2" t="str">
        <f t="shared" si="105"/>
        <v>Error?</v>
      </c>
      <c r="E6799" s="2" t="s">
        <v>154</v>
      </c>
    </row>
    <row r="6800" spans="1:5" x14ac:dyDescent="0.2">
      <c r="A6800">
        <v>6741</v>
      </c>
      <c r="B6800" s="921">
        <f>'Revenues 10-15'!D250</f>
        <v>0</v>
      </c>
      <c r="D6800" s="2" t="str">
        <f t="shared" si="105"/>
        <v>Error?</v>
      </c>
      <c r="E6800" s="2" t="s">
        <v>154</v>
      </c>
    </row>
    <row r="6801" spans="1:5" x14ac:dyDescent="0.2">
      <c r="A6801">
        <v>6742</v>
      </c>
      <c r="B6801" s="921">
        <f>'Revenues 10-15'!E250</f>
        <v>0</v>
      </c>
      <c r="D6801" s="2" t="str">
        <f t="shared" si="105"/>
        <v>Error?</v>
      </c>
      <c r="E6801" s="2" t="s">
        <v>154</v>
      </c>
    </row>
    <row r="6802" spans="1:5" x14ac:dyDescent="0.2">
      <c r="A6802">
        <v>6743</v>
      </c>
      <c r="B6802" s="921">
        <f>'Revenues 10-15'!F250</f>
        <v>0</v>
      </c>
      <c r="D6802" s="2" t="str">
        <f t="shared" si="105"/>
        <v>Error?</v>
      </c>
      <c r="E6802" s="2" t="s">
        <v>154</v>
      </c>
    </row>
    <row r="6803" spans="1:5" x14ac:dyDescent="0.2">
      <c r="A6803">
        <v>6744</v>
      </c>
      <c r="B6803" s="921">
        <f>'Revenues 10-15'!G250</f>
        <v>0</v>
      </c>
      <c r="D6803" s="2" t="str">
        <f t="shared" si="105"/>
        <v>Error?</v>
      </c>
      <c r="E6803" s="2" t="s">
        <v>154</v>
      </c>
    </row>
    <row r="6804" spans="1:5" x14ac:dyDescent="0.2">
      <c r="A6804">
        <v>6745</v>
      </c>
      <c r="B6804" s="921">
        <f>'Revenues 10-15'!H250</f>
        <v>0</v>
      </c>
      <c r="D6804" s="2" t="str">
        <f t="shared" si="105"/>
        <v>Error?</v>
      </c>
      <c r="E6804" s="2" t="s">
        <v>154</v>
      </c>
    </row>
    <row r="6805" spans="1:5" x14ac:dyDescent="0.2">
      <c r="A6805">
        <v>6746</v>
      </c>
      <c r="B6805" s="921">
        <f>'Revenues 10-15'!J250</f>
        <v>0</v>
      </c>
      <c r="D6805" s="2" t="str">
        <f t="shared" si="105"/>
        <v>Error?</v>
      </c>
      <c r="E6805" s="2" t="s">
        <v>154</v>
      </c>
    </row>
    <row r="6806" spans="1:5" x14ac:dyDescent="0.2">
      <c r="A6806">
        <v>6747</v>
      </c>
      <c r="B6806" s="921">
        <f>'Revenues 10-15'!K250</f>
        <v>0</v>
      </c>
      <c r="D6806" s="2" t="str">
        <f t="shared" si="105"/>
        <v>Error?</v>
      </c>
      <c r="E6806" s="2" t="s">
        <v>154</v>
      </c>
    </row>
    <row r="6807" spans="1:5" x14ac:dyDescent="0.2">
      <c r="A6807">
        <v>6748</v>
      </c>
      <c r="B6807" s="921">
        <f>'Revenues 10-15'!C251</f>
        <v>0</v>
      </c>
      <c r="D6807" s="2" t="str">
        <f t="shared" si="105"/>
        <v>Error?</v>
      </c>
      <c r="E6807" s="2" t="s">
        <v>154</v>
      </c>
    </row>
    <row r="6808" spans="1:5" x14ac:dyDescent="0.2">
      <c r="A6808">
        <v>6749</v>
      </c>
      <c r="B6808" s="921">
        <f>'Revenues 10-15'!D251</f>
        <v>0</v>
      </c>
      <c r="D6808" s="2" t="str">
        <f t="shared" si="105"/>
        <v>Error?</v>
      </c>
      <c r="E6808" s="2" t="s">
        <v>154</v>
      </c>
    </row>
    <row r="6809" spans="1:5" x14ac:dyDescent="0.2">
      <c r="A6809">
        <v>6750</v>
      </c>
      <c r="B6809" s="921">
        <f>'Revenues 10-15'!E251</f>
        <v>0</v>
      </c>
      <c r="D6809" s="2" t="str">
        <f t="shared" si="105"/>
        <v>Error?</v>
      </c>
      <c r="E6809" s="2" t="s">
        <v>154</v>
      </c>
    </row>
    <row r="6810" spans="1:5" x14ac:dyDescent="0.2">
      <c r="A6810">
        <v>6751</v>
      </c>
      <c r="B6810" s="921">
        <f>'Revenues 10-15'!F251</f>
        <v>0</v>
      </c>
      <c r="D6810" s="2" t="str">
        <f t="shared" si="105"/>
        <v>Error?</v>
      </c>
      <c r="E6810" s="2" t="s">
        <v>154</v>
      </c>
    </row>
    <row r="6811" spans="1:5" x14ac:dyDescent="0.2">
      <c r="A6811">
        <v>6752</v>
      </c>
      <c r="B6811" s="921">
        <f>'Revenues 10-15'!G251</f>
        <v>0</v>
      </c>
      <c r="D6811" s="2" t="str">
        <f t="shared" si="105"/>
        <v>Error?</v>
      </c>
      <c r="E6811" s="2" t="s">
        <v>154</v>
      </c>
    </row>
    <row r="6812" spans="1:5" x14ac:dyDescent="0.2">
      <c r="A6812">
        <v>6753</v>
      </c>
      <c r="B6812" s="921">
        <f>'Revenues 10-15'!H251</f>
        <v>0</v>
      </c>
      <c r="D6812" s="2" t="str">
        <f t="shared" si="105"/>
        <v>Error?</v>
      </c>
      <c r="E6812" s="2" t="s">
        <v>154</v>
      </c>
    </row>
    <row r="6813" spans="1:5" x14ac:dyDescent="0.2">
      <c r="A6813">
        <v>6754</v>
      </c>
      <c r="B6813" s="921">
        <f>'Revenues 10-15'!J251</f>
        <v>0</v>
      </c>
      <c r="D6813" s="2" t="str">
        <f t="shared" si="105"/>
        <v>Error?</v>
      </c>
      <c r="E6813" s="2" t="s">
        <v>154</v>
      </c>
    </row>
    <row r="6814" spans="1:5" x14ac:dyDescent="0.2">
      <c r="A6814">
        <v>6755</v>
      </c>
      <c r="B6814" s="921">
        <f>'Revenues 10-15'!K251</f>
        <v>0</v>
      </c>
      <c r="D6814" s="2" t="str">
        <f t="shared" si="105"/>
        <v>Error?</v>
      </c>
      <c r="E6814" s="2" t="s">
        <v>154</v>
      </c>
    </row>
    <row r="6815" spans="1:5" x14ac:dyDescent="0.2">
      <c r="A6815">
        <v>6756</v>
      </c>
      <c r="B6815" s="921">
        <f>'Revenues 10-15'!C252</f>
        <v>0</v>
      </c>
      <c r="D6815" s="2" t="str">
        <f t="shared" si="105"/>
        <v>Error?</v>
      </c>
      <c r="E6815" s="2" t="s">
        <v>154</v>
      </c>
    </row>
    <row r="6816" spans="1:5" x14ac:dyDescent="0.2">
      <c r="A6816">
        <v>6757</v>
      </c>
      <c r="B6816" s="921">
        <f>'Revenues 10-15'!D252</f>
        <v>0</v>
      </c>
      <c r="D6816" s="2" t="str">
        <f t="shared" si="105"/>
        <v>Error?</v>
      </c>
      <c r="E6816" s="2" t="s">
        <v>154</v>
      </c>
    </row>
    <row r="6817" spans="1:5" x14ac:dyDescent="0.2">
      <c r="A6817">
        <v>6758</v>
      </c>
      <c r="B6817" s="921">
        <f>'Revenues 10-15'!E252</f>
        <v>0</v>
      </c>
      <c r="D6817" s="2" t="str">
        <f t="shared" si="105"/>
        <v>Error?</v>
      </c>
      <c r="E6817" s="2" t="s">
        <v>154</v>
      </c>
    </row>
    <row r="6818" spans="1:5" x14ac:dyDescent="0.2">
      <c r="A6818">
        <v>6759</v>
      </c>
      <c r="B6818" s="921">
        <f>'Revenues 10-15'!F252</f>
        <v>0</v>
      </c>
      <c r="D6818" s="2" t="str">
        <f t="shared" si="105"/>
        <v>Error?</v>
      </c>
      <c r="E6818" s="2" t="s">
        <v>154</v>
      </c>
    </row>
    <row r="6819" spans="1:5" x14ac:dyDescent="0.2">
      <c r="A6819">
        <v>6760</v>
      </c>
      <c r="B6819" s="921">
        <f>'Revenues 10-15'!G252</f>
        <v>0</v>
      </c>
      <c r="D6819" s="2" t="str">
        <f t="shared" si="105"/>
        <v>Error?</v>
      </c>
      <c r="E6819" s="2" t="s">
        <v>154</v>
      </c>
    </row>
    <row r="6820" spans="1:5" x14ac:dyDescent="0.2">
      <c r="A6820">
        <v>6761</v>
      </c>
      <c r="B6820" s="921">
        <f>'Revenues 10-15'!H252</f>
        <v>0</v>
      </c>
      <c r="D6820" s="2" t="str">
        <f t="shared" si="105"/>
        <v>Error?</v>
      </c>
      <c r="E6820" s="2" t="s">
        <v>154</v>
      </c>
    </row>
    <row r="6821" spans="1:5" x14ac:dyDescent="0.2">
      <c r="A6821">
        <v>6762</v>
      </c>
      <c r="B6821" s="921">
        <f>'Revenues 10-15'!J252</f>
        <v>0</v>
      </c>
      <c r="D6821" s="2" t="str">
        <f t="shared" si="105"/>
        <v>Error?</v>
      </c>
      <c r="E6821" s="2" t="s">
        <v>154</v>
      </c>
    </row>
    <row r="6822" spans="1:5" x14ac:dyDescent="0.2">
      <c r="A6822">
        <v>6763</v>
      </c>
      <c r="B6822" s="921">
        <f>'Revenues 10-15'!K252</f>
        <v>0</v>
      </c>
      <c r="D6822" s="2" t="str">
        <f t="shared" si="105"/>
        <v>Error?</v>
      </c>
      <c r="E6822" s="2" t="s">
        <v>154</v>
      </c>
    </row>
    <row r="6823" spans="1:5" x14ac:dyDescent="0.2">
      <c r="A6823">
        <v>6764</v>
      </c>
      <c r="B6823" s="921">
        <f>'Revenues 10-15'!C253</f>
        <v>0</v>
      </c>
      <c r="D6823" s="2" t="str">
        <f t="shared" si="105"/>
        <v>Error?</v>
      </c>
      <c r="E6823" s="2" t="s">
        <v>154</v>
      </c>
    </row>
    <row r="6824" spans="1:5" x14ac:dyDescent="0.2">
      <c r="A6824">
        <v>6765</v>
      </c>
      <c r="B6824" s="921">
        <f>'Revenues 10-15'!D253</f>
        <v>0</v>
      </c>
      <c r="D6824" s="2" t="str">
        <f t="shared" si="105"/>
        <v>Error?</v>
      </c>
      <c r="E6824" s="2" t="s">
        <v>154</v>
      </c>
    </row>
    <row r="6825" spans="1:5" x14ac:dyDescent="0.2">
      <c r="A6825">
        <v>6766</v>
      </c>
      <c r="B6825" s="921">
        <f>'Revenues 10-15'!E253</f>
        <v>0</v>
      </c>
      <c r="D6825" s="2" t="str">
        <f t="shared" si="105"/>
        <v>Error?</v>
      </c>
      <c r="E6825" s="2" t="s">
        <v>154</v>
      </c>
    </row>
    <row r="6826" spans="1:5" x14ac:dyDescent="0.2">
      <c r="A6826">
        <v>6767</v>
      </c>
      <c r="B6826" s="921">
        <f>'Revenues 10-15'!F253</f>
        <v>0</v>
      </c>
      <c r="D6826" s="2" t="str">
        <f t="shared" si="105"/>
        <v>Error?</v>
      </c>
      <c r="E6826" s="2" t="s">
        <v>154</v>
      </c>
    </row>
    <row r="6827" spans="1:5" x14ac:dyDescent="0.2">
      <c r="A6827">
        <v>6768</v>
      </c>
      <c r="B6827" s="921">
        <f>'Revenues 10-15'!G253</f>
        <v>0</v>
      </c>
      <c r="D6827" s="2" t="str">
        <f t="shared" si="105"/>
        <v>Error?</v>
      </c>
      <c r="E6827" s="2" t="s">
        <v>154</v>
      </c>
    </row>
    <row r="6828" spans="1:5" x14ac:dyDescent="0.2">
      <c r="A6828">
        <v>6769</v>
      </c>
      <c r="B6828" s="921">
        <f>'Revenues 10-15'!H253</f>
        <v>0</v>
      </c>
      <c r="D6828" s="2" t="str">
        <f t="shared" si="105"/>
        <v>Error?</v>
      </c>
      <c r="E6828" s="2" t="s">
        <v>154</v>
      </c>
    </row>
    <row r="6829" spans="1:5" x14ac:dyDescent="0.2">
      <c r="A6829">
        <v>6770</v>
      </c>
      <c r="B6829" s="921">
        <f>'Revenues 10-15'!J253</f>
        <v>0</v>
      </c>
      <c r="D6829" s="2" t="str">
        <f t="shared" si="105"/>
        <v>Error?</v>
      </c>
      <c r="E6829" s="2" t="s">
        <v>154</v>
      </c>
    </row>
    <row r="6830" spans="1:5" x14ac:dyDescent="0.2">
      <c r="A6830">
        <v>6771</v>
      </c>
      <c r="B6830" s="921">
        <f>'Revenues 10-15'!K253</f>
        <v>0</v>
      </c>
      <c r="D6830" s="2" t="str">
        <f t="shared" si="105"/>
        <v>Error?</v>
      </c>
    </row>
    <row r="6831" spans="1:5" x14ac:dyDescent="0.2">
      <c r="A6831">
        <v>6772</v>
      </c>
      <c r="B6831" s="921">
        <f>'Revenues 10-15'!C254</f>
        <v>0</v>
      </c>
      <c r="D6831" s="2" t="str">
        <f t="shared" si="105"/>
        <v>Error?</v>
      </c>
    </row>
    <row r="6832" spans="1:5" x14ac:dyDescent="0.2">
      <c r="A6832">
        <v>6773</v>
      </c>
      <c r="B6832" s="921">
        <f>'Revenues 10-15'!D254</f>
        <v>0</v>
      </c>
      <c r="D6832" s="2" t="str">
        <f t="shared" si="105"/>
        <v>Error?</v>
      </c>
    </row>
    <row r="6833" spans="1:5" x14ac:dyDescent="0.2">
      <c r="A6833">
        <v>6774</v>
      </c>
      <c r="B6833" s="921">
        <f>'Revenues 10-15'!E254</f>
        <v>0</v>
      </c>
      <c r="D6833" s="2" t="str">
        <f t="shared" si="105"/>
        <v>Error?</v>
      </c>
    </row>
    <row r="6834" spans="1:5" x14ac:dyDescent="0.2">
      <c r="A6834">
        <v>6775</v>
      </c>
      <c r="B6834" s="921">
        <f>'Revenues 10-15'!F254</f>
        <v>0</v>
      </c>
      <c r="D6834" s="2" t="str">
        <f t="shared" si="105"/>
        <v>Error?</v>
      </c>
    </row>
    <row r="6835" spans="1:5" x14ac:dyDescent="0.2">
      <c r="A6835">
        <v>6776</v>
      </c>
      <c r="B6835" s="921">
        <f>'Revenues 10-15'!G254</f>
        <v>0</v>
      </c>
      <c r="D6835" s="2" t="str">
        <f t="shared" si="105"/>
        <v>Error?</v>
      </c>
    </row>
    <row r="6836" spans="1:5" x14ac:dyDescent="0.2">
      <c r="A6836">
        <v>6777</v>
      </c>
      <c r="B6836" s="921">
        <f>'Revenues 10-15'!H254</f>
        <v>0</v>
      </c>
      <c r="D6836" s="2" t="str">
        <f t="shared" si="105"/>
        <v>Error?</v>
      </c>
    </row>
    <row r="6837" spans="1:5" x14ac:dyDescent="0.2">
      <c r="A6837">
        <v>6778</v>
      </c>
      <c r="B6837" s="921">
        <f>'Revenues 10-15'!J254</f>
        <v>0</v>
      </c>
      <c r="D6837" s="2" t="str">
        <f t="shared" si="105"/>
        <v>Error?</v>
      </c>
    </row>
    <row r="6838" spans="1:5" x14ac:dyDescent="0.2">
      <c r="A6838">
        <v>6779</v>
      </c>
      <c r="B6838" s="921">
        <f>'Revenues 10-15'!K254</f>
        <v>0</v>
      </c>
      <c r="D6838" s="2" t="str">
        <f t="shared" si="105"/>
        <v>Error?</v>
      </c>
    </row>
    <row r="6839" spans="1:5" x14ac:dyDescent="0.2">
      <c r="A6839" s="5">
        <v>6780</v>
      </c>
      <c r="B6839" s="921"/>
      <c r="D6839" s="2" t="str">
        <f t="shared" si="105"/>
        <v>OK</v>
      </c>
      <c r="E6839" s="1" t="s">
        <v>1395</v>
      </c>
    </row>
    <row r="6840" spans="1:5" x14ac:dyDescent="0.2">
      <c r="A6840" s="5">
        <v>6781</v>
      </c>
      <c r="B6840" s="921"/>
      <c r="D6840" s="2" t="str">
        <f t="shared" si="105"/>
        <v>OK</v>
      </c>
      <c r="E6840" s="1" t="s">
        <v>1395</v>
      </c>
    </row>
    <row r="6841" spans="1:5" x14ac:dyDescent="0.2">
      <c r="A6841" s="5">
        <v>6782</v>
      </c>
      <c r="B6841" s="921"/>
      <c r="D6841" s="2" t="str">
        <f t="shared" si="105"/>
        <v>OK</v>
      </c>
      <c r="E6841" s="1" t="s">
        <v>1395</v>
      </c>
    </row>
    <row r="6842" spans="1:5" x14ac:dyDescent="0.2">
      <c r="A6842">
        <v>6783</v>
      </c>
      <c r="B6842" s="921">
        <f>'Expenditures 16-24'!I5</f>
        <v>0</v>
      </c>
      <c r="D6842" s="2" t="str">
        <f t="shared" si="105"/>
        <v>Error?</v>
      </c>
    </row>
    <row r="6843" spans="1:5" x14ac:dyDescent="0.2">
      <c r="A6843">
        <v>6784</v>
      </c>
      <c r="B6843" s="921">
        <f>'Expenditures 16-24'!J5</f>
        <v>0</v>
      </c>
      <c r="D6843" s="2" t="str">
        <f t="shared" si="105"/>
        <v>Error?</v>
      </c>
    </row>
    <row r="6844" spans="1:5" x14ac:dyDescent="0.2">
      <c r="A6844">
        <v>6785</v>
      </c>
      <c r="B6844" s="921">
        <f>'Expenditures 16-24'!I7</f>
        <v>0</v>
      </c>
      <c r="D6844" s="2" t="str">
        <f t="shared" si="105"/>
        <v>Error?</v>
      </c>
    </row>
    <row r="6845" spans="1:5" x14ac:dyDescent="0.2">
      <c r="A6845">
        <v>6786</v>
      </c>
      <c r="B6845" s="921">
        <f>'Expenditures 16-24'!J7</f>
        <v>0</v>
      </c>
      <c r="D6845" s="2" t="str">
        <f t="shared" ref="D6845:D6908" si="106">IF(ISBLANK(B6845),"OK",IF(A6845-B6845=0,"OK","Error?"))</f>
        <v>Error?</v>
      </c>
    </row>
    <row r="6846" spans="1:5" x14ac:dyDescent="0.2">
      <c r="A6846">
        <v>6787</v>
      </c>
      <c r="B6846" s="921">
        <f>'Expenditures 16-24'!K7</f>
        <v>0</v>
      </c>
      <c r="D6846" s="2" t="str">
        <f t="shared" si="106"/>
        <v>Error?</v>
      </c>
    </row>
    <row r="6847" spans="1:5" x14ac:dyDescent="0.2">
      <c r="A6847">
        <v>6788</v>
      </c>
      <c r="B6847" s="921">
        <f>'Expenditures 16-24'!I8</f>
        <v>0</v>
      </c>
      <c r="D6847" s="2" t="str">
        <f t="shared" si="106"/>
        <v>Error?</v>
      </c>
    </row>
    <row r="6848" spans="1:5" x14ac:dyDescent="0.2">
      <c r="A6848">
        <v>6789</v>
      </c>
      <c r="B6848" s="921">
        <f>'Expenditures 16-24'!J8</f>
        <v>0</v>
      </c>
      <c r="D6848" s="2" t="str">
        <f t="shared" si="106"/>
        <v>Error?</v>
      </c>
    </row>
    <row r="6849" spans="1:4" x14ac:dyDescent="0.2">
      <c r="A6849">
        <v>6790</v>
      </c>
      <c r="B6849" s="921">
        <f>'Expenditures 16-24'!I9</f>
        <v>0</v>
      </c>
      <c r="D6849" s="2" t="str">
        <f t="shared" si="106"/>
        <v>Error?</v>
      </c>
    </row>
    <row r="6850" spans="1:4" x14ac:dyDescent="0.2">
      <c r="A6850">
        <v>6791</v>
      </c>
      <c r="B6850" s="921">
        <f>'Expenditures 16-24'!J9</f>
        <v>0</v>
      </c>
      <c r="D6850" s="2" t="str">
        <f t="shared" si="106"/>
        <v>Error?</v>
      </c>
    </row>
    <row r="6851" spans="1:4" x14ac:dyDescent="0.2">
      <c r="A6851">
        <v>6792</v>
      </c>
      <c r="B6851" s="921">
        <f>'Expenditures 16-24'!K9</f>
        <v>0</v>
      </c>
      <c r="D6851" s="2" t="str">
        <f t="shared" si="106"/>
        <v>Error?</v>
      </c>
    </row>
    <row r="6852" spans="1:4" x14ac:dyDescent="0.2">
      <c r="A6852">
        <v>6793</v>
      </c>
      <c r="B6852" s="921">
        <f>'Expenditures 16-24'!I10</f>
        <v>0</v>
      </c>
      <c r="D6852" s="2" t="str">
        <f t="shared" si="106"/>
        <v>Error?</v>
      </c>
    </row>
    <row r="6853" spans="1:4" x14ac:dyDescent="0.2">
      <c r="A6853">
        <v>6794</v>
      </c>
      <c r="B6853" s="921">
        <f>'Expenditures 16-24'!J10</f>
        <v>0</v>
      </c>
      <c r="D6853" s="2" t="str">
        <f t="shared" si="106"/>
        <v>Error?</v>
      </c>
    </row>
    <row r="6854" spans="1:4" x14ac:dyDescent="0.2">
      <c r="A6854">
        <v>6795</v>
      </c>
      <c r="B6854" s="921">
        <f>'Expenditures 16-24'!I11</f>
        <v>0</v>
      </c>
      <c r="D6854" s="2" t="str">
        <f t="shared" si="106"/>
        <v>Error?</v>
      </c>
    </row>
    <row r="6855" spans="1:4" x14ac:dyDescent="0.2">
      <c r="A6855">
        <v>6796</v>
      </c>
      <c r="B6855" s="921">
        <f>'Expenditures 16-24'!J11</f>
        <v>0</v>
      </c>
      <c r="D6855" s="2" t="str">
        <f t="shared" si="106"/>
        <v>Error?</v>
      </c>
    </row>
    <row r="6856" spans="1:4" x14ac:dyDescent="0.2">
      <c r="A6856">
        <v>6797</v>
      </c>
      <c r="B6856" s="921">
        <f>'Expenditures 16-24'!K11</f>
        <v>0</v>
      </c>
      <c r="D6856" s="2" t="str">
        <f t="shared" si="106"/>
        <v>Error?</v>
      </c>
    </row>
    <row r="6857" spans="1:4" x14ac:dyDescent="0.2">
      <c r="A6857">
        <v>6798</v>
      </c>
      <c r="B6857" s="921">
        <f>'Expenditures 16-24'!I12</f>
        <v>0</v>
      </c>
      <c r="D6857" s="2" t="str">
        <f t="shared" si="106"/>
        <v>Error?</v>
      </c>
    </row>
    <row r="6858" spans="1:4" x14ac:dyDescent="0.2">
      <c r="A6858">
        <v>6799</v>
      </c>
      <c r="B6858" s="921">
        <f>'Expenditures 16-24'!J12</f>
        <v>0</v>
      </c>
      <c r="D6858" s="2" t="str">
        <f t="shared" si="106"/>
        <v>Error?</v>
      </c>
    </row>
    <row r="6859" spans="1:4" x14ac:dyDescent="0.2">
      <c r="A6859">
        <v>6800</v>
      </c>
      <c r="B6859" s="921">
        <f>'Expenditures 16-24'!I13</f>
        <v>0</v>
      </c>
      <c r="D6859" s="2" t="str">
        <f t="shared" si="106"/>
        <v>Error?</v>
      </c>
    </row>
    <row r="6860" spans="1:4" x14ac:dyDescent="0.2">
      <c r="A6860">
        <v>6801</v>
      </c>
      <c r="B6860" s="921">
        <f>'Expenditures 16-24'!J13</f>
        <v>0</v>
      </c>
      <c r="D6860" s="2" t="str">
        <f t="shared" si="106"/>
        <v>Error?</v>
      </c>
    </row>
    <row r="6861" spans="1:4" x14ac:dyDescent="0.2">
      <c r="A6861">
        <v>6802</v>
      </c>
      <c r="B6861" s="921">
        <f>'Expenditures 16-24'!I14</f>
        <v>0</v>
      </c>
      <c r="D6861" s="2" t="str">
        <f t="shared" si="106"/>
        <v>Error?</v>
      </c>
    </row>
    <row r="6862" spans="1:4" x14ac:dyDescent="0.2">
      <c r="A6862">
        <v>6803</v>
      </c>
      <c r="B6862" s="921">
        <f>'Expenditures 16-24'!J14</f>
        <v>0</v>
      </c>
      <c r="D6862" s="2" t="str">
        <f t="shared" si="106"/>
        <v>Error?</v>
      </c>
    </row>
    <row r="6863" spans="1:4" x14ac:dyDescent="0.2">
      <c r="A6863">
        <v>6804</v>
      </c>
      <c r="B6863" s="921">
        <f>'Expenditures 16-24'!I15</f>
        <v>0</v>
      </c>
      <c r="D6863" s="2" t="str">
        <f t="shared" si="106"/>
        <v>Error?</v>
      </c>
    </row>
    <row r="6864" spans="1:4" x14ac:dyDescent="0.2">
      <c r="A6864">
        <v>6805</v>
      </c>
      <c r="B6864" s="921">
        <f>'Expenditures 16-24'!J15</f>
        <v>0</v>
      </c>
      <c r="D6864" s="2" t="str">
        <f t="shared" si="106"/>
        <v>Error?</v>
      </c>
    </row>
    <row r="6865" spans="1:4" x14ac:dyDescent="0.2">
      <c r="A6865">
        <v>6806</v>
      </c>
      <c r="B6865" s="921">
        <f>'Expenditures 16-24'!I16</f>
        <v>0</v>
      </c>
      <c r="D6865" s="2" t="str">
        <f t="shared" si="106"/>
        <v>Error?</v>
      </c>
    </row>
    <row r="6866" spans="1:4" x14ac:dyDescent="0.2">
      <c r="A6866">
        <v>6807</v>
      </c>
      <c r="B6866" s="921">
        <f>'Expenditures 16-24'!J16</f>
        <v>0</v>
      </c>
      <c r="D6866" s="2" t="str">
        <f t="shared" si="106"/>
        <v>Error?</v>
      </c>
    </row>
    <row r="6867" spans="1:4" x14ac:dyDescent="0.2">
      <c r="A6867">
        <v>6808</v>
      </c>
      <c r="B6867" s="921">
        <f>'Expenditures 16-24'!I17</f>
        <v>0</v>
      </c>
      <c r="D6867" s="2" t="str">
        <f t="shared" si="106"/>
        <v>Error?</v>
      </c>
    </row>
    <row r="6868" spans="1:4" x14ac:dyDescent="0.2">
      <c r="A6868">
        <v>6809</v>
      </c>
      <c r="B6868" s="921">
        <f>'Expenditures 16-24'!J17</f>
        <v>0</v>
      </c>
      <c r="D6868" s="2" t="str">
        <f t="shared" si="106"/>
        <v>Error?</v>
      </c>
    </row>
    <row r="6869" spans="1:4" x14ac:dyDescent="0.2">
      <c r="A6869">
        <v>6810</v>
      </c>
      <c r="B6869" s="921">
        <f>'Expenditures 16-24'!K17</f>
        <v>0</v>
      </c>
      <c r="D6869" s="2" t="str">
        <f t="shared" si="106"/>
        <v>Error?</v>
      </c>
    </row>
    <row r="6870" spans="1:4" x14ac:dyDescent="0.2">
      <c r="A6870">
        <v>6811</v>
      </c>
      <c r="B6870" s="921">
        <f>'Expenditures 16-24'!I18</f>
        <v>0</v>
      </c>
      <c r="D6870" s="2" t="str">
        <f t="shared" si="106"/>
        <v>Error?</v>
      </c>
    </row>
    <row r="6871" spans="1:4" x14ac:dyDescent="0.2">
      <c r="A6871">
        <v>6812</v>
      </c>
      <c r="B6871" s="921">
        <f>'Expenditures 16-24'!J18</f>
        <v>0</v>
      </c>
      <c r="D6871" s="2" t="str">
        <f t="shared" si="106"/>
        <v>Error?</v>
      </c>
    </row>
    <row r="6872" spans="1:4" x14ac:dyDescent="0.2">
      <c r="A6872">
        <v>6813</v>
      </c>
      <c r="B6872" s="921">
        <f>'Expenditures 16-24'!I19</f>
        <v>0</v>
      </c>
      <c r="D6872" s="2" t="str">
        <f t="shared" si="106"/>
        <v>Error?</v>
      </c>
    </row>
    <row r="6873" spans="1:4" x14ac:dyDescent="0.2">
      <c r="A6873">
        <v>6814</v>
      </c>
      <c r="B6873" s="921">
        <f>'Expenditures 16-24'!J19</f>
        <v>0</v>
      </c>
      <c r="D6873" s="2" t="str">
        <f t="shared" si="106"/>
        <v>Error?</v>
      </c>
    </row>
    <row r="6874" spans="1:4" x14ac:dyDescent="0.2">
      <c r="A6874">
        <v>6815</v>
      </c>
      <c r="B6874" s="921">
        <f>'Expenditures 16-24'!H20</f>
        <v>0</v>
      </c>
      <c r="D6874" s="2" t="str">
        <f t="shared" si="106"/>
        <v>Error?</v>
      </c>
    </row>
    <row r="6875" spans="1:4" x14ac:dyDescent="0.2">
      <c r="A6875">
        <v>6816</v>
      </c>
      <c r="B6875" s="921">
        <f>'Expenditures 16-24'!K20</f>
        <v>0</v>
      </c>
      <c r="D6875" s="2" t="str">
        <f t="shared" si="106"/>
        <v>Error?</v>
      </c>
    </row>
    <row r="6876" spans="1:4" x14ac:dyDescent="0.2">
      <c r="A6876">
        <v>6817</v>
      </c>
      <c r="B6876" s="921">
        <f>'Expenditures 16-24'!H21</f>
        <v>0</v>
      </c>
      <c r="D6876" s="2" t="str">
        <f t="shared" si="106"/>
        <v>Error?</v>
      </c>
    </row>
    <row r="6877" spans="1:4" x14ac:dyDescent="0.2">
      <c r="A6877">
        <v>6818</v>
      </c>
      <c r="B6877" s="921">
        <f>'Expenditures 16-24'!K21</f>
        <v>0</v>
      </c>
      <c r="D6877" s="2" t="str">
        <f t="shared" si="106"/>
        <v>Error?</v>
      </c>
    </row>
    <row r="6878" spans="1:4" x14ac:dyDescent="0.2">
      <c r="A6878">
        <v>6819</v>
      </c>
      <c r="B6878" s="921">
        <f>'Expenditures 16-24'!H22</f>
        <v>0</v>
      </c>
      <c r="D6878" s="2" t="str">
        <f t="shared" si="106"/>
        <v>Error?</v>
      </c>
    </row>
    <row r="6879" spans="1:4" x14ac:dyDescent="0.2">
      <c r="A6879">
        <v>6820</v>
      </c>
      <c r="B6879" s="921">
        <f>'Expenditures 16-24'!K22</f>
        <v>0</v>
      </c>
      <c r="D6879" s="2" t="str">
        <f t="shared" si="106"/>
        <v>Error?</v>
      </c>
    </row>
    <row r="6880" spans="1:4" x14ac:dyDescent="0.2">
      <c r="A6880">
        <v>6821</v>
      </c>
      <c r="B6880" s="921">
        <f>'Expenditures 16-24'!H23</f>
        <v>0</v>
      </c>
      <c r="D6880" s="2" t="str">
        <f t="shared" si="106"/>
        <v>Error?</v>
      </c>
    </row>
    <row r="6881" spans="1:4" x14ac:dyDescent="0.2">
      <c r="A6881">
        <v>6822</v>
      </c>
      <c r="B6881" s="921">
        <f>'Expenditures 16-24'!K23</f>
        <v>0</v>
      </c>
      <c r="D6881" s="2" t="str">
        <f t="shared" si="106"/>
        <v>Error?</v>
      </c>
    </row>
    <row r="6882" spans="1:4" x14ac:dyDescent="0.2">
      <c r="A6882">
        <v>6823</v>
      </c>
      <c r="B6882" s="921">
        <f>'Expenditures 16-24'!H24</f>
        <v>0</v>
      </c>
      <c r="D6882" s="2" t="str">
        <f t="shared" si="106"/>
        <v>Error?</v>
      </c>
    </row>
    <row r="6883" spans="1:4" x14ac:dyDescent="0.2">
      <c r="A6883">
        <v>6824</v>
      </c>
      <c r="B6883" s="921">
        <f>'Expenditures 16-24'!K24</f>
        <v>0</v>
      </c>
      <c r="D6883" s="2" t="str">
        <f t="shared" si="106"/>
        <v>Error?</v>
      </c>
    </row>
    <row r="6884" spans="1:4" x14ac:dyDescent="0.2">
      <c r="A6884">
        <v>6825</v>
      </c>
      <c r="B6884" s="921">
        <f>'Expenditures 16-24'!H25</f>
        <v>0</v>
      </c>
      <c r="D6884" s="2" t="str">
        <f t="shared" si="106"/>
        <v>Error?</v>
      </c>
    </row>
    <row r="6885" spans="1:4" x14ac:dyDescent="0.2">
      <c r="A6885">
        <v>6826</v>
      </c>
      <c r="B6885" s="921">
        <f>'Expenditures 16-24'!K25</f>
        <v>0</v>
      </c>
      <c r="D6885" s="2" t="str">
        <f t="shared" si="106"/>
        <v>Error?</v>
      </c>
    </row>
    <row r="6886" spans="1:4" x14ac:dyDescent="0.2">
      <c r="A6886">
        <v>6827</v>
      </c>
      <c r="B6886" s="921">
        <f>'Expenditures 16-24'!H26</f>
        <v>0</v>
      </c>
      <c r="D6886" s="2" t="str">
        <f t="shared" si="106"/>
        <v>Error?</v>
      </c>
    </row>
    <row r="6887" spans="1:4" x14ac:dyDescent="0.2">
      <c r="A6887">
        <v>6828</v>
      </c>
      <c r="B6887" s="921">
        <f>'Expenditures 16-24'!K26</f>
        <v>0</v>
      </c>
      <c r="D6887" s="2" t="str">
        <f t="shared" si="106"/>
        <v>Error?</v>
      </c>
    </row>
    <row r="6888" spans="1:4" x14ac:dyDescent="0.2">
      <c r="A6888">
        <v>6829</v>
      </c>
      <c r="B6888" s="921">
        <f>'Expenditures 16-24'!H27</f>
        <v>0</v>
      </c>
      <c r="D6888" s="2" t="str">
        <f t="shared" si="106"/>
        <v>Error?</v>
      </c>
    </row>
    <row r="6889" spans="1:4" x14ac:dyDescent="0.2">
      <c r="A6889">
        <v>6830</v>
      </c>
      <c r="B6889" s="921">
        <f>'Expenditures 16-24'!K27</f>
        <v>0</v>
      </c>
      <c r="D6889" s="2" t="str">
        <f t="shared" si="106"/>
        <v>Error?</v>
      </c>
    </row>
    <row r="6890" spans="1:4" x14ac:dyDescent="0.2">
      <c r="A6890">
        <v>6831</v>
      </c>
      <c r="B6890" s="921">
        <f>'Expenditures 16-24'!H28</f>
        <v>0</v>
      </c>
      <c r="D6890" s="2" t="str">
        <f t="shared" si="106"/>
        <v>Error?</v>
      </c>
    </row>
    <row r="6891" spans="1:4" x14ac:dyDescent="0.2">
      <c r="A6891">
        <v>6832</v>
      </c>
      <c r="B6891" s="921">
        <f>'Expenditures 16-24'!K28</f>
        <v>0</v>
      </c>
      <c r="D6891" s="2" t="str">
        <f t="shared" si="106"/>
        <v>Error?</v>
      </c>
    </row>
    <row r="6892" spans="1:4" x14ac:dyDescent="0.2">
      <c r="A6892">
        <v>6833</v>
      </c>
      <c r="B6892" s="921">
        <f>'Expenditures 16-24'!H29</f>
        <v>0</v>
      </c>
      <c r="D6892" s="2" t="str">
        <f t="shared" si="106"/>
        <v>Error?</v>
      </c>
    </row>
    <row r="6893" spans="1:4" x14ac:dyDescent="0.2">
      <c r="A6893">
        <v>6834</v>
      </c>
      <c r="B6893" s="921">
        <f>'Expenditures 16-24'!K29</f>
        <v>0</v>
      </c>
      <c r="D6893" s="2" t="str">
        <f t="shared" si="106"/>
        <v>Error?</v>
      </c>
    </row>
    <row r="6894" spans="1:4" x14ac:dyDescent="0.2">
      <c r="A6894">
        <v>6835</v>
      </c>
      <c r="B6894" s="921">
        <f>'Expenditures 16-24'!H30</f>
        <v>0</v>
      </c>
      <c r="D6894" s="2" t="str">
        <f t="shared" si="106"/>
        <v>Error?</v>
      </c>
    </row>
    <row r="6895" spans="1:4" x14ac:dyDescent="0.2">
      <c r="A6895">
        <v>6836</v>
      </c>
      <c r="B6895" s="921">
        <f>'Expenditures 16-24'!K30</f>
        <v>0</v>
      </c>
      <c r="D6895" s="2" t="str">
        <f t="shared" si="106"/>
        <v>Error?</v>
      </c>
    </row>
    <row r="6896" spans="1:4" x14ac:dyDescent="0.2">
      <c r="A6896">
        <v>6837</v>
      </c>
      <c r="B6896" s="921">
        <f>'Expenditures 16-24'!H31</f>
        <v>0</v>
      </c>
      <c r="D6896" s="2" t="str">
        <f t="shared" si="106"/>
        <v>Error?</v>
      </c>
    </row>
    <row r="6897" spans="1:4" x14ac:dyDescent="0.2">
      <c r="A6897">
        <v>6838</v>
      </c>
      <c r="B6897" s="921">
        <f>'Expenditures 16-24'!K31</f>
        <v>0</v>
      </c>
      <c r="D6897" s="2" t="str">
        <f t="shared" si="106"/>
        <v>Error?</v>
      </c>
    </row>
    <row r="6898" spans="1:4" x14ac:dyDescent="0.2">
      <c r="A6898">
        <v>6839</v>
      </c>
      <c r="B6898" s="921">
        <f>'Expenditures 16-24'!H32</f>
        <v>0</v>
      </c>
      <c r="D6898" s="2" t="str">
        <f t="shared" si="106"/>
        <v>Error?</v>
      </c>
    </row>
    <row r="6899" spans="1:4" x14ac:dyDescent="0.2">
      <c r="A6899">
        <v>6840</v>
      </c>
      <c r="B6899" s="921">
        <f>'Expenditures 16-24'!K32</f>
        <v>0</v>
      </c>
      <c r="D6899" s="2" t="str">
        <f t="shared" si="106"/>
        <v>Error?</v>
      </c>
    </row>
    <row r="6900" spans="1:4" x14ac:dyDescent="0.2">
      <c r="A6900">
        <v>6841</v>
      </c>
      <c r="B6900" s="921">
        <f>'Expenditures 16-24'!I34</f>
        <v>0</v>
      </c>
      <c r="D6900" s="2" t="str">
        <f t="shared" si="106"/>
        <v>Error?</v>
      </c>
    </row>
    <row r="6901" spans="1:4" x14ac:dyDescent="0.2">
      <c r="A6901">
        <v>6842</v>
      </c>
      <c r="B6901" s="921">
        <f>'Expenditures 16-24'!J34</f>
        <v>0</v>
      </c>
      <c r="D6901" s="2" t="str">
        <f t="shared" si="106"/>
        <v>Error?</v>
      </c>
    </row>
    <row r="6902" spans="1:4" x14ac:dyDescent="0.2">
      <c r="A6902">
        <v>6843</v>
      </c>
      <c r="B6902" s="921">
        <f>'Expenditures 16-24'!I38</f>
        <v>0</v>
      </c>
      <c r="D6902" s="2" t="str">
        <f t="shared" si="106"/>
        <v>Error?</v>
      </c>
    </row>
    <row r="6903" spans="1:4" x14ac:dyDescent="0.2">
      <c r="A6903">
        <v>6844</v>
      </c>
      <c r="B6903" s="921">
        <f>'Expenditures 16-24'!J38</f>
        <v>0</v>
      </c>
      <c r="D6903" s="2" t="str">
        <f t="shared" si="106"/>
        <v>Error?</v>
      </c>
    </row>
    <row r="6904" spans="1:4" x14ac:dyDescent="0.2">
      <c r="A6904">
        <v>6845</v>
      </c>
      <c r="B6904" s="921">
        <f>'Expenditures 16-24'!I39</f>
        <v>0</v>
      </c>
      <c r="D6904" s="2" t="str">
        <f t="shared" si="106"/>
        <v>Error?</v>
      </c>
    </row>
    <row r="6905" spans="1:4" x14ac:dyDescent="0.2">
      <c r="A6905">
        <v>6846</v>
      </c>
      <c r="B6905" s="921">
        <f>'Expenditures 16-24'!J39</f>
        <v>0</v>
      </c>
      <c r="D6905" s="2" t="str">
        <f t="shared" si="106"/>
        <v>Error?</v>
      </c>
    </row>
    <row r="6906" spans="1:4" x14ac:dyDescent="0.2">
      <c r="A6906">
        <v>6847</v>
      </c>
      <c r="B6906" s="921">
        <f>'Expenditures 16-24'!I40</f>
        <v>0</v>
      </c>
      <c r="D6906" s="2" t="str">
        <f t="shared" si="106"/>
        <v>Error?</v>
      </c>
    </row>
    <row r="6907" spans="1:4" x14ac:dyDescent="0.2">
      <c r="A6907">
        <v>6848</v>
      </c>
      <c r="B6907" s="921">
        <f>'Expenditures 16-24'!J40</f>
        <v>0</v>
      </c>
      <c r="D6907" s="2" t="str">
        <f t="shared" si="106"/>
        <v>Error?</v>
      </c>
    </row>
    <row r="6908" spans="1:4" x14ac:dyDescent="0.2">
      <c r="A6908">
        <v>6849</v>
      </c>
      <c r="B6908" s="921">
        <f>'Expenditures 16-24'!I41</f>
        <v>0</v>
      </c>
      <c r="D6908" s="2" t="str">
        <f t="shared" si="106"/>
        <v>Error?</v>
      </c>
    </row>
    <row r="6909" spans="1:4" x14ac:dyDescent="0.2">
      <c r="A6909">
        <v>6850</v>
      </c>
      <c r="B6909" s="921">
        <f>'Expenditures 16-24'!J41</f>
        <v>0</v>
      </c>
      <c r="D6909" s="2" t="str">
        <f t="shared" ref="D6909:D6972" si="107">IF(ISBLANK(B6909),"OK",IF(A6909-B6909=0,"OK","Error?"))</f>
        <v>Error?</v>
      </c>
    </row>
    <row r="6910" spans="1:4" x14ac:dyDescent="0.2">
      <c r="A6910">
        <v>6851</v>
      </c>
      <c r="B6910" s="921">
        <f>'Expenditures 16-24'!I42</f>
        <v>0</v>
      </c>
      <c r="D6910" s="2" t="str">
        <f t="shared" si="107"/>
        <v>Error?</v>
      </c>
    </row>
    <row r="6911" spans="1:4" x14ac:dyDescent="0.2">
      <c r="A6911">
        <v>6852</v>
      </c>
      <c r="B6911" s="921">
        <f>'Expenditures 16-24'!J42</f>
        <v>0</v>
      </c>
      <c r="D6911" s="2" t="str">
        <f t="shared" si="107"/>
        <v>Error?</v>
      </c>
    </row>
    <row r="6912" spans="1:4" x14ac:dyDescent="0.2">
      <c r="A6912">
        <v>6853</v>
      </c>
      <c r="B6912" s="921">
        <f>'Expenditures 16-24'!I43</f>
        <v>0</v>
      </c>
      <c r="D6912" s="2" t="str">
        <f t="shared" si="107"/>
        <v>Error?</v>
      </c>
    </row>
    <row r="6913" spans="1:4" x14ac:dyDescent="0.2">
      <c r="A6913">
        <v>6854</v>
      </c>
      <c r="B6913" s="921">
        <f>'Expenditures 16-24'!J43</f>
        <v>0</v>
      </c>
      <c r="D6913" s="2" t="str">
        <f t="shared" si="107"/>
        <v>Error?</v>
      </c>
    </row>
    <row r="6914" spans="1:4" x14ac:dyDescent="0.2">
      <c r="A6914">
        <v>6855</v>
      </c>
      <c r="B6914" s="921">
        <f>'Expenditures 16-24'!I44</f>
        <v>0</v>
      </c>
      <c r="D6914" s="2" t="str">
        <f t="shared" si="107"/>
        <v>Error?</v>
      </c>
    </row>
    <row r="6915" spans="1:4" x14ac:dyDescent="0.2">
      <c r="A6915">
        <v>6856</v>
      </c>
      <c r="B6915" s="921">
        <f>'Expenditures 16-24'!J44</f>
        <v>0</v>
      </c>
      <c r="D6915" s="2" t="str">
        <f t="shared" si="107"/>
        <v>Error?</v>
      </c>
    </row>
    <row r="6916" spans="1:4" x14ac:dyDescent="0.2">
      <c r="A6916">
        <v>6857</v>
      </c>
      <c r="B6916" s="921">
        <f>'Expenditures 16-24'!I46</f>
        <v>0</v>
      </c>
      <c r="D6916" s="2" t="str">
        <f t="shared" si="107"/>
        <v>Error?</v>
      </c>
    </row>
    <row r="6917" spans="1:4" x14ac:dyDescent="0.2">
      <c r="A6917">
        <v>6858</v>
      </c>
      <c r="B6917" s="921">
        <f>'Expenditures 16-24'!J46</f>
        <v>0</v>
      </c>
      <c r="D6917" s="2" t="str">
        <f t="shared" si="107"/>
        <v>Error?</v>
      </c>
    </row>
    <row r="6918" spans="1:4" x14ac:dyDescent="0.2">
      <c r="A6918">
        <v>6859</v>
      </c>
      <c r="B6918" s="921">
        <f>'Expenditures 16-24'!I47</f>
        <v>0</v>
      </c>
      <c r="D6918" s="2" t="str">
        <f t="shared" si="107"/>
        <v>Error?</v>
      </c>
    </row>
    <row r="6919" spans="1:4" x14ac:dyDescent="0.2">
      <c r="A6919">
        <v>6860</v>
      </c>
      <c r="B6919" s="921">
        <f>'Expenditures 16-24'!J47</f>
        <v>0</v>
      </c>
      <c r="D6919" s="2" t="str">
        <f t="shared" si="107"/>
        <v>Error?</v>
      </c>
    </row>
    <row r="6920" spans="1:4" x14ac:dyDescent="0.2">
      <c r="A6920">
        <v>6861</v>
      </c>
      <c r="B6920" s="921">
        <f>'Expenditures 16-24'!I48</f>
        <v>0</v>
      </c>
      <c r="D6920" s="2" t="str">
        <f t="shared" si="107"/>
        <v>Error?</v>
      </c>
    </row>
    <row r="6921" spans="1:4" x14ac:dyDescent="0.2">
      <c r="A6921">
        <v>6862</v>
      </c>
      <c r="B6921" s="921">
        <f>'Expenditures 16-24'!J48</f>
        <v>0</v>
      </c>
      <c r="D6921" s="2" t="str">
        <f t="shared" si="107"/>
        <v>Error?</v>
      </c>
    </row>
    <row r="6922" spans="1:4" x14ac:dyDescent="0.2">
      <c r="A6922">
        <v>6863</v>
      </c>
      <c r="B6922" s="921">
        <f>'Expenditures 16-24'!I49</f>
        <v>0</v>
      </c>
      <c r="D6922" s="2" t="str">
        <f t="shared" si="107"/>
        <v>Error?</v>
      </c>
    </row>
    <row r="6923" spans="1:4" x14ac:dyDescent="0.2">
      <c r="A6923">
        <v>6864</v>
      </c>
      <c r="B6923" s="921">
        <f>'Expenditures 16-24'!J49</f>
        <v>0</v>
      </c>
      <c r="D6923" s="2" t="str">
        <f t="shared" si="107"/>
        <v>Error?</v>
      </c>
    </row>
    <row r="6924" spans="1:4" x14ac:dyDescent="0.2">
      <c r="A6924">
        <v>6865</v>
      </c>
      <c r="B6924" s="921">
        <f>'Expenditures 16-24'!I51</f>
        <v>0</v>
      </c>
      <c r="D6924" s="2" t="str">
        <f t="shared" si="107"/>
        <v>Error?</v>
      </c>
    </row>
    <row r="6925" spans="1:4" x14ac:dyDescent="0.2">
      <c r="A6925">
        <v>6866</v>
      </c>
      <c r="B6925" s="921">
        <f>'Expenditures 16-24'!J51</f>
        <v>0</v>
      </c>
      <c r="D6925" s="2" t="str">
        <f t="shared" si="107"/>
        <v>Error?</v>
      </c>
    </row>
    <row r="6926" spans="1:4" x14ac:dyDescent="0.2">
      <c r="A6926">
        <v>6867</v>
      </c>
      <c r="B6926" s="921">
        <f>'Expenditures 16-24'!I52</f>
        <v>0</v>
      </c>
      <c r="D6926" s="2" t="str">
        <f t="shared" si="107"/>
        <v>Error?</v>
      </c>
    </row>
    <row r="6927" spans="1:4" x14ac:dyDescent="0.2">
      <c r="A6927">
        <v>6868</v>
      </c>
      <c r="B6927" s="921">
        <f>'Expenditures 16-24'!J52</f>
        <v>0</v>
      </c>
      <c r="D6927" s="2" t="str">
        <f t="shared" si="107"/>
        <v>Error?</v>
      </c>
    </row>
    <row r="6928" spans="1:4" x14ac:dyDescent="0.2">
      <c r="A6928">
        <v>6869</v>
      </c>
      <c r="B6928" s="921">
        <f>'Expenditures 16-24'!I53</f>
        <v>0</v>
      </c>
      <c r="D6928" s="2" t="str">
        <f t="shared" si="107"/>
        <v>Error?</v>
      </c>
    </row>
    <row r="6929" spans="1:4" x14ac:dyDescent="0.2">
      <c r="A6929">
        <v>6870</v>
      </c>
      <c r="B6929" s="921">
        <f>'Expenditures 16-24'!J53</f>
        <v>0</v>
      </c>
      <c r="D6929" s="2" t="str">
        <f t="shared" si="107"/>
        <v>Error?</v>
      </c>
    </row>
    <row r="6930" spans="1:4" x14ac:dyDescent="0.2">
      <c r="A6930">
        <v>6871</v>
      </c>
      <c r="B6930" s="921">
        <f>'Expenditures 16-24'!C54</f>
        <v>0</v>
      </c>
      <c r="D6930" s="2" t="str">
        <f t="shared" si="107"/>
        <v>Error?</v>
      </c>
    </row>
    <row r="6931" spans="1:4" x14ac:dyDescent="0.2">
      <c r="A6931">
        <v>6872</v>
      </c>
      <c r="B6931" s="921">
        <f>'Expenditures 16-24'!D54</f>
        <v>0</v>
      </c>
      <c r="D6931" s="2" t="str">
        <f t="shared" si="107"/>
        <v>Error?</v>
      </c>
    </row>
    <row r="6932" spans="1:4" x14ac:dyDescent="0.2">
      <c r="A6932">
        <v>6873</v>
      </c>
      <c r="B6932" s="921">
        <f>'Expenditures 16-24'!E54</f>
        <v>0</v>
      </c>
      <c r="D6932" s="2" t="str">
        <f t="shared" si="107"/>
        <v>Error?</v>
      </c>
    </row>
    <row r="6933" spans="1:4" x14ac:dyDescent="0.2">
      <c r="A6933">
        <v>6874</v>
      </c>
      <c r="B6933" s="921">
        <f>'Expenditures 16-24'!F54</f>
        <v>0</v>
      </c>
      <c r="D6933" s="2" t="str">
        <f t="shared" si="107"/>
        <v>Error?</v>
      </c>
    </row>
    <row r="6934" spans="1:4" x14ac:dyDescent="0.2">
      <c r="A6934">
        <v>6875</v>
      </c>
      <c r="B6934" s="921">
        <f>'Expenditures 16-24'!G54</f>
        <v>0</v>
      </c>
      <c r="D6934" s="2" t="str">
        <f t="shared" si="107"/>
        <v>Error?</v>
      </c>
    </row>
    <row r="6935" spans="1:4" x14ac:dyDescent="0.2">
      <c r="A6935">
        <v>6876</v>
      </c>
      <c r="B6935" s="921">
        <f>'Expenditures 16-24'!H54</f>
        <v>0</v>
      </c>
      <c r="D6935" s="2" t="str">
        <f t="shared" si="107"/>
        <v>Error?</v>
      </c>
    </row>
    <row r="6936" spans="1:4" x14ac:dyDescent="0.2">
      <c r="A6936">
        <v>6877</v>
      </c>
      <c r="B6936" s="921">
        <f>'Expenditures 16-24'!I54</f>
        <v>0</v>
      </c>
      <c r="D6936" s="2" t="str">
        <f t="shared" si="107"/>
        <v>Error?</v>
      </c>
    </row>
    <row r="6937" spans="1:4" x14ac:dyDescent="0.2">
      <c r="A6937">
        <v>6878</v>
      </c>
      <c r="B6937" s="921">
        <f>'Expenditures 16-24'!J54</f>
        <v>0</v>
      </c>
      <c r="D6937" s="2" t="str">
        <f t="shared" si="107"/>
        <v>Error?</v>
      </c>
    </row>
    <row r="6938" spans="1:4" x14ac:dyDescent="0.2">
      <c r="A6938">
        <v>6879</v>
      </c>
      <c r="B6938" s="921">
        <f>'Expenditures 16-24'!K54</f>
        <v>0</v>
      </c>
      <c r="D6938" s="2" t="str">
        <f t="shared" si="107"/>
        <v>Error?</v>
      </c>
    </row>
    <row r="6939" spans="1:4" x14ac:dyDescent="0.2">
      <c r="A6939" s="5">
        <v>6880</v>
      </c>
      <c r="B6939" s="921"/>
      <c r="D6939" s="2" t="str">
        <f t="shared" si="107"/>
        <v>OK</v>
      </c>
    </row>
    <row r="6940" spans="1:4" x14ac:dyDescent="0.2">
      <c r="A6940">
        <v>6881</v>
      </c>
      <c r="B6940" s="921">
        <f>'Expenditures 16-24'!I55</f>
        <v>0</v>
      </c>
      <c r="D6940" s="2" t="str">
        <f t="shared" si="107"/>
        <v>Error?</v>
      </c>
    </row>
    <row r="6941" spans="1:4" x14ac:dyDescent="0.2">
      <c r="A6941">
        <v>6882</v>
      </c>
      <c r="B6941" s="921">
        <f>'Expenditures 16-24'!J55</f>
        <v>0</v>
      </c>
      <c r="D6941" s="2" t="str">
        <f t="shared" si="107"/>
        <v>Error?</v>
      </c>
    </row>
    <row r="6942" spans="1:4" x14ac:dyDescent="0.2">
      <c r="A6942">
        <v>6883</v>
      </c>
      <c r="B6942" s="921">
        <f>'Expenditures 16-24'!I57</f>
        <v>0</v>
      </c>
      <c r="D6942" s="2" t="str">
        <f t="shared" si="107"/>
        <v>Error?</v>
      </c>
    </row>
    <row r="6943" spans="1:4" x14ac:dyDescent="0.2">
      <c r="A6943">
        <v>6884</v>
      </c>
      <c r="B6943" s="921">
        <f>'Expenditures 16-24'!J57</f>
        <v>0</v>
      </c>
      <c r="D6943" s="2" t="str">
        <f t="shared" si="107"/>
        <v>Error?</v>
      </c>
    </row>
    <row r="6944" spans="1:4" x14ac:dyDescent="0.2">
      <c r="A6944">
        <v>6885</v>
      </c>
      <c r="B6944" s="921">
        <f>'Expenditures 16-24'!I58</f>
        <v>0</v>
      </c>
      <c r="D6944" s="2" t="str">
        <f t="shared" si="107"/>
        <v>Error?</v>
      </c>
    </row>
    <row r="6945" spans="1:4" x14ac:dyDescent="0.2">
      <c r="A6945">
        <v>6886</v>
      </c>
      <c r="B6945" s="921">
        <f>'Expenditures 16-24'!J58</f>
        <v>0</v>
      </c>
      <c r="D6945" s="2" t="str">
        <f t="shared" si="107"/>
        <v>Error?</v>
      </c>
    </row>
    <row r="6946" spans="1:4" x14ac:dyDescent="0.2">
      <c r="A6946">
        <v>6887</v>
      </c>
      <c r="B6946" s="921">
        <f>'Expenditures 16-24'!I59</f>
        <v>0</v>
      </c>
      <c r="D6946" s="2" t="str">
        <f t="shared" si="107"/>
        <v>Error?</v>
      </c>
    </row>
    <row r="6947" spans="1:4" x14ac:dyDescent="0.2">
      <c r="A6947">
        <v>6888</v>
      </c>
      <c r="B6947" s="921">
        <f>'Expenditures 16-24'!J59</f>
        <v>0</v>
      </c>
      <c r="D6947" s="2" t="str">
        <f t="shared" si="107"/>
        <v>Error?</v>
      </c>
    </row>
    <row r="6948" spans="1:4" x14ac:dyDescent="0.2">
      <c r="A6948">
        <v>6889</v>
      </c>
      <c r="B6948" s="921">
        <f>'Expenditures 16-24'!I61</f>
        <v>0</v>
      </c>
      <c r="D6948" s="2" t="str">
        <f t="shared" si="107"/>
        <v>Error?</v>
      </c>
    </row>
    <row r="6949" spans="1:4" x14ac:dyDescent="0.2">
      <c r="A6949">
        <v>6890</v>
      </c>
      <c r="B6949" s="921">
        <f>'Expenditures 16-24'!J61</f>
        <v>0</v>
      </c>
      <c r="D6949" s="2" t="str">
        <f t="shared" si="107"/>
        <v>Error?</v>
      </c>
    </row>
    <row r="6950" spans="1:4" x14ac:dyDescent="0.2">
      <c r="A6950">
        <v>6891</v>
      </c>
      <c r="B6950" s="921">
        <f>'Expenditures 16-24'!I62</f>
        <v>0</v>
      </c>
      <c r="D6950" s="2" t="str">
        <f t="shared" si="107"/>
        <v>Error?</v>
      </c>
    </row>
    <row r="6951" spans="1:4" x14ac:dyDescent="0.2">
      <c r="A6951">
        <v>6892</v>
      </c>
      <c r="B6951" s="921">
        <f>'Expenditures 16-24'!J62</f>
        <v>0</v>
      </c>
      <c r="D6951" s="2" t="str">
        <f t="shared" si="107"/>
        <v>Error?</v>
      </c>
    </row>
    <row r="6952" spans="1:4" x14ac:dyDescent="0.2">
      <c r="A6952">
        <v>6893</v>
      </c>
      <c r="B6952" s="921">
        <f>'Expenditures 16-24'!I63</f>
        <v>0</v>
      </c>
      <c r="D6952" s="2" t="str">
        <f t="shared" si="107"/>
        <v>Error?</v>
      </c>
    </row>
    <row r="6953" spans="1:4" x14ac:dyDescent="0.2">
      <c r="A6953">
        <v>6894</v>
      </c>
      <c r="B6953" s="921">
        <f>'Expenditures 16-24'!J63</f>
        <v>0</v>
      </c>
      <c r="D6953" s="2" t="str">
        <f t="shared" si="107"/>
        <v>Error?</v>
      </c>
    </row>
    <row r="6954" spans="1:4" x14ac:dyDescent="0.2">
      <c r="A6954">
        <v>6895</v>
      </c>
      <c r="B6954" s="921">
        <f>'Expenditures 16-24'!I64</f>
        <v>0</v>
      </c>
      <c r="D6954" s="2" t="str">
        <f t="shared" si="107"/>
        <v>Error?</v>
      </c>
    </row>
    <row r="6955" spans="1:4" x14ac:dyDescent="0.2">
      <c r="A6955">
        <v>6896</v>
      </c>
      <c r="B6955" s="921">
        <f>'Expenditures 16-24'!J64</f>
        <v>0</v>
      </c>
      <c r="D6955" s="2" t="str">
        <f t="shared" si="107"/>
        <v>Error?</v>
      </c>
    </row>
    <row r="6956" spans="1:4" x14ac:dyDescent="0.2">
      <c r="A6956">
        <v>6897</v>
      </c>
      <c r="B6956" s="921">
        <f>'Expenditures 16-24'!I65</f>
        <v>0</v>
      </c>
      <c r="D6956" s="2" t="str">
        <f t="shared" si="107"/>
        <v>Error?</v>
      </c>
    </row>
    <row r="6957" spans="1:4" x14ac:dyDescent="0.2">
      <c r="A6957">
        <v>6898</v>
      </c>
      <c r="B6957" s="921">
        <f>'Expenditures 16-24'!J65</f>
        <v>0</v>
      </c>
      <c r="D6957" s="2" t="str">
        <f t="shared" si="107"/>
        <v>Error?</v>
      </c>
    </row>
    <row r="6958" spans="1:4" x14ac:dyDescent="0.2">
      <c r="A6958">
        <v>6899</v>
      </c>
      <c r="B6958" s="921">
        <f>'Expenditures 16-24'!J66</f>
        <v>0</v>
      </c>
      <c r="D6958" s="2" t="str">
        <f t="shared" si="107"/>
        <v>Error?</v>
      </c>
    </row>
    <row r="6959" spans="1:4" x14ac:dyDescent="0.2">
      <c r="A6959">
        <v>6900</v>
      </c>
      <c r="B6959" s="921">
        <f>'Expenditures 16-24'!I67</f>
        <v>0</v>
      </c>
      <c r="D6959" s="2" t="str">
        <f t="shared" si="107"/>
        <v>Error?</v>
      </c>
    </row>
    <row r="6960" spans="1:4" x14ac:dyDescent="0.2">
      <c r="A6960">
        <v>6901</v>
      </c>
      <c r="B6960" s="921">
        <f>'Expenditures 16-24'!J67</f>
        <v>0</v>
      </c>
      <c r="D6960" s="2" t="str">
        <f t="shared" si="107"/>
        <v>Error?</v>
      </c>
    </row>
    <row r="6961" spans="1:4" x14ac:dyDescent="0.2">
      <c r="A6961">
        <v>6902</v>
      </c>
      <c r="B6961" s="921">
        <f>'Expenditures 16-24'!I69</f>
        <v>0</v>
      </c>
      <c r="D6961" s="2" t="str">
        <f t="shared" si="107"/>
        <v>Error?</v>
      </c>
    </row>
    <row r="6962" spans="1:4" x14ac:dyDescent="0.2">
      <c r="A6962">
        <v>6903</v>
      </c>
      <c r="B6962" s="921">
        <f>'Expenditures 16-24'!J69</f>
        <v>0</v>
      </c>
      <c r="D6962" s="2" t="str">
        <f t="shared" si="107"/>
        <v>Error?</v>
      </c>
    </row>
    <row r="6963" spans="1:4" x14ac:dyDescent="0.2">
      <c r="A6963">
        <v>6904</v>
      </c>
      <c r="B6963" s="921">
        <f>'Expenditures 16-24'!I70</f>
        <v>0</v>
      </c>
      <c r="D6963" s="2" t="str">
        <f t="shared" si="107"/>
        <v>Error?</v>
      </c>
    </row>
    <row r="6964" spans="1:4" x14ac:dyDescent="0.2">
      <c r="A6964">
        <v>6905</v>
      </c>
      <c r="B6964" s="921">
        <f>'Expenditures 16-24'!J70</f>
        <v>0</v>
      </c>
      <c r="D6964" s="2" t="str">
        <f t="shared" si="107"/>
        <v>Error?</v>
      </c>
    </row>
    <row r="6965" spans="1:4" x14ac:dyDescent="0.2">
      <c r="A6965">
        <v>6906</v>
      </c>
      <c r="B6965" s="921">
        <f>'Expenditures 16-24'!I71</f>
        <v>0</v>
      </c>
      <c r="D6965" s="2" t="str">
        <f t="shared" si="107"/>
        <v>Error?</v>
      </c>
    </row>
    <row r="6966" spans="1:4" x14ac:dyDescent="0.2">
      <c r="A6966">
        <v>6907</v>
      </c>
      <c r="B6966" s="921">
        <f>'Expenditures 16-24'!J71</f>
        <v>0</v>
      </c>
      <c r="D6966" s="2" t="str">
        <f t="shared" si="107"/>
        <v>Error?</v>
      </c>
    </row>
    <row r="6967" spans="1:4" x14ac:dyDescent="0.2">
      <c r="A6967">
        <v>6908</v>
      </c>
      <c r="B6967" s="921">
        <f>'Expenditures 16-24'!I72</f>
        <v>0</v>
      </c>
      <c r="D6967" s="2" t="str">
        <f t="shared" si="107"/>
        <v>Error?</v>
      </c>
    </row>
    <row r="6968" spans="1:4" x14ac:dyDescent="0.2">
      <c r="A6968">
        <v>6909</v>
      </c>
      <c r="B6968" s="921">
        <f>'Expenditures 16-24'!J72</f>
        <v>0</v>
      </c>
      <c r="D6968" s="2" t="str">
        <f t="shared" si="107"/>
        <v>Error?</v>
      </c>
    </row>
    <row r="6969" spans="1:4" x14ac:dyDescent="0.2">
      <c r="A6969">
        <v>6910</v>
      </c>
      <c r="B6969" s="921">
        <f>'Expenditures 16-24'!I73</f>
        <v>0</v>
      </c>
      <c r="D6969" s="2" t="str">
        <f t="shared" si="107"/>
        <v>Error?</v>
      </c>
    </row>
    <row r="6970" spans="1:4" x14ac:dyDescent="0.2">
      <c r="A6970">
        <v>6911</v>
      </c>
      <c r="B6970" s="921">
        <f>'Expenditures 16-24'!J73</f>
        <v>0</v>
      </c>
      <c r="D6970" s="2" t="str">
        <f t="shared" si="107"/>
        <v>Error?</v>
      </c>
    </row>
    <row r="6971" spans="1:4" x14ac:dyDescent="0.2">
      <c r="A6971">
        <v>6912</v>
      </c>
      <c r="B6971" s="921">
        <f>'Expenditures 16-24'!I74</f>
        <v>0</v>
      </c>
      <c r="D6971" s="2" t="str">
        <f t="shared" si="107"/>
        <v>Error?</v>
      </c>
    </row>
    <row r="6972" spans="1:4" x14ac:dyDescent="0.2">
      <c r="A6972">
        <v>6913</v>
      </c>
      <c r="B6972" s="921">
        <f>'Expenditures 16-24'!J74</f>
        <v>0</v>
      </c>
      <c r="D6972" s="2" t="str">
        <f t="shared" si="107"/>
        <v>Error?</v>
      </c>
    </row>
    <row r="6973" spans="1:4" x14ac:dyDescent="0.2">
      <c r="A6973">
        <v>6914</v>
      </c>
      <c r="B6973" s="921">
        <f>'Expenditures 16-24'!I75</f>
        <v>0</v>
      </c>
      <c r="D6973" s="2" t="str">
        <f t="shared" ref="D6973:D7036" si="108">IF(ISBLANK(B6973),"OK",IF(A6973-B6973=0,"OK","Error?"))</f>
        <v>Error?</v>
      </c>
    </row>
    <row r="6974" spans="1:4" x14ac:dyDescent="0.2">
      <c r="A6974">
        <v>6915</v>
      </c>
      <c r="B6974" s="921">
        <f>'Expenditures 16-24'!J75</f>
        <v>0</v>
      </c>
      <c r="D6974" s="2" t="str">
        <f t="shared" si="108"/>
        <v>Error?</v>
      </c>
    </row>
    <row r="6975" spans="1:4" x14ac:dyDescent="0.2">
      <c r="A6975">
        <v>6916</v>
      </c>
      <c r="B6975" s="921">
        <f>'Expenditures 16-24'!I76</f>
        <v>0</v>
      </c>
      <c r="D6975" s="2" t="str">
        <f t="shared" si="108"/>
        <v>Error?</v>
      </c>
    </row>
    <row r="6976" spans="1:4" x14ac:dyDescent="0.2">
      <c r="A6976">
        <v>6917</v>
      </c>
      <c r="B6976" s="921">
        <f>'Expenditures 16-24'!J76</f>
        <v>0</v>
      </c>
      <c r="D6976" s="2" t="str">
        <f t="shared" si="108"/>
        <v>Error?</v>
      </c>
    </row>
    <row r="6977" spans="1:4" x14ac:dyDescent="0.2">
      <c r="A6977">
        <v>6918</v>
      </c>
      <c r="B6977" s="921">
        <f>'Expenditures 16-24'!I77</f>
        <v>0</v>
      </c>
      <c r="D6977" s="2" t="str">
        <f t="shared" si="108"/>
        <v>Error?</v>
      </c>
    </row>
    <row r="6978" spans="1:4" x14ac:dyDescent="0.2">
      <c r="A6978">
        <v>6919</v>
      </c>
      <c r="B6978" s="921">
        <f>'Expenditures 16-24'!J77</f>
        <v>0</v>
      </c>
      <c r="D6978" s="2" t="str">
        <f t="shared" si="108"/>
        <v>Error?</v>
      </c>
    </row>
    <row r="6979" spans="1:4" x14ac:dyDescent="0.2">
      <c r="A6979">
        <v>6920</v>
      </c>
      <c r="B6979" s="921">
        <f>'Expenditures 16-24'!H87</f>
        <v>0</v>
      </c>
      <c r="D6979" s="2" t="str">
        <f t="shared" si="108"/>
        <v>Error?</v>
      </c>
    </row>
    <row r="6980" spans="1:4" x14ac:dyDescent="0.2">
      <c r="A6980">
        <v>6921</v>
      </c>
      <c r="B6980" s="921">
        <f>'Expenditures 16-24'!K87</f>
        <v>0</v>
      </c>
      <c r="D6980" s="2" t="str">
        <f t="shared" si="108"/>
        <v>Error?</v>
      </c>
    </row>
    <row r="6981" spans="1:4" x14ac:dyDescent="0.2">
      <c r="A6981">
        <v>6922</v>
      </c>
      <c r="B6981" s="921">
        <f>'Expenditures 16-24'!H88</f>
        <v>0</v>
      </c>
      <c r="D6981" s="2" t="str">
        <f t="shared" si="108"/>
        <v>Error?</v>
      </c>
    </row>
    <row r="6982" spans="1:4" x14ac:dyDescent="0.2">
      <c r="A6982">
        <v>6923</v>
      </c>
      <c r="B6982" s="921">
        <f>'Expenditures 16-24'!K88</f>
        <v>0</v>
      </c>
      <c r="D6982" s="2" t="str">
        <f t="shared" si="108"/>
        <v>Error?</v>
      </c>
    </row>
    <row r="6983" spans="1:4" x14ac:dyDescent="0.2">
      <c r="A6983">
        <v>6924</v>
      </c>
      <c r="B6983" s="921">
        <f>'Expenditures 16-24'!H89</f>
        <v>0</v>
      </c>
      <c r="D6983" s="2" t="str">
        <f t="shared" si="108"/>
        <v>Error?</v>
      </c>
    </row>
    <row r="6984" spans="1:4" x14ac:dyDescent="0.2">
      <c r="A6984">
        <v>6925</v>
      </c>
      <c r="B6984" s="921">
        <f>'Expenditures 16-24'!K89</f>
        <v>0</v>
      </c>
      <c r="D6984" s="2" t="str">
        <f t="shared" si="108"/>
        <v>Error?</v>
      </c>
    </row>
    <row r="6985" spans="1:4" x14ac:dyDescent="0.2">
      <c r="A6985">
        <v>6926</v>
      </c>
      <c r="B6985" s="921">
        <f>'Expenditures 16-24'!H90</f>
        <v>0</v>
      </c>
      <c r="D6985" s="2" t="str">
        <f t="shared" si="108"/>
        <v>Error?</v>
      </c>
    </row>
    <row r="6986" spans="1:4" x14ac:dyDescent="0.2">
      <c r="A6986">
        <v>6927</v>
      </c>
      <c r="B6986" s="921">
        <f>'Expenditures 16-24'!K90</f>
        <v>0</v>
      </c>
      <c r="D6986" s="2" t="str">
        <f t="shared" si="108"/>
        <v>Error?</v>
      </c>
    </row>
    <row r="6987" spans="1:4" x14ac:dyDescent="0.2">
      <c r="A6987">
        <v>6928</v>
      </c>
      <c r="B6987" s="921">
        <f>'Expenditures 16-24'!H91</f>
        <v>0</v>
      </c>
      <c r="D6987" s="2" t="str">
        <f t="shared" si="108"/>
        <v>Error?</v>
      </c>
    </row>
    <row r="6988" spans="1:4" x14ac:dyDescent="0.2">
      <c r="A6988">
        <v>6929</v>
      </c>
      <c r="B6988" s="921">
        <f>'Expenditures 16-24'!K91</f>
        <v>0</v>
      </c>
      <c r="D6988" s="2" t="str">
        <f t="shared" si="108"/>
        <v>Error?</v>
      </c>
    </row>
    <row r="6989" spans="1:4" x14ac:dyDescent="0.2">
      <c r="A6989">
        <v>6930</v>
      </c>
      <c r="B6989" s="921">
        <f>'Expenditures 16-24'!H92</f>
        <v>0</v>
      </c>
      <c r="D6989" s="2" t="str">
        <f t="shared" si="108"/>
        <v>Error?</v>
      </c>
    </row>
    <row r="6990" spans="1:4" x14ac:dyDescent="0.2">
      <c r="A6990">
        <v>6931</v>
      </c>
      <c r="B6990" s="921">
        <f>'Expenditures 16-24'!K92</f>
        <v>0</v>
      </c>
      <c r="D6990" s="2" t="str">
        <f t="shared" si="108"/>
        <v>Error?</v>
      </c>
    </row>
    <row r="6991" spans="1:4" x14ac:dyDescent="0.2">
      <c r="A6991">
        <v>6932</v>
      </c>
      <c r="B6991" s="921">
        <f>'Expenditures 16-24'!H93</f>
        <v>0</v>
      </c>
      <c r="D6991" s="2" t="str">
        <f t="shared" si="108"/>
        <v>Error?</v>
      </c>
    </row>
    <row r="6992" spans="1:4" x14ac:dyDescent="0.2">
      <c r="A6992">
        <v>6933</v>
      </c>
      <c r="B6992" s="921">
        <f>'Expenditures 16-24'!K93</f>
        <v>0</v>
      </c>
      <c r="D6992" s="2" t="str">
        <f t="shared" si="108"/>
        <v>Error?</v>
      </c>
    </row>
    <row r="6993" spans="1:4" x14ac:dyDescent="0.2">
      <c r="A6993">
        <v>6934</v>
      </c>
      <c r="B6993" s="921">
        <f>'Expenditures 16-24'!H94</f>
        <v>0</v>
      </c>
      <c r="D6993" s="2" t="str">
        <f t="shared" si="108"/>
        <v>Error?</v>
      </c>
    </row>
    <row r="6994" spans="1:4" x14ac:dyDescent="0.2">
      <c r="A6994">
        <v>6935</v>
      </c>
      <c r="B6994" s="921">
        <f>'Expenditures 16-24'!H95</f>
        <v>0</v>
      </c>
      <c r="D6994" s="2" t="str">
        <f t="shared" si="108"/>
        <v>Error?</v>
      </c>
    </row>
    <row r="6995" spans="1:4" x14ac:dyDescent="0.2">
      <c r="A6995">
        <v>6936</v>
      </c>
      <c r="B6995" s="921">
        <f>'Expenditures 16-24'!K95</f>
        <v>0</v>
      </c>
      <c r="D6995" s="2" t="str">
        <f t="shared" si="108"/>
        <v>Error?</v>
      </c>
    </row>
    <row r="6996" spans="1:4" x14ac:dyDescent="0.2">
      <c r="A6996">
        <v>6937</v>
      </c>
      <c r="B6996" s="921">
        <f>'Expenditures 16-24'!H96</f>
        <v>0</v>
      </c>
      <c r="D6996" s="2" t="str">
        <f t="shared" si="108"/>
        <v>Error?</v>
      </c>
    </row>
    <row r="6997" spans="1:4" x14ac:dyDescent="0.2">
      <c r="A6997">
        <v>6938</v>
      </c>
      <c r="B6997" s="921">
        <f>'Expenditures 16-24'!K96</f>
        <v>0</v>
      </c>
      <c r="D6997" s="2" t="str">
        <f t="shared" si="108"/>
        <v>Error?</v>
      </c>
    </row>
    <row r="6998" spans="1:4" x14ac:dyDescent="0.2">
      <c r="A6998">
        <v>6939</v>
      </c>
      <c r="B6998" s="921">
        <f>'Expenditures 16-24'!H97</f>
        <v>0</v>
      </c>
      <c r="D6998" s="2" t="str">
        <f t="shared" si="108"/>
        <v>Error?</v>
      </c>
    </row>
    <row r="6999" spans="1:4" x14ac:dyDescent="0.2">
      <c r="A6999">
        <v>6940</v>
      </c>
      <c r="B6999" s="921">
        <f>'Expenditures 16-24'!K97</f>
        <v>0</v>
      </c>
      <c r="D6999" s="2" t="str">
        <f t="shared" si="108"/>
        <v>Error?</v>
      </c>
    </row>
    <row r="7000" spans="1:4" x14ac:dyDescent="0.2">
      <c r="A7000">
        <v>6941</v>
      </c>
      <c r="B7000" s="921">
        <f>'Expenditures 16-24'!H98</f>
        <v>0</v>
      </c>
      <c r="D7000" s="2" t="str">
        <f t="shared" si="108"/>
        <v>Error?</v>
      </c>
    </row>
    <row r="7001" spans="1:4" x14ac:dyDescent="0.2">
      <c r="A7001">
        <v>6942</v>
      </c>
      <c r="B7001" s="921">
        <f>'Expenditures 16-24'!K98</f>
        <v>0</v>
      </c>
      <c r="D7001" s="2" t="str">
        <f t="shared" si="108"/>
        <v>Error?</v>
      </c>
    </row>
    <row r="7002" spans="1:4" x14ac:dyDescent="0.2">
      <c r="A7002">
        <v>6943</v>
      </c>
      <c r="B7002" s="921">
        <f>'Expenditures 16-24'!H99</f>
        <v>0</v>
      </c>
      <c r="D7002" s="2" t="str">
        <f t="shared" si="108"/>
        <v>Error?</v>
      </c>
    </row>
    <row r="7003" spans="1:4" x14ac:dyDescent="0.2">
      <c r="A7003">
        <v>6944</v>
      </c>
      <c r="B7003" s="921">
        <f>'Expenditures 16-24'!K99</f>
        <v>0</v>
      </c>
      <c r="D7003" s="2" t="str">
        <f t="shared" si="108"/>
        <v>Error?</v>
      </c>
    </row>
    <row r="7004" spans="1:4" x14ac:dyDescent="0.2">
      <c r="A7004">
        <v>6945</v>
      </c>
      <c r="B7004" s="921">
        <f>'Expenditures 16-24'!H100</f>
        <v>0</v>
      </c>
      <c r="D7004" s="2" t="str">
        <f t="shared" si="108"/>
        <v>Error?</v>
      </c>
    </row>
    <row r="7005" spans="1:4" x14ac:dyDescent="0.2">
      <c r="A7005">
        <v>6946</v>
      </c>
      <c r="B7005" s="921">
        <f>'Expenditures 16-24'!K100</f>
        <v>0</v>
      </c>
      <c r="D7005" s="2" t="str">
        <f t="shared" si="108"/>
        <v>Error?</v>
      </c>
    </row>
    <row r="7006" spans="1:4" x14ac:dyDescent="0.2">
      <c r="A7006">
        <v>6947</v>
      </c>
      <c r="B7006" s="921">
        <f>'Expenditures 16-24'!E101</f>
        <v>0</v>
      </c>
      <c r="D7006" s="2" t="str">
        <f t="shared" si="108"/>
        <v>Error?</v>
      </c>
    </row>
    <row r="7007" spans="1:4" x14ac:dyDescent="0.2">
      <c r="A7007">
        <v>6948</v>
      </c>
      <c r="B7007" s="921">
        <f>'Expenditures 16-24'!H101</f>
        <v>0</v>
      </c>
      <c r="D7007" s="2" t="str">
        <f t="shared" si="108"/>
        <v>Error?</v>
      </c>
    </row>
    <row r="7008" spans="1:4" x14ac:dyDescent="0.2">
      <c r="A7008">
        <v>6949</v>
      </c>
      <c r="B7008" s="921">
        <f>'Expenditures 16-24'!K101</f>
        <v>0</v>
      </c>
      <c r="D7008" s="2" t="str">
        <f t="shared" si="108"/>
        <v>Error?</v>
      </c>
    </row>
    <row r="7009" spans="1:4" x14ac:dyDescent="0.2">
      <c r="A7009">
        <v>6950</v>
      </c>
      <c r="B7009" s="921">
        <f>'Expenditures 16-24'!E102</f>
        <v>0</v>
      </c>
      <c r="D7009" s="2" t="str">
        <f t="shared" si="108"/>
        <v>Error?</v>
      </c>
    </row>
    <row r="7010" spans="1:4" x14ac:dyDescent="0.2">
      <c r="A7010">
        <v>6951</v>
      </c>
      <c r="B7010" s="921">
        <f>'Expenditures 16-24'!H102</f>
        <v>0</v>
      </c>
      <c r="D7010" s="2" t="str">
        <f t="shared" si="108"/>
        <v>Error?</v>
      </c>
    </row>
    <row r="7011" spans="1:4" x14ac:dyDescent="0.2">
      <c r="A7011">
        <v>6952</v>
      </c>
      <c r="B7011" s="921">
        <f>'Expenditures 16-24'!K102</f>
        <v>0</v>
      </c>
      <c r="D7011" s="2" t="str">
        <f t="shared" si="108"/>
        <v>Error?</v>
      </c>
    </row>
    <row r="7012" spans="1:4" x14ac:dyDescent="0.2">
      <c r="A7012">
        <v>6953</v>
      </c>
      <c r="B7012" s="921">
        <f>'Expenditures 16-24'!H103</f>
        <v>0</v>
      </c>
      <c r="D7012" s="2" t="str">
        <f t="shared" si="108"/>
        <v>Error?</v>
      </c>
    </row>
    <row r="7013" spans="1:4" x14ac:dyDescent="0.2">
      <c r="A7013">
        <v>6954</v>
      </c>
      <c r="B7013" s="921">
        <f>'Expenditures 16-24'!K103</f>
        <v>0</v>
      </c>
      <c r="D7013" s="2" t="str">
        <f t="shared" si="108"/>
        <v>Error?</v>
      </c>
    </row>
    <row r="7014" spans="1:4" x14ac:dyDescent="0.2">
      <c r="A7014">
        <v>6955</v>
      </c>
      <c r="B7014" s="921">
        <f>'Expenditures 16-24'!H113</f>
        <v>114577</v>
      </c>
      <c r="D7014" s="2" t="str">
        <f t="shared" si="108"/>
        <v>Error?</v>
      </c>
    </row>
    <row r="7015" spans="1:4" x14ac:dyDescent="0.2">
      <c r="A7015">
        <v>6956</v>
      </c>
      <c r="B7015" s="921">
        <f>'Expenditures 16-24'!K113</f>
        <v>114577</v>
      </c>
      <c r="D7015" s="2" t="str">
        <f t="shared" si="108"/>
        <v>Error?</v>
      </c>
    </row>
    <row r="7016" spans="1:4" x14ac:dyDescent="0.2">
      <c r="A7016">
        <v>6957</v>
      </c>
      <c r="B7016" s="921">
        <f>'Expenditures 16-24'!H114</f>
        <v>114577</v>
      </c>
      <c r="D7016" s="2" t="str">
        <f t="shared" si="108"/>
        <v>Error?</v>
      </c>
    </row>
    <row r="7017" spans="1:4" x14ac:dyDescent="0.2">
      <c r="A7017">
        <v>6958</v>
      </c>
      <c r="B7017" s="921">
        <f>'Expenditures 16-24'!K114</f>
        <v>114577</v>
      </c>
      <c r="D7017" s="2" t="str">
        <f t="shared" si="108"/>
        <v>Error?</v>
      </c>
    </row>
    <row r="7018" spans="1:4" x14ac:dyDescent="0.2">
      <c r="A7018">
        <v>6959</v>
      </c>
      <c r="B7018" s="921">
        <f>'Expenditures 16-24'!I116</f>
        <v>0</v>
      </c>
      <c r="D7018" s="2" t="str">
        <f t="shared" si="108"/>
        <v>Error?</v>
      </c>
    </row>
    <row r="7019" spans="1:4" x14ac:dyDescent="0.2">
      <c r="A7019">
        <v>6960</v>
      </c>
      <c r="B7019" s="921">
        <f>'Expenditures 16-24'!J116</f>
        <v>0</v>
      </c>
      <c r="D7019" s="2" t="str">
        <f t="shared" si="108"/>
        <v>Error?</v>
      </c>
    </row>
    <row r="7020" spans="1:4" x14ac:dyDescent="0.2">
      <c r="A7020">
        <v>6961</v>
      </c>
      <c r="B7020" s="921">
        <f>'Expenditures 16-24'!I124</f>
        <v>0</v>
      </c>
      <c r="D7020" s="2" t="str">
        <f t="shared" si="108"/>
        <v>Error?</v>
      </c>
    </row>
    <row r="7021" spans="1:4" x14ac:dyDescent="0.2">
      <c r="A7021">
        <v>6962</v>
      </c>
      <c r="B7021" s="921">
        <f>'Expenditures 16-24'!J124</f>
        <v>0</v>
      </c>
      <c r="D7021" s="2" t="str">
        <f t="shared" si="108"/>
        <v>Error?</v>
      </c>
    </row>
    <row r="7022" spans="1:4" x14ac:dyDescent="0.2">
      <c r="A7022">
        <v>6963</v>
      </c>
      <c r="B7022" s="921">
        <f>'Expenditures 16-24'!I126</f>
        <v>0</v>
      </c>
      <c r="D7022" s="2" t="str">
        <f t="shared" si="108"/>
        <v>Error?</v>
      </c>
    </row>
    <row r="7023" spans="1:4" x14ac:dyDescent="0.2">
      <c r="A7023">
        <v>6964</v>
      </c>
      <c r="B7023" s="921">
        <f>'Expenditures 16-24'!J126</f>
        <v>0</v>
      </c>
      <c r="D7023" s="2" t="str">
        <f t="shared" si="108"/>
        <v>Error?</v>
      </c>
    </row>
    <row r="7024" spans="1:4" x14ac:dyDescent="0.2">
      <c r="A7024">
        <v>6965</v>
      </c>
      <c r="B7024" s="921">
        <f>'Expenditures 16-24'!I127</f>
        <v>0</v>
      </c>
      <c r="D7024" s="2" t="str">
        <f t="shared" si="108"/>
        <v>Error?</v>
      </c>
    </row>
    <row r="7025" spans="1:4" x14ac:dyDescent="0.2">
      <c r="A7025">
        <v>6966</v>
      </c>
      <c r="B7025" s="921">
        <f>'Expenditures 16-24'!J127</f>
        <v>0</v>
      </c>
      <c r="D7025" s="2" t="str">
        <f t="shared" si="108"/>
        <v>Error?</v>
      </c>
    </row>
    <row r="7026" spans="1:4" x14ac:dyDescent="0.2">
      <c r="A7026">
        <v>6967</v>
      </c>
      <c r="B7026" s="921">
        <f>'Expenditures 16-24'!I128</f>
        <v>0</v>
      </c>
      <c r="D7026" s="2" t="str">
        <f t="shared" si="108"/>
        <v>Error?</v>
      </c>
    </row>
    <row r="7027" spans="1:4" x14ac:dyDescent="0.2">
      <c r="A7027">
        <v>6968</v>
      </c>
      <c r="B7027" s="921">
        <f>'Expenditures 16-24'!J128</f>
        <v>0</v>
      </c>
      <c r="D7027" s="2" t="str">
        <f t="shared" si="108"/>
        <v>Error?</v>
      </c>
    </row>
    <row r="7028" spans="1:4" x14ac:dyDescent="0.2">
      <c r="A7028">
        <v>6969</v>
      </c>
      <c r="B7028" s="921">
        <f>'Expenditures 16-24'!I129</f>
        <v>0</v>
      </c>
      <c r="D7028" s="2" t="str">
        <f t="shared" si="108"/>
        <v>Error?</v>
      </c>
    </row>
    <row r="7029" spans="1:4" x14ac:dyDescent="0.2">
      <c r="A7029">
        <v>6970</v>
      </c>
      <c r="B7029" s="921">
        <f>'Expenditures 16-24'!J129</f>
        <v>0</v>
      </c>
      <c r="D7029" s="2" t="str">
        <f t="shared" si="108"/>
        <v>Error?</v>
      </c>
    </row>
    <row r="7030" spans="1:4" x14ac:dyDescent="0.2">
      <c r="A7030">
        <v>6971</v>
      </c>
      <c r="B7030" s="921">
        <f>'Expenditures 16-24'!I130</f>
        <v>0</v>
      </c>
      <c r="D7030" s="2" t="str">
        <f t="shared" si="108"/>
        <v>Error?</v>
      </c>
    </row>
    <row r="7031" spans="1:4" x14ac:dyDescent="0.2">
      <c r="A7031">
        <v>6972</v>
      </c>
      <c r="B7031" s="921">
        <f>'Expenditures 16-24'!I131</f>
        <v>0</v>
      </c>
      <c r="D7031" s="2" t="str">
        <f t="shared" si="108"/>
        <v>Error?</v>
      </c>
    </row>
    <row r="7032" spans="1:4" x14ac:dyDescent="0.2">
      <c r="A7032">
        <v>6973</v>
      </c>
      <c r="B7032" s="921">
        <f>'Expenditures 16-24'!J131</f>
        <v>0</v>
      </c>
      <c r="D7032" s="2" t="str">
        <f t="shared" si="108"/>
        <v>Error?</v>
      </c>
    </row>
    <row r="7033" spans="1:4" x14ac:dyDescent="0.2">
      <c r="A7033">
        <v>6974</v>
      </c>
      <c r="B7033" s="921">
        <f>'Expenditures 16-24'!I132</f>
        <v>0</v>
      </c>
      <c r="D7033" s="2" t="str">
        <f t="shared" si="108"/>
        <v>Error?</v>
      </c>
    </row>
    <row r="7034" spans="1:4" x14ac:dyDescent="0.2">
      <c r="A7034">
        <v>6975</v>
      </c>
      <c r="B7034" s="921">
        <f>'Expenditures 16-24'!J132</f>
        <v>0</v>
      </c>
      <c r="D7034" s="2" t="str">
        <f t="shared" si="108"/>
        <v>Error?</v>
      </c>
    </row>
    <row r="7035" spans="1:4" x14ac:dyDescent="0.2">
      <c r="A7035">
        <v>6976</v>
      </c>
      <c r="B7035" s="921">
        <f>'Expenditures 16-24'!I133</f>
        <v>0</v>
      </c>
      <c r="D7035" s="2" t="str">
        <f t="shared" si="108"/>
        <v>Error?</v>
      </c>
    </row>
    <row r="7036" spans="1:4" x14ac:dyDescent="0.2">
      <c r="A7036">
        <v>6977</v>
      </c>
      <c r="B7036" s="921">
        <f>'Expenditures 16-24'!J133</f>
        <v>0</v>
      </c>
      <c r="D7036" s="2" t="str">
        <f t="shared" si="108"/>
        <v>Error?</v>
      </c>
    </row>
    <row r="7037" spans="1:4" x14ac:dyDescent="0.2">
      <c r="A7037">
        <v>6978</v>
      </c>
      <c r="B7037" s="921">
        <f>'Expenditures 16-24'!I134</f>
        <v>0</v>
      </c>
      <c r="D7037" s="2" t="str">
        <f t="shared" ref="D7037:D7100" si="109">IF(ISBLANK(B7037),"OK",IF(A7037-B7037=0,"OK","Error?"))</f>
        <v>Error?</v>
      </c>
    </row>
    <row r="7038" spans="1:4" x14ac:dyDescent="0.2">
      <c r="A7038">
        <v>6979</v>
      </c>
      <c r="B7038" s="921">
        <f>'Expenditures 16-24'!J134</f>
        <v>0</v>
      </c>
      <c r="D7038" s="2" t="str">
        <f t="shared" si="109"/>
        <v>Error?</v>
      </c>
    </row>
    <row r="7039" spans="1:4" x14ac:dyDescent="0.2">
      <c r="A7039">
        <v>6980</v>
      </c>
      <c r="B7039" s="921">
        <f>'Revenues 10-15'!J268</f>
        <v>0</v>
      </c>
      <c r="D7039" s="2" t="str">
        <f t="shared" si="109"/>
        <v>Error?</v>
      </c>
    </row>
    <row r="7040" spans="1:4" x14ac:dyDescent="0.2">
      <c r="A7040">
        <v>6981</v>
      </c>
      <c r="B7040" s="921">
        <f>'Acct Summary 7-9'!J13</f>
        <v>0</v>
      </c>
      <c r="D7040" s="2" t="str">
        <f t="shared" si="109"/>
        <v>Error?</v>
      </c>
    </row>
    <row r="7041" spans="1:5" x14ac:dyDescent="0.2">
      <c r="A7041">
        <v>6982</v>
      </c>
      <c r="B7041" s="921">
        <f>'Revenues 10-15'!H9</f>
        <v>0</v>
      </c>
      <c r="D7041" s="2" t="str">
        <f t="shared" si="109"/>
        <v>Error?</v>
      </c>
    </row>
    <row r="7042" spans="1:5" x14ac:dyDescent="0.2">
      <c r="A7042">
        <v>6983</v>
      </c>
      <c r="B7042" s="921">
        <f>'Revenues 10-15'!D108</f>
        <v>0</v>
      </c>
      <c r="D7042" s="2" t="str">
        <f t="shared" si="109"/>
        <v>Error?</v>
      </c>
    </row>
    <row r="7043" spans="1:5" x14ac:dyDescent="0.2">
      <c r="A7043">
        <v>6984</v>
      </c>
      <c r="B7043" s="921">
        <f>'Revenues 10-15'!E108</f>
        <v>0</v>
      </c>
      <c r="D7043" s="2" t="str">
        <f t="shared" si="109"/>
        <v>Error?</v>
      </c>
    </row>
    <row r="7044" spans="1:5" x14ac:dyDescent="0.2">
      <c r="A7044">
        <v>6985</v>
      </c>
      <c r="B7044" s="921">
        <f>'Revenues 10-15'!F108</f>
        <v>0</v>
      </c>
      <c r="D7044" s="2" t="str">
        <f t="shared" si="109"/>
        <v>Error?</v>
      </c>
    </row>
    <row r="7045" spans="1:5" x14ac:dyDescent="0.2">
      <c r="A7045">
        <v>6986</v>
      </c>
      <c r="B7045" s="921">
        <f>'Expenditures 16-24'!H151</f>
        <v>0</v>
      </c>
      <c r="D7045" s="2" t="str">
        <f t="shared" si="109"/>
        <v>Error?</v>
      </c>
    </row>
    <row r="7046" spans="1:5" x14ac:dyDescent="0.2">
      <c r="A7046">
        <v>6987</v>
      </c>
      <c r="B7046" s="921">
        <f>'Expenditures 16-24'!K151</f>
        <v>0</v>
      </c>
      <c r="D7046" s="2" t="str">
        <f t="shared" si="109"/>
        <v>Error?</v>
      </c>
    </row>
    <row r="7047" spans="1:5" x14ac:dyDescent="0.2">
      <c r="A7047">
        <v>6988</v>
      </c>
      <c r="B7047" s="921">
        <f>'Expenditures 16-24'!H152</f>
        <v>0</v>
      </c>
      <c r="D7047" s="2" t="str">
        <f t="shared" si="109"/>
        <v>Error?</v>
      </c>
    </row>
    <row r="7048" spans="1:5" x14ac:dyDescent="0.2">
      <c r="A7048">
        <v>6989</v>
      </c>
      <c r="B7048" s="921">
        <f>'Expenditures 16-24'!K152</f>
        <v>0</v>
      </c>
      <c r="D7048" s="2" t="str">
        <f t="shared" si="109"/>
        <v>Error?</v>
      </c>
    </row>
    <row r="7049" spans="1:5" x14ac:dyDescent="0.2">
      <c r="A7049">
        <v>6990</v>
      </c>
      <c r="B7049" s="921">
        <f>'Expenditures 16-24'!I155</f>
        <v>0</v>
      </c>
      <c r="D7049" s="2" t="str">
        <f t="shared" si="109"/>
        <v>Error?</v>
      </c>
    </row>
    <row r="7050" spans="1:5" x14ac:dyDescent="0.2">
      <c r="A7050">
        <v>6991</v>
      </c>
      <c r="B7050" s="921">
        <f>'Expenditures 16-24'!J155</f>
        <v>0</v>
      </c>
      <c r="D7050" s="2" t="str">
        <f t="shared" si="109"/>
        <v>Error?</v>
      </c>
    </row>
    <row r="7051" spans="1:5" x14ac:dyDescent="0.2">
      <c r="A7051">
        <v>6992</v>
      </c>
      <c r="B7051" s="921">
        <f>'Expenditures 16-24'!H164</f>
        <v>0</v>
      </c>
      <c r="D7051" s="2" t="str">
        <f t="shared" si="109"/>
        <v>Error?</v>
      </c>
    </row>
    <row r="7052" spans="1:5" x14ac:dyDescent="0.2">
      <c r="A7052">
        <v>6993</v>
      </c>
      <c r="B7052" s="921">
        <f>'Revenues 10-15'!J269</f>
        <v>0</v>
      </c>
      <c r="D7052" s="2" t="str">
        <f t="shared" si="109"/>
        <v>Error?</v>
      </c>
      <c r="E7052" s="2" t="s">
        <v>111</v>
      </c>
    </row>
    <row r="7053" spans="1:5" x14ac:dyDescent="0.2">
      <c r="A7053">
        <v>6994</v>
      </c>
      <c r="B7053" s="921">
        <f>'Revenues 10-15'!J270</f>
        <v>0</v>
      </c>
      <c r="D7053" s="2" t="str">
        <f t="shared" si="109"/>
        <v>Error?</v>
      </c>
      <c r="E7053" s="2" t="s">
        <v>111</v>
      </c>
    </row>
    <row r="7054" spans="1:5" x14ac:dyDescent="0.2">
      <c r="A7054" s="5">
        <v>6995</v>
      </c>
      <c r="B7054" s="921"/>
      <c r="D7054" s="2" t="str">
        <f t="shared" si="109"/>
        <v>OK</v>
      </c>
      <c r="E7054" s="2" t="s">
        <v>111</v>
      </c>
    </row>
    <row r="7055" spans="1:5" x14ac:dyDescent="0.2">
      <c r="A7055">
        <v>6996</v>
      </c>
      <c r="B7055" s="921">
        <f>'Expenditures 16-24'!I184</f>
        <v>0</v>
      </c>
      <c r="D7055" s="2" t="str">
        <f t="shared" si="109"/>
        <v>Error?</v>
      </c>
    </row>
    <row r="7056" spans="1:5" x14ac:dyDescent="0.2">
      <c r="A7056">
        <v>6997</v>
      </c>
      <c r="B7056" s="921">
        <f>'Expenditures 16-24'!J184</f>
        <v>0</v>
      </c>
      <c r="D7056" s="2" t="str">
        <f t="shared" si="109"/>
        <v>Error?</v>
      </c>
    </row>
    <row r="7057" spans="1:4" x14ac:dyDescent="0.2">
      <c r="A7057">
        <v>6998</v>
      </c>
      <c r="B7057" s="921">
        <f>'Expenditures 16-24'!I186</f>
        <v>0</v>
      </c>
      <c r="D7057" s="2" t="str">
        <f t="shared" si="109"/>
        <v>Error?</v>
      </c>
    </row>
    <row r="7058" spans="1:4" x14ac:dyDescent="0.2">
      <c r="A7058">
        <v>6999</v>
      </c>
      <c r="B7058" s="921">
        <f>'Expenditures 16-24'!J186</f>
        <v>0</v>
      </c>
      <c r="D7058" s="2" t="str">
        <f t="shared" si="109"/>
        <v>Error?</v>
      </c>
    </row>
    <row r="7059" spans="1:4" x14ac:dyDescent="0.2">
      <c r="A7059">
        <v>7000</v>
      </c>
      <c r="B7059" s="921">
        <f>'Expenditures 16-24'!I187</f>
        <v>0</v>
      </c>
      <c r="D7059" s="2" t="str">
        <f t="shared" si="109"/>
        <v>Error?</v>
      </c>
    </row>
    <row r="7060" spans="1:4" x14ac:dyDescent="0.2">
      <c r="A7060">
        <v>7001</v>
      </c>
      <c r="B7060" s="921">
        <f>'Expenditures 16-24'!J187</f>
        <v>0</v>
      </c>
      <c r="D7060" s="2" t="str">
        <f t="shared" si="109"/>
        <v>Error?</v>
      </c>
    </row>
    <row r="7061" spans="1:4" x14ac:dyDescent="0.2">
      <c r="A7061">
        <v>7002</v>
      </c>
      <c r="B7061" s="921">
        <f>'Expenditures 16-24'!I188</f>
        <v>0</v>
      </c>
      <c r="D7061" s="2" t="str">
        <f t="shared" si="109"/>
        <v>Error?</v>
      </c>
    </row>
    <row r="7062" spans="1:4" x14ac:dyDescent="0.2">
      <c r="A7062">
        <v>7003</v>
      </c>
      <c r="B7062" s="921">
        <f>'Expenditures 16-24'!J188</f>
        <v>0</v>
      </c>
      <c r="D7062" s="2" t="str">
        <f t="shared" si="109"/>
        <v>Error?</v>
      </c>
    </row>
    <row r="7063" spans="1:4" x14ac:dyDescent="0.2">
      <c r="A7063">
        <v>7004</v>
      </c>
      <c r="B7063" s="921">
        <f>'Expenditures 16-24'!I189</f>
        <v>0</v>
      </c>
      <c r="D7063" s="2" t="str">
        <f t="shared" si="109"/>
        <v>Error?</v>
      </c>
    </row>
    <row r="7064" spans="1:4" x14ac:dyDescent="0.2">
      <c r="A7064">
        <v>7005</v>
      </c>
      <c r="B7064" s="921">
        <f>'Expenditures 16-24'!J189</f>
        <v>0</v>
      </c>
      <c r="D7064" s="2" t="str">
        <f t="shared" si="109"/>
        <v>Error?</v>
      </c>
    </row>
    <row r="7065" spans="1:4" x14ac:dyDescent="0.2">
      <c r="A7065">
        <v>7006</v>
      </c>
      <c r="B7065" s="921">
        <f>'Expenditures 16-24'!H209</f>
        <v>0</v>
      </c>
      <c r="D7065" s="2" t="str">
        <f t="shared" si="109"/>
        <v>Error?</v>
      </c>
    </row>
    <row r="7066" spans="1:4" x14ac:dyDescent="0.2">
      <c r="A7066">
        <v>7007</v>
      </c>
      <c r="B7066" s="921">
        <f>'Expenditures 16-24'!K209</f>
        <v>0</v>
      </c>
      <c r="D7066" s="2" t="str">
        <f t="shared" si="109"/>
        <v>Error?</v>
      </c>
    </row>
    <row r="7067" spans="1:4" x14ac:dyDescent="0.2">
      <c r="A7067">
        <v>7008</v>
      </c>
      <c r="B7067" s="921">
        <f>'Expenditures 16-24'!H211</f>
        <v>0</v>
      </c>
      <c r="D7067" s="2" t="str">
        <f t="shared" si="109"/>
        <v>Error?</v>
      </c>
    </row>
    <row r="7068" spans="1:4" x14ac:dyDescent="0.2">
      <c r="A7068">
        <v>7009</v>
      </c>
      <c r="B7068" s="921">
        <f>'Expenditures 16-24'!K211</f>
        <v>0</v>
      </c>
      <c r="D7068" s="2" t="str">
        <f t="shared" si="109"/>
        <v>Error?</v>
      </c>
    </row>
    <row r="7069" spans="1:4" x14ac:dyDescent="0.2">
      <c r="A7069">
        <v>7010</v>
      </c>
      <c r="B7069" s="921">
        <f>'Expenditures 16-24'!I214</f>
        <v>0</v>
      </c>
      <c r="D7069" s="2" t="str">
        <f t="shared" si="109"/>
        <v>Error?</v>
      </c>
    </row>
    <row r="7070" spans="1:4" x14ac:dyDescent="0.2">
      <c r="A7070">
        <v>7011</v>
      </c>
      <c r="B7070" s="921">
        <f>'Expenditures 16-24'!J214</f>
        <v>0</v>
      </c>
      <c r="D7070" s="2" t="str">
        <f t="shared" si="109"/>
        <v>Error?</v>
      </c>
    </row>
    <row r="7071" spans="1:4" x14ac:dyDescent="0.2">
      <c r="A7071">
        <v>7012</v>
      </c>
      <c r="B7071" s="921">
        <f>'Expenditures 16-24'!D220</f>
        <v>0</v>
      </c>
      <c r="D7071" s="2" t="str">
        <f t="shared" si="109"/>
        <v>Error?</v>
      </c>
    </row>
    <row r="7072" spans="1:4" x14ac:dyDescent="0.2">
      <c r="A7072">
        <v>7013</v>
      </c>
      <c r="B7072" s="921">
        <f>'Expenditures 16-24'!K220</f>
        <v>0</v>
      </c>
      <c r="D7072" s="2" t="str">
        <f t="shared" si="109"/>
        <v>Error?</v>
      </c>
    </row>
    <row r="7073" spans="1:5" x14ac:dyDescent="0.2">
      <c r="A7073">
        <v>7014</v>
      </c>
      <c r="B7073" s="921">
        <f>'Expenditures 16-24'!D222</f>
        <v>0</v>
      </c>
      <c r="D7073" s="2" t="str">
        <f t="shared" si="109"/>
        <v>Error?</v>
      </c>
    </row>
    <row r="7074" spans="1:5" x14ac:dyDescent="0.2">
      <c r="A7074">
        <v>7015</v>
      </c>
      <c r="B7074" s="921">
        <f>'Expenditures 16-24'!K222</f>
        <v>0</v>
      </c>
      <c r="D7074" s="2" t="str">
        <f t="shared" si="109"/>
        <v>Error?</v>
      </c>
    </row>
    <row r="7075" spans="1:5" x14ac:dyDescent="0.2">
      <c r="A7075">
        <v>7016</v>
      </c>
      <c r="B7075" s="921">
        <f>'Expenditures 16-24'!D224</f>
        <v>0</v>
      </c>
      <c r="D7075" s="2" t="str">
        <f t="shared" si="109"/>
        <v>Error?</v>
      </c>
    </row>
    <row r="7076" spans="1:5" x14ac:dyDescent="0.2">
      <c r="A7076">
        <v>7017</v>
      </c>
      <c r="B7076" s="921">
        <f>'Expenditures 16-24'!K224</f>
        <v>0</v>
      </c>
      <c r="D7076" s="2" t="str">
        <f t="shared" si="109"/>
        <v>Error?</v>
      </c>
    </row>
    <row r="7077" spans="1:5" x14ac:dyDescent="0.2">
      <c r="A7077">
        <v>7018</v>
      </c>
      <c r="B7077" s="921">
        <f>'Expenditures 16-24'!D230</f>
        <v>0</v>
      </c>
      <c r="D7077" s="2" t="str">
        <f t="shared" si="109"/>
        <v>Error?</v>
      </c>
    </row>
    <row r="7078" spans="1:5" x14ac:dyDescent="0.2">
      <c r="A7078">
        <v>7019</v>
      </c>
      <c r="B7078" s="921">
        <f>'Expenditures 16-24'!K230</f>
        <v>0</v>
      </c>
      <c r="D7078" s="2" t="str">
        <f t="shared" si="109"/>
        <v>Error?</v>
      </c>
    </row>
    <row r="7079" spans="1:5" x14ac:dyDescent="0.2">
      <c r="A7079">
        <v>7020</v>
      </c>
      <c r="B7079" s="921">
        <f>'Expenditures 16-24'!D252</f>
        <v>0</v>
      </c>
      <c r="D7079" s="2" t="str">
        <f t="shared" si="109"/>
        <v>Error?</v>
      </c>
    </row>
    <row r="7080" spans="1:5" x14ac:dyDescent="0.2">
      <c r="A7080">
        <v>7021</v>
      </c>
      <c r="B7080" s="921">
        <f>'Expenditures 16-24'!K252</f>
        <v>0</v>
      </c>
      <c r="D7080" s="2" t="str">
        <f t="shared" si="109"/>
        <v>Error?</v>
      </c>
    </row>
    <row r="7081" spans="1:5" x14ac:dyDescent="0.2">
      <c r="A7081" s="5">
        <v>7022</v>
      </c>
      <c r="B7081" s="921"/>
      <c r="D7081" s="2" t="str">
        <f t="shared" si="109"/>
        <v>OK</v>
      </c>
      <c r="E7081" s="4" t="s">
        <v>1776</v>
      </c>
    </row>
    <row r="7082" spans="1:5" x14ac:dyDescent="0.2">
      <c r="A7082" s="5">
        <v>7023</v>
      </c>
      <c r="B7082" s="921"/>
      <c r="D7082" s="2" t="str">
        <f t="shared" si="109"/>
        <v>OK</v>
      </c>
      <c r="E7082" s="4" t="s">
        <v>1776</v>
      </c>
    </row>
    <row r="7083" spans="1:5" x14ac:dyDescent="0.2">
      <c r="A7083" s="5">
        <v>7024</v>
      </c>
      <c r="B7083" s="921"/>
      <c r="D7083" s="2" t="str">
        <f t="shared" si="109"/>
        <v>OK</v>
      </c>
      <c r="E7083" s="4" t="s">
        <v>1776</v>
      </c>
    </row>
    <row r="7084" spans="1:5" x14ac:dyDescent="0.2">
      <c r="A7084" s="5">
        <v>7025</v>
      </c>
      <c r="B7084" s="921"/>
      <c r="D7084" s="2" t="str">
        <f t="shared" si="109"/>
        <v>OK</v>
      </c>
      <c r="E7084" s="4" t="s">
        <v>1776</v>
      </c>
    </row>
    <row r="7085" spans="1:5" x14ac:dyDescent="0.2">
      <c r="A7085" s="5">
        <v>7026</v>
      </c>
      <c r="B7085" s="921"/>
      <c r="D7085" s="2" t="str">
        <f t="shared" si="109"/>
        <v>OK</v>
      </c>
      <c r="E7085" s="4" t="s">
        <v>1776</v>
      </c>
    </row>
    <row r="7086" spans="1:5" x14ac:dyDescent="0.2">
      <c r="A7086" s="5">
        <v>7027</v>
      </c>
      <c r="B7086" s="921"/>
      <c r="D7086" s="2" t="str">
        <f t="shared" si="109"/>
        <v>OK</v>
      </c>
      <c r="E7086" s="4" t="s">
        <v>1776</v>
      </c>
    </row>
    <row r="7087" spans="1:5" x14ac:dyDescent="0.2">
      <c r="A7087">
        <v>7028</v>
      </c>
      <c r="B7087" s="921">
        <f>'Expenditures 16-24'!D253</f>
        <v>0</v>
      </c>
      <c r="D7087" s="2" t="str">
        <f t="shared" si="109"/>
        <v>Error?</v>
      </c>
    </row>
    <row r="7088" spans="1:5" x14ac:dyDescent="0.2">
      <c r="A7088">
        <v>7029</v>
      </c>
      <c r="B7088" s="921">
        <f>'Expenditures 16-24'!K253</f>
        <v>0</v>
      </c>
      <c r="D7088" s="2" t="str">
        <f t="shared" si="109"/>
        <v>Error?</v>
      </c>
    </row>
    <row r="7089" spans="1:5" x14ac:dyDescent="0.2">
      <c r="A7089" s="5">
        <v>7030</v>
      </c>
      <c r="B7089" s="921"/>
      <c r="D7089" s="2" t="str">
        <f t="shared" si="109"/>
        <v>OK</v>
      </c>
      <c r="E7089" s="4" t="s">
        <v>1776</v>
      </c>
    </row>
    <row r="7090" spans="1:5" x14ac:dyDescent="0.2">
      <c r="A7090" s="5">
        <v>7031</v>
      </c>
      <c r="B7090" s="921"/>
      <c r="D7090" s="2" t="str">
        <f t="shared" si="109"/>
        <v>OK</v>
      </c>
      <c r="E7090" s="4" t="s">
        <v>1776</v>
      </c>
    </row>
    <row r="7091" spans="1:5" x14ac:dyDescent="0.2">
      <c r="A7091" s="5">
        <v>7032</v>
      </c>
      <c r="B7091" s="921"/>
      <c r="D7091" s="2" t="str">
        <f t="shared" si="109"/>
        <v>OK</v>
      </c>
      <c r="E7091" s="4" t="s">
        <v>1776</v>
      </c>
    </row>
    <row r="7092" spans="1:5" x14ac:dyDescent="0.2">
      <c r="A7092" s="5">
        <v>7033</v>
      </c>
      <c r="B7092" s="921"/>
      <c r="D7092" s="2" t="str">
        <f t="shared" si="109"/>
        <v>OK</v>
      </c>
      <c r="E7092" s="4" t="s">
        <v>1776</v>
      </c>
    </row>
    <row r="7093" spans="1:5" x14ac:dyDescent="0.2">
      <c r="A7093" s="5">
        <v>7034</v>
      </c>
      <c r="B7093" s="921"/>
      <c r="D7093" s="2" t="str">
        <f t="shared" si="109"/>
        <v>OK</v>
      </c>
      <c r="E7093" s="4" t="s">
        <v>1776</v>
      </c>
    </row>
    <row r="7094" spans="1:5" x14ac:dyDescent="0.2">
      <c r="A7094" s="5">
        <v>7035</v>
      </c>
      <c r="B7094" s="921"/>
      <c r="D7094" s="2" t="str">
        <f t="shared" si="109"/>
        <v>OK</v>
      </c>
      <c r="E7094" s="4" t="s">
        <v>1776</v>
      </c>
    </row>
    <row r="7095" spans="1:5" x14ac:dyDescent="0.2">
      <c r="A7095" s="5">
        <v>7036</v>
      </c>
      <c r="B7095" s="921"/>
      <c r="D7095" s="2" t="str">
        <f t="shared" si="109"/>
        <v>OK</v>
      </c>
      <c r="E7095" s="4" t="s">
        <v>1776</v>
      </c>
    </row>
    <row r="7096" spans="1:5" x14ac:dyDescent="0.2">
      <c r="A7096" s="5">
        <v>7037</v>
      </c>
      <c r="B7096" s="921"/>
      <c r="D7096" s="2" t="str">
        <f t="shared" si="109"/>
        <v>OK</v>
      </c>
      <c r="E7096" s="4" t="s">
        <v>1776</v>
      </c>
    </row>
    <row r="7097" spans="1:5" x14ac:dyDescent="0.2">
      <c r="A7097">
        <v>7038</v>
      </c>
      <c r="B7097" s="921">
        <f>'Expenditures 16-24'!I298</f>
        <v>0</v>
      </c>
      <c r="D7097" s="2" t="str">
        <f t="shared" si="109"/>
        <v>Error?</v>
      </c>
    </row>
    <row r="7098" spans="1:5" x14ac:dyDescent="0.2">
      <c r="A7098">
        <v>7039</v>
      </c>
      <c r="B7098" s="921">
        <f>'Expenditures 16-24'!J298</f>
        <v>0</v>
      </c>
      <c r="D7098" s="2" t="str">
        <f t="shared" si="109"/>
        <v>Error?</v>
      </c>
    </row>
    <row r="7099" spans="1:5" x14ac:dyDescent="0.2">
      <c r="A7099">
        <v>7040</v>
      </c>
      <c r="B7099" s="921">
        <f>'Expenditures 16-24'!I299</f>
        <v>0</v>
      </c>
      <c r="D7099" s="2" t="str">
        <f t="shared" si="109"/>
        <v>Error?</v>
      </c>
    </row>
    <row r="7100" spans="1:5" x14ac:dyDescent="0.2">
      <c r="A7100">
        <v>7041</v>
      </c>
      <c r="B7100" s="921">
        <f>'Expenditures 16-24'!J299</f>
        <v>0</v>
      </c>
      <c r="D7100" s="2" t="str">
        <f t="shared" si="109"/>
        <v>Error?</v>
      </c>
    </row>
    <row r="7101" spans="1:5" x14ac:dyDescent="0.2">
      <c r="A7101">
        <v>7042</v>
      </c>
      <c r="B7101" s="921">
        <f>'Expenditures 16-24'!I300</f>
        <v>0</v>
      </c>
      <c r="D7101" s="2" t="str">
        <f t="shared" ref="D7101:D7164" si="110">IF(ISBLANK(B7101),"OK",IF(A7101-B7101=0,"OK","Error?"))</f>
        <v>Error?</v>
      </c>
    </row>
    <row r="7102" spans="1:5" x14ac:dyDescent="0.2">
      <c r="A7102">
        <v>7043</v>
      </c>
      <c r="B7102" s="921">
        <f>'Expenditures 16-24'!J300</f>
        <v>0</v>
      </c>
      <c r="D7102" s="2" t="str">
        <f t="shared" si="110"/>
        <v>Error?</v>
      </c>
    </row>
    <row r="7103" spans="1:5" x14ac:dyDescent="0.2">
      <c r="A7103">
        <v>7044</v>
      </c>
      <c r="B7103" s="921">
        <f>'Expenditures 16-24'!E303</f>
        <v>0</v>
      </c>
      <c r="D7103" s="2" t="str">
        <f t="shared" si="110"/>
        <v>Error?</v>
      </c>
    </row>
    <row r="7104" spans="1:5" x14ac:dyDescent="0.2">
      <c r="A7104">
        <v>7045</v>
      </c>
      <c r="B7104" s="921">
        <f>'Expenditures 16-24'!H303</f>
        <v>0</v>
      </c>
      <c r="D7104" s="2" t="str">
        <f t="shared" si="110"/>
        <v>Error?</v>
      </c>
    </row>
    <row r="7105" spans="1:4" x14ac:dyDescent="0.2">
      <c r="A7105">
        <v>7046</v>
      </c>
      <c r="B7105" s="921">
        <f>'Expenditures 16-24'!K303</f>
        <v>0</v>
      </c>
      <c r="D7105" s="2" t="str">
        <f t="shared" si="110"/>
        <v>Error?</v>
      </c>
    </row>
    <row r="7106" spans="1:4" x14ac:dyDescent="0.2">
      <c r="A7106">
        <v>7047</v>
      </c>
      <c r="B7106" s="921">
        <f>'Expenditures 16-24'!E304</f>
        <v>0</v>
      </c>
      <c r="D7106" s="2" t="str">
        <f t="shared" si="110"/>
        <v>Error?</v>
      </c>
    </row>
    <row r="7107" spans="1:4" x14ac:dyDescent="0.2">
      <c r="A7107">
        <v>7048</v>
      </c>
      <c r="B7107" s="921">
        <f>'Expenditures 16-24'!H304</f>
        <v>0</v>
      </c>
      <c r="D7107" s="2" t="str">
        <f t="shared" si="110"/>
        <v>Error?</v>
      </c>
    </row>
    <row r="7108" spans="1:4" x14ac:dyDescent="0.2">
      <c r="A7108">
        <v>7049</v>
      </c>
      <c r="B7108" s="921">
        <f>'Expenditures 16-24'!E305</f>
        <v>0</v>
      </c>
      <c r="D7108" s="2" t="str">
        <f t="shared" si="110"/>
        <v>Error?</v>
      </c>
    </row>
    <row r="7109" spans="1:4" x14ac:dyDescent="0.2">
      <c r="A7109">
        <v>7050</v>
      </c>
      <c r="B7109" s="921">
        <f>'Expenditures 16-24'!H305</f>
        <v>0</v>
      </c>
      <c r="D7109" s="2" t="str">
        <f t="shared" si="110"/>
        <v>Error?</v>
      </c>
    </row>
    <row r="7110" spans="1:4" x14ac:dyDescent="0.2">
      <c r="A7110">
        <v>7051</v>
      </c>
      <c r="B7110" s="921">
        <f>'Expenditures 16-24'!E306</f>
        <v>0</v>
      </c>
      <c r="D7110" s="2" t="str">
        <f t="shared" si="110"/>
        <v>Error?</v>
      </c>
    </row>
    <row r="7111" spans="1:4" x14ac:dyDescent="0.2">
      <c r="A7111">
        <v>7052</v>
      </c>
      <c r="B7111" s="921">
        <f>'Expenditures 16-24'!H306</f>
        <v>0</v>
      </c>
      <c r="D7111" s="2" t="str">
        <f t="shared" si="110"/>
        <v>Error?</v>
      </c>
    </row>
    <row r="7112" spans="1:4" x14ac:dyDescent="0.2">
      <c r="A7112">
        <v>7053</v>
      </c>
      <c r="B7112" s="921">
        <f>'Expenditures 16-24'!E307</f>
        <v>0</v>
      </c>
      <c r="D7112" s="2" t="str">
        <f t="shared" si="110"/>
        <v>Error?</v>
      </c>
    </row>
    <row r="7113" spans="1:4" x14ac:dyDescent="0.2">
      <c r="A7113">
        <v>7054</v>
      </c>
      <c r="B7113" s="921">
        <f>'Expenditures 16-24'!H307</f>
        <v>0</v>
      </c>
      <c r="D7113" s="2" t="str">
        <f t="shared" si="110"/>
        <v>Error?</v>
      </c>
    </row>
    <row r="7114" spans="1:4" x14ac:dyDescent="0.2">
      <c r="A7114">
        <v>7055</v>
      </c>
      <c r="B7114" s="921">
        <f>'Expenditures 16-24'!I309</f>
        <v>0</v>
      </c>
      <c r="D7114" s="2" t="str">
        <f t="shared" si="110"/>
        <v>Error?</v>
      </c>
    </row>
    <row r="7115" spans="1:4" x14ac:dyDescent="0.2">
      <c r="A7115">
        <v>7056</v>
      </c>
      <c r="B7115" s="921">
        <f>'Expenditures 16-24'!J309</f>
        <v>0</v>
      </c>
      <c r="D7115" s="2" t="str">
        <f t="shared" si="110"/>
        <v>Error?</v>
      </c>
    </row>
    <row r="7116" spans="1:4" x14ac:dyDescent="0.2">
      <c r="A7116">
        <v>7057</v>
      </c>
      <c r="B7116" s="921">
        <f>'Expenditures 16-24'!C363</f>
        <v>0</v>
      </c>
      <c r="D7116" s="2" t="str">
        <f t="shared" si="110"/>
        <v>Error?</v>
      </c>
    </row>
    <row r="7117" spans="1:4" x14ac:dyDescent="0.2">
      <c r="A7117">
        <v>7058</v>
      </c>
      <c r="B7117" s="921">
        <f>'Expenditures 16-24'!D363</f>
        <v>0</v>
      </c>
      <c r="D7117" s="2" t="str">
        <f t="shared" si="110"/>
        <v>Error?</v>
      </c>
    </row>
    <row r="7118" spans="1:4" x14ac:dyDescent="0.2">
      <c r="A7118">
        <v>7059</v>
      </c>
      <c r="B7118" s="921">
        <f>'Expenditures 16-24'!E363</f>
        <v>0</v>
      </c>
      <c r="D7118" s="2" t="str">
        <f t="shared" si="110"/>
        <v>Error?</v>
      </c>
    </row>
    <row r="7119" spans="1:4" x14ac:dyDescent="0.2">
      <c r="A7119">
        <v>7060</v>
      </c>
      <c r="B7119" s="921">
        <f>'Expenditures 16-24'!F363</f>
        <v>0</v>
      </c>
      <c r="D7119" s="2" t="str">
        <f t="shared" si="110"/>
        <v>Error?</v>
      </c>
    </row>
    <row r="7120" spans="1:4" x14ac:dyDescent="0.2">
      <c r="A7120">
        <v>7061</v>
      </c>
      <c r="B7120" s="921">
        <f>'Expenditures 16-24'!G363</f>
        <v>0</v>
      </c>
      <c r="D7120" s="2" t="str">
        <f t="shared" si="110"/>
        <v>Error?</v>
      </c>
    </row>
    <row r="7121" spans="1:4" x14ac:dyDescent="0.2">
      <c r="A7121">
        <v>7062</v>
      </c>
      <c r="B7121" s="921">
        <f>'Expenditures 16-24'!H363</f>
        <v>0</v>
      </c>
      <c r="D7121" s="2" t="str">
        <f t="shared" si="110"/>
        <v>Error?</v>
      </c>
    </row>
    <row r="7122" spans="1:4" x14ac:dyDescent="0.2">
      <c r="A7122">
        <v>7063</v>
      </c>
      <c r="B7122" s="921">
        <f>'Expenditures 16-24'!I363</f>
        <v>0</v>
      </c>
      <c r="D7122" s="2" t="str">
        <f t="shared" si="110"/>
        <v>Error?</v>
      </c>
    </row>
    <row r="7123" spans="1:4" x14ac:dyDescent="0.2">
      <c r="A7123">
        <v>7064</v>
      </c>
      <c r="B7123" s="921">
        <f>'Expenditures 16-24'!J363</f>
        <v>0</v>
      </c>
      <c r="D7123" s="2" t="str">
        <f t="shared" si="110"/>
        <v>Error?</v>
      </c>
    </row>
    <row r="7124" spans="1:4" x14ac:dyDescent="0.2">
      <c r="A7124">
        <v>7065</v>
      </c>
      <c r="B7124" s="921">
        <f>'Expenditures 16-24'!K363</f>
        <v>0</v>
      </c>
      <c r="D7124" s="2" t="str">
        <f t="shared" si="110"/>
        <v>Error?</v>
      </c>
    </row>
    <row r="7125" spans="1:4" x14ac:dyDescent="0.2">
      <c r="A7125" s="5">
        <v>7066</v>
      </c>
      <c r="B7125" s="921"/>
      <c r="D7125" s="2" t="str">
        <f t="shared" si="110"/>
        <v>OK</v>
      </c>
    </row>
    <row r="7126" spans="1:4" x14ac:dyDescent="0.2">
      <c r="A7126" s="5">
        <v>7067</v>
      </c>
      <c r="B7126" s="921"/>
      <c r="D7126" s="2" t="str">
        <f t="shared" si="110"/>
        <v>OK</v>
      </c>
    </row>
    <row r="7127" spans="1:4" x14ac:dyDescent="0.2">
      <c r="A7127" s="5">
        <v>7068</v>
      </c>
      <c r="B7127" s="921"/>
      <c r="D7127" s="2" t="str">
        <f t="shared" si="110"/>
        <v>OK</v>
      </c>
    </row>
    <row r="7128" spans="1:4" x14ac:dyDescent="0.2">
      <c r="A7128" s="5">
        <v>7069</v>
      </c>
      <c r="B7128" s="921"/>
      <c r="D7128" s="2" t="str">
        <f t="shared" si="110"/>
        <v>OK</v>
      </c>
    </row>
    <row r="7129" spans="1:4" x14ac:dyDescent="0.2">
      <c r="A7129" s="5">
        <v>7070</v>
      </c>
      <c r="B7129" s="921"/>
      <c r="D7129" s="2" t="str">
        <f t="shared" si="110"/>
        <v>OK</v>
      </c>
    </row>
    <row r="7130" spans="1:4" x14ac:dyDescent="0.2">
      <c r="A7130" s="5">
        <v>7071</v>
      </c>
      <c r="B7130" s="921"/>
      <c r="D7130" s="2" t="str">
        <f t="shared" si="110"/>
        <v>OK</v>
      </c>
    </row>
    <row r="7131" spans="1:4" x14ac:dyDescent="0.2">
      <c r="A7131" s="5">
        <v>7072</v>
      </c>
      <c r="B7131" s="921"/>
      <c r="D7131" s="2" t="str">
        <f t="shared" si="110"/>
        <v>OK</v>
      </c>
    </row>
    <row r="7132" spans="1:4" x14ac:dyDescent="0.2">
      <c r="A7132" s="5">
        <v>7073</v>
      </c>
      <c r="B7132" s="921"/>
      <c r="D7132" s="2" t="str">
        <f t="shared" si="110"/>
        <v>OK</v>
      </c>
    </row>
    <row r="7133" spans="1:4" x14ac:dyDescent="0.2">
      <c r="A7133" s="5">
        <v>7074</v>
      </c>
      <c r="B7133" s="921"/>
      <c r="D7133" s="2" t="str">
        <f t="shared" si="110"/>
        <v>OK</v>
      </c>
    </row>
    <row r="7134" spans="1:4" x14ac:dyDescent="0.2">
      <c r="A7134" s="5">
        <v>7075</v>
      </c>
      <c r="B7134" s="921"/>
      <c r="D7134" s="2" t="str">
        <f t="shared" si="110"/>
        <v>OK</v>
      </c>
    </row>
    <row r="7135" spans="1:4" x14ac:dyDescent="0.2">
      <c r="A7135" s="5">
        <v>7076</v>
      </c>
      <c r="B7135" s="921"/>
      <c r="D7135" s="2" t="str">
        <f t="shared" si="110"/>
        <v>OK</v>
      </c>
    </row>
    <row r="7136" spans="1:4" x14ac:dyDescent="0.2">
      <c r="A7136" s="5">
        <v>7077</v>
      </c>
      <c r="B7136" s="921"/>
      <c r="D7136" s="2" t="str">
        <f t="shared" si="110"/>
        <v>OK</v>
      </c>
    </row>
    <row r="7137" spans="1:4" x14ac:dyDescent="0.2">
      <c r="A7137" s="5">
        <v>7078</v>
      </c>
      <c r="B7137" s="921"/>
      <c r="D7137" s="2" t="str">
        <f t="shared" si="110"/>
        <v>OK</v>
      </c>
    </row>
    <row r="7138" spans="1:4" x14ac:dyDescent="0.2">
      <c r="A7138" s="5">
        <v>7079</v>
      </c>
      <c r="B7138" s="921"/>
      <c r="D7138" s="2" t="str">
        <f t="shared" si="110"/>
        <v>OK</v>
      </c>
    </row>
    <row r="7139" spans="1:4" x14ac:dyDescent="0.2">
      <c r="A7139" s="5">
        <v>7080</v>
      </c>
      <c r="B7139" s="921"/>
      <c r="D7139" s="2" t="str">
        <f t="shared" si="110"/>
        <v>OK</v>
      </c>
    </row>
    <row r="7140" spans="1:4" x14ac:dyDescent="0.2">
      <c r="A7140" s="5">
        <v>7081</v>
      </c>
      <c r="B7140" s="921"/>
      <c r="D7140" s="2" t="str">
        <f t="shared" si="110"/>
        <v>OK</v>
      </c>
    </row>
    <row r="7141" spans="1:4" x14ac:dyDescent="0.2">
      <c r="A7141" s="5">
        <v>7082</v>
      </c>
      <c r="B7141" s="921"/>
      <c r="D7141" s="2" t="str">
        <f t="shared" si="110"/>
        <v>OK</v>
      </c>
    </row>
    <row r="7142" spans="1:4" x14ac:dyDescent="0.2">
      <c r="A7142" s="5">
        <v>7083</v>
      </c>
      <c r="B7142" s="921"/>
      <c r="D7142" s="2" t="str">
        <f t="shared" si="110"/>
        <v>OK</v>
      </c>
    </row>
    <row r="7143" spans="1:4" x14ac:dyDescent="0.2">
      <c r="A7143" s="5">
        <v>7084</v>
      </c>
      <c r="B7143" s="921"/>
      <c r="D7143" s="2" t="str">
        <f t="shared" si="110"/>
        <v>OK</v>
      </c>
    </row>
    <row r="7144" spans="1:4" x14ac:dyDescent="0.2">
      <c r="A7144" s="5">
        <v>7085</v>
      </c>
      <c r="B7144" s="921"/>
      <c r="D7144" s="2" t="str">
        <f t="shared" si="110"/>
        <v>OK</v>
      </c>
    </row>
    <row r="7145" spans="1:4" x14ac:dyDescent="0.2">
      <c r="A7145" s="5">
        <v>7086</v>
      </c>
      <c r="B7145" s="921"/>
      <c r="D7145" s="2" t="str">
        <f t="shared" si="110"/>
        <v>OK</v>
      </c>
    </row>
    <row r="7146" spans="1:4" x14ac:dyDescent="0.2">
      <c r="A7146" s="5">
        <v>7087</v>
      </c>
      <c r="B7146" s="921"/>
      <c r="D7146" s="2" t="str">
        <f t="shared" si="110"/>
        <v>OK</v>
      </c>
    </row>
    <row r="7147" spans="1:4" x14ac:dyDescent="0.2">
      <c r="A7147" s="5">
        <v>7088</v>
      </c>
      <c r="B7147" s="921"/>
      <c r="D7147" s="2" t="str">
        <f t="shared" si="110"/>
        <v>OK</v>
      </c>
    </row>
    <row r="7148" spans="1:4" x14ac:dyDescent="0.2">
      <c r="A7148" s="5">
        <v>7089</v>
      </c>
      <c r="B7148" s="921"/>
      <c r="D7148" s="2" t="str">
        <f t="shared" si="110"/>
        <v>OK</v>
      </c>
    </row>
    <row r="7149" spans="1:4" x14ac:dyDescent="0.2">
      <c r="A7149" s="5">
        <v>7090</v>
      </c>
      <c r="B7149" s="921"/>
      <c r="D7149" s="2" t="str">
        <f t="shared" si="110"/>
        <v>OK</v>
      </c>
    </row>
    <row r="7150" spans="1:4" x14ac:dyDescent="0.2">
      <c r="A7150" s="5">
        <v>7091</v>
      </c>
      <c r="B7150" s="921"/>
      <c r="D7150" s="2" t="str">
        <f t="shared" si="110"/>
        <v>OK</v>
      </c>
    </row>
    <row r="7151" spans="1:4" x14ac:dyDescent="0.2">
      <c r="A7151" s="5">
        <v>7092</v>
      </c>
      <c r="B7151" s="921"/>
      <c r="D7151" s="2" t="str">
        <f t="shared" si="110"/>
        <v>OK</v>
      </c>
    </row>
    <row r="7152" spans="1:4" x14ac:dyDescent="0.2">
      <c r="A7152">
        <v>7093</v>
      </c>
      <c r="B7152" s="921">
        <f>'Expenditures 16-24'!C364</f>
        <v>0</v>
      </c>
      <c r="D7152" s="2" t="str">
        <f t="shared" si="110"/>
        <v>Error?</v>
      </c>
    </row>
    <row r="7153" spans="1:4" x14ac:dyDescent="0.2">
      <c r="A7153">
        <v>7094</v>
      </c>
      <c r="B7153" s="921">
        <f>'Expenditures 16-24'!D364</f>
        <v>0</v>
      </c>
      <c r="D7153" s="2" t="str">
        <f t="shared" si="110"/>
        <v>Error?</v>
      </c>
    </row>
    <row r="7154" spans="1:4" x14ac:dyDescent="0.2">
      <c r="A7154">
        <v>7095</v>
      </c>
      <c r="B7154" s="921">
        <f>'Expenditures 16-24'!E364</f>
        <v>0</v>
      </c>
      <c r="D7154" s="2" t="str">
        <f t="shared" si="110"/>
        <v>Error?</v>
      </c>
    </row>
    <row r="7155" spans="1:4" x14ac:dyDescent="0.2">
      <c r="A7155">
        <v>7096</v>
      </c>
      <c r="B7155" s="921">
        <f>'Expenditures 16-24'!F364</f>
        <v>0</v>
      </c>
      <c r="D7155" s="2" t="str">
        <f t="shared" si="110"/>
        <v>Error?</v>
      </c>
    </row>
    <row r="7156" spans="1:4" x14ac:dyDescent="0.2">
      <c r="A7156">
        <v>7097</v>
      </c>
      <c r="B7156" s="921">
        <f>'Expenditures 16-24'!G364</f>
        <v>0</v>
      </c>
      <c r="D7156" s="2" t="str">
        <f t="shared" si="110"/>
        <v>Error?</v>
      </c>
    </row>
    <row r="7157" spans="1:4" x14ac:dyDescent="0.2">
      <c r="A7157">
        <v>7098</v>
      </c>
      <c r="B7157" s="921">
        <f>'Expenditures 16-24'!H364</f>
        <v>0</v>
      </c>
      <c r="D7157" s="2" t="str">
        <f t="shared" si="110"/>
        <v>Error?</v>
      </c>
    </row>
    <row r="7158" spans="1:4" x14ac:dyDescent="0.2">
      <c r="A7158">
        <v>7099</v>
      </c>
      <c r="B7158" s="921">
        <f>'Expenditures 16-24'!I364</f>
        <v>0</v>
      </c>
      <c r="D7158" s="2" t="str">
        <f t="shared" si="110"/>
        <v>Error?</v>
      </c>
    </row>
    <row r="7159" spans="1:4" x14ac:dyDescent="0.2">
      <c r="A7159">
        <v>7100</v>
      </c>
      <c r="B7159" s="921">
        <f>'Expenditures 16-24'!J364</f>
        <v>0</v>
      </c>
      <c r="D7159" s="2" t="str">
        <f t="shared" si="110"/>
        <v>Error?</v>
      </c>
    </row>
    <row r="7160" spans="1:4" x14ac:dyDescent="0.2">
      <c r="A7160">
        <v>7101</v>
      </c>
      <c r="B7160" s="921">
        <f>'Expenditures 16-24'!K364</f>
        <v>0</v>
      </c>
      <c r="D7160" s="2" t="str">
        <f t="shared" si="110"/>
        <v>Error?</v>
      </c>
    </row>
    <row r="7161" spans="1:4" x14ac:dyDescent="0.2">
      <c r="A7161" s="5">
        <v>7102</v>
      </c>
      <c r="B7161" s="921"/>
      <c r="D7161" s="2" t="str">
        <f t="shared" si="110"/>
        <v>OK</v>
      </c>
    </row>
    <row r="7162" spans="1:4" x14ac:dyDescent="0.2">
      <c r="A7162" s="5">
        <v>7103</v>
      </c>
      <c r="B7162" s="921"/>
      <c r="D7162" s="2" t="str">
        <f t="shared" si="110"/>
        <v>OK</v>
      </c>
    </row>
    <row r="7163" spans="1:4" x14ac:dyDescent="0.2">
      <c r="A7163" s="5">
        <v>7104</v>
      </c>
      <c r="B7163" s="921"/>
      <c r="D7163" s="2" t="str">
        <f t="shared" si="110"/>
        <v>OK</v>
      </c>
    </row>
    <row r="7164" spans="1:4" x14ac:dyDescent="0.2">
      <c r="A7164" s="5">
        <v>7105</v>
      </c>
      <c r="B7164" s="921"/>
      <c r="D7164" s="2" t="str">
        <f t="shared" si="110"/>
        <v>OK</v>
      </c>
    </row>
    <row r="7165" spans="1:4" x14ac:dyDescent="0.2">
      <c r="A7165" s="5">
        <v>7106</v>
      </c>
      <c r="B7165" s="921"/>
      <c r="D7165" s="2" t="str">
        <f t="shared" ref="D7165:D7228" si="111">IF(ISBLANK(B7165),"OK",IF(A7165-B7165=0,"OK","Error?"))</f>
        <v>OK</v>
      </c>
    </row>
    <row r="7166" spans="1:4" x14ac:dyDescent="0.2">
      <c r="A7166" s="5">
        <v>7107</v>
      </c>
      <c r="B7166" s="921"/>
      <c r="D7166" s="2" t="str">
        <f t="shared" si="111"/>
        <v>OK</v>
      </c>
    </row>
    <row r="7167" spans="1:4" x14ac:dyDescent="0.2">
      <c r="A7167" s="5">
        <v>7108</v>
      </c>
      <c r="B7167" s="921"/>
      <c r="D7167" s="2" t="str">
        <f t="shared" si="111"/>
        <v>OK</v>
      </c>
    </row>
    <row r="7168" spans="1:4" x14ac:dyDescent="0.2">
      <c r="A7168" s="5">
        <v>7109</v>
      </c>
      <c r="B7168" s="921"/>
      <c r="D7168" s="2" t="str">
        <f t="shared" si="111"/>
        <v>OK</v>
      </c>
    </row>
    <row r="7169" spans="1:4" x14ac:dyDescent="0.2">
      <c r="A7169" s="5">
        <v>7110</v>
      </c>
      <c r="B7169" s="921"/>
      <c r="D7169" s="2" t="str">
        <f t="shared" si="111"/>
        <v>OK</v>
      </c>
    </row>
    <row r="7170" spans="1:4" x14ac:dyDescent="0.2">
      <c r="A7170" s="5">
        <v>7111</v>
      </c>
      <c r="B7170" s="921"/>
      <c r="D7170" s="2" t="str">
        <f t="shared" si="111"/>
        <v>OK</v>
      </c>
    </row>
    <row r="7171" spans="1:4" x14ac:dyDescent="0.2">
      <c r="A7171" s="5">
        <v>7112</v>
      </c>
      <c r="B7171" s="921"/>
      <c r="D7171" s="2" t="str">
        <f t="shared" si="111"/>
        <v>OK</v>
      </c>
    </row>
    <row r="7172" spans="1:4" x14ac:dyDescent="0.2">
      <c r="A7172" s="5">
        <v>7113</v>
      </c>
      <c r="B7172" s="921"/>
      <c r="D7172" s="2" t="str">
        <f t="shared" si="111"/>
        <v>OK</v>
      </c>
    </row>
    <row r="7173" spans="1:4" x14ac:dyDescent="0.2">
      <c r="A7173" s="5">
        <v>7114</v>
      </c>
      <c r="B7173" s="921"/>
      <c r="D7173" s="2" t="str">
        <f t="shared" si="111"/>
        <v>OK</v>
      </c>
    </row>
    <row r="7174" spans="1:4" x14ac:dyDescent="0.2">
      <c r="A7174" s="5">
        <v>7115</v>
      </c>
      <c r="B7174" s="921"/>
      <c r="D7174" s="2" t="str">
        <f t="shared" si="111"/>
        <v>OK</v>
      </c>
    </row>
    <row r="7175" spans="1:4" x14ac:dyDescent="0.2">
      <c r="A7175" s="5">
        <v>7116</v>
      </c>
      <c r="B7175" s="921"/>
      <c r="D7175" s="2" t="str">
        <f t="shared" si="111"/>
        <v>OK</v>
      </c>
    </row>
    <row r="7176" spans="1:4" x14ac:dyDescent="0.2">
      <c r="A7176" s="5">
        <v>7117</v>
      </c>
      <c r="B7176" s="921"/>
      <c r="D7176" s="2" t="str">
        <f t="shared" si="111"/>
        <v>OK</v>
      </c>
    </row>
    <row r="7177" spans="1:4" x14ac:dyDescent="0.2">
      <c r="A7177" s="5">
        <v>7118</v>
      </c>
      <c r="B7177" s="921"/>
      <c r="D7177" s="2" t="str">
        <f t="shared" si="111"/>
        <v>OK</v>
      </c>
    </row>
    <row r="7178" spans="1:4" x14ac:dyDescent="0.2">
      <c r="A7178" s="5">
        <v>7119</v>
      </c>
      <c r="B7178" s="921"/>
      <c r="D7178" s="2" t="str">
        <f t="shared" si="111"/>
        <v>OK</v>
      </c>
    </row>
    <row r="7179" spans="1:4" x14ac:dyDescent="0.2">
      <c r="A7179" s="5">
        <v>7120</v>
      </c>
      <c r="B7179" s="921"/>
      <c r="D7179" s="2" t="str">
        <f t="shared" si="111"/>
        <v>OK</v>
      </c>
    </row>
    <row r="7180" spans="1:4" x14ac:dyDescent="0.2">
      <c r="A7180" s="5">
        <v>7121</v>
      </c>
      <c r="B7180" s="921"/>
      <c r="D7180" s="2" t="str">
        <f t="shared" si="111"/>
        <v>OK</v>
      </c>
    </row>
    <row r="7181" spans="1:4" x14ac:dyDescent="0.2">
      <c r="A7181" s="5">
        <v>7122</v>
      </c>
      <c r="B7181" s="921"/>
      <c r="D7181" s="2" t="str">
        <f t="shared" si="111"/>
        <v>OK</v>
      </c>
    </row>
    <row r="7182" spans="1:4" x14ac:dyDescent="0.2">
      <c r="A7182" s="5">
        <v>7123</v>
      </c>
      <c r="B7182" s="921"/>
      <c r="D7182" s="2" t="str">
        <f t="shared" si="111"/>
        <v>OK</v>
      </c>
    </row>
    <row r="7183" spans="1:4" x14ac:dyDescent="0.2">
      <c r="A7183" s="5">
        <v>7124</v>
      </c>
      <c r="B7183" s="921"/>
      <c r="D7183" s="2" t="str">
        <f t="shared" si="111"/>
        <v>OK</v>
      </c>
    </row>
    <row r="7184" spans="1:4" x14ac:dyDescent="0.2">
      <c r="A7184" s="5">
        <v>7125</v>
      </c>
      <c r="B7184" s="921"/>
      <c r="D7184" s="2" t="str">
        <f t="shared" si="111"/>
        <v>OK</v>
      </c>
    </row>
    <row r="7185" spans="1:4" x14ac:dyDescent="0.2">
      <c r="A7185" s="5">
        <v>7126</v>
      </c>
      <c r="B7185" s="921"/>
      <c r="D7185" s="2" t="str">
        <f t="shared" si="111"/>
        <v>OK</v>
      </c>
    </row>
    <row r="7186" spans="1:4" x14ac:dyDescent="0.2">
      <c r="A7186" s="5">
        <v>7127</v>
      </c>
      <c r="B7186" s="921"/>
      <c r="D7186" s="2" t="str">
        <f t="shared" si="111"/>
        <v>OK</v>
      </c>
    </row>
    <row r="7187" spans="1:4" x14ac:dyDescent="0.2">
      <c r="A7187" s="5">
        <v>7128</v>
      </c>
      <c r="B7187" s="921"/>
      <c r="D7187" s="2" t="str">
        <f t="shared" si="111"/>
        <v>OK</v>
      </c>
    </row>
    <row r="7188" spans="1:4" x14ac:dyDescent="0.2">
      <c r="A7188" s="5">
        <v>7129</v>
      </c>
      <c r="B7188" s="921"/>
      <c r="D7188" s="2" t="str">
        <f t="shared" si="111"/>
        <v>OK</v>
      </c>
    </row>
    <row r="7189" spans="1:4" x14ac:dyDescent="0.2">
      <c r="A7189" s="5">
        <v>7130</v>
      </c>
      <c r="B7189" s="921"/>
      <c r="D7189" s="2" t="str">
        <f t="shared" si="111"/>
        <v>OK</v>
      </c>
    </row>
    <row r="7190" spans="1:4" x14ac:dyDescent="0.2">
      <c r="A7190" s="5">
        <v>7131</v>
      </c>
      <c r="B7190" s="921"/>
      <c r="D7190" s="2" t="str">
        <f t="shared" si="111"/>
        <v>OK</v>
      </c>
    </row>
    <row r="7191" spans="1:4" x14ac:dyDescent="0.2">
      <c r="A7191" s="5">
        <v>7132</v>
      </c>
      <c r="B7191" s="921"/>
      <c r="D7191" s="2" t="str">
        <f t="shared" si="111"/>
        <v>OK</v>
      </c>
    </row>
    <row r="7192" spans="1:4" x14ac:dyDescent="0.2">
      <c r="A7192" s="5">
        <v>7133</v>
      </c>
      <c r="B7192" s="921"/>
      <c r="D7192" s="2" t="str">
        <f t="shared" si="111"/>
        <v>OK</v>
      </c>
    </row>
    <row r="7193" spans="1:4" x14ac:dyDescent="0.2">
      <c r="A7193" s="5">
        <v>7134</v>
      </c>
      <c r="B7193" s="921"/>
      <c r="D7193" s="2" t="str">
        <f t="shared" si="111"/>
        <v>OK</v>
      </c>
    </row>
    <row r="7194" spans="1:4" x14ac:dyDescent="0.2">
      <c r="A7194" s="5">
        <v>7135</v>
      </c>
      <c r="B7194" s="921"/>
      <c r="D7194" s="2" t="str">
        <f t="shared" si="111"/>
        <v>OK</v>
      </c>
    </row>
    <row r="7195" spans="1:4" x14ac:dyDescent="0.2">
      <c r="A7195" s="5">
        <v>7136</v>
      </c>
      <c r="B7195" s="921"/>
      <c r="D7195" s="2" t="str">
        <f t="shared" si="111"/>
        <v>OK</v>
      </c>
    </row>
    <row r="7196" spans="1:4" x14ac:dyDescent="0.2">
      <c r="A7196" s="5">
        <v>7137</v>
      </c>
      <c r="B7196" s="921"/>
      <c r="D7196" s="2" t="str">
        <f t="shared" si="111"/>
        <v>OK</v>
      </c>
    </row>
    <row r="7197" spans="1:4" x14ac:dyDescent="0.2">
      <c r="A7197">
        <v>7138</v>
      </c>
      <c r="B7197" s="921">
        <f>'Expenditures 16-24'!C365</f>
        <v>0</v>
      </c>
      <c r="D7197" s="2" t="str">
        <f t="shared" si="111"/>
        <v>Error?</v>
      </c>
    </row>
    <row r="7198" spans="1:4" x14ac:dyDescent="0.2">
      <c r="A7198">
        <v>7139</v>
      </c>
      <c r="B7198" s="921">
        <f>'Expenditures 16-24'!D365</f>
        <v>0</v>
      </c>
      <c r="D7198" s="2" t="str">
        <f t="shared" si="111"/>
        <v>Error?</v>
      </c>
    </row>
    <row r="7199" spans="1:4" x14ac:dyDescent="0.2">
      <c r="A7199">
        <v>7140</v>
      </c>
      <c r="B7199" s="921">
        <f>'Expenditures 16-24'!E365</f>
        <v>0</v>
      </c>
      <c r="D7199" s="2" t="str">
        <f t="shared" si="111"/>
        <v>Error?</v>
      </c>
    </row>
    <row r="7200" spans="1:4" x14ac:dyDescent="0.2">
      <c r="A7200">
        <v>7141</v>
      </c>
      <c r="B7200" s="921">
        <f>'Expenditures 16-24'!F365</f>
        <v>0</v>
      </c>
      <c r="D7200" s="2" t="str">
        <f t="shared" si="111"/>
        <v>Error?</v>
      </c>
    </row>
    <row r="7201" spans="1:4" x14ac:dyDescent="0.2">
      <c r="A7201">
        <v>7142</v>
      </c>
      <c r="B7201" s="921">
        <f>'Expenditures 16-24'!G365</f>
        <v>0</v>
      </c>
      <c r="D7201" s="2" t="str">
        <f t="shared" si="111"/>
        <v>Error?</v>
      </c>
    </row>
    <row r="7202" spans="1:4" x14ac:dyDescent="0.2">
      <c r="A7202">
        <v>7143</v>
      </c>
      <c r="B7202" s="921">
        <f>'Expenditures 16-24'!H365</f>
        <v>0</v>
      </c>
      <c r="D7202" s="2" t="str">
        <f t="shared" si="111"/>
        <v>Error?</v>
      </c>
    </row>
    <row r="7203" spans="1:4" x14ac:dyDescent="0.2">
      <c r="A7203">
        <v>7144</v>
      </c>
      <c r="B7203" s="921">
        <f>'Expenditures 16-24'!I365</f>
        <v>0</v>
      </c>
      <c r="D7203" s="2" t="str">
        <f t="shared" si="111"/>
        <v>Error?</v>
      </c>
    </row>
    <row r="7204" spans="1:4" x14ac:dyDescent="0.2">
      <c r="A7204">
        <v>7145</v>
      </c>
      <c r="B7204" s="921">
        <f>'Expenditures 16-24'!J365</f>
        <v>0</v>
      </c>
      <c r="D7204" s="2" t="str">
        <f t="shared" si="111"/>
        <v>Error?</v>
      </c>
    </row>
    <row r="7205" spans="1:4" x14ac:dyDescent="0.2">
      <c r="A7205">
        <v>7146</v>
      </c>
      <c r="B7205" s="921">
        <f>'Expenditures 16-24'!K365</f>
        <v>0</v>
      </c>
      <c r="D7205" s="2" t="str">
        <f t="shared" si="111"/>
        <v>Error?</v>
      </c>
    </row>
    <row r="7206" spans="1:4" x14ac:dyDescent="0.2">
      <c r="A7206">
        <v>7147</v>
      </c>
      <c r="B7206" s="921">
        <f>'Expenditures 16-24'!H418</f>
        <v>0</v>
      </c>
      <c r="D7206" s="2" t="str">
        <f t="shared" si="111"/>
        <v>Error?</v>
      </c>
    </row>
    <row r="7207" spans="1:4" x14ac:dyDescent="0.2">
      <c r="A7207">
        <v>7148</v>
      </c>
      <c r="B7207" s="921">
        <f>'Expenditures 16-24'!K418</f>
        <v>0</v>
      </c>
      <c r="D7207" s="2" t="str">
        <f t="shared" si="111"/>
        <v>Error?</v>
      </c>
    </row>
    <row r="7208" spans="1:4" x14ac:dyDescent="0.2">
      <c r="A7208">
        <v>7149</v>
      </c>
      <c r="B7208" s="921">
        <f>'Expenditures 16-24'!H420</f>
        <v>0</v>
      </c>
      <c r="D7208" s="2" t="str">
        <f t="shared" si="111"/>
        <v>Error?</v>
      </c>
    </row>
    <row r="7209" spans="1:4" x14ac:dyDescent="0.2">
      <c r="A7209">
        <v>7150</v>
      </c>
      <c r="B7209" s="921">
        <f>'Expenditures 16-24'!K420</f>
        <v>0</v>
      </c>
      <c r="D7209" s="2" t="str">
        <f t="shared" si="111"/>
        <v>Error?</v>
      </c>
    </row>
    <row r="7210" spans="1:4" x14ac:dyDescent="0.2">
      <c r="A7210">
        <v>7151</v>
      </c>
      <c r="B7210" s="921">
        <f>'Expenditures 16-24'!H422</f>
        <v>0</v>
      </c>
      <c r="D7210" s="2" t="str">
        <f t="shared" si="111"/>
        <v>Error?</v>
      </c>
    </row>
    <row r="7211" spans="1:4" x14ac:dyDescent="0.2">
      <c r="A7211">
        <v>7152</v>
      </c>
      <c r="B7211" s="921">
        <f>'Expenditures 16-24'!K422</f>
        <v>0</v>
      </c>
      <c r="D7211" s="2" t="str">
        <f t="shared" si="111"/>
        <v>Error?</v>
      </c>
    </row>
    <row r="7212" spans="1:4" x14ac:dyDescent="0.2">
      <c r="A7212">
        <v>7153</v>
      </c>
      <c r="B7212" s="921">
        <f>'Expenditures 16-24'!H423</f>
        <v>0</v>
      </c>
      <c r="D7212" s="2" t="str">
        <f t="shared" si="111"/>
        <v>Error?</v>
      </c>
    </row>
    <row r="7213" spans="1:4" x14ac:dyDescent="0.2">
      <c r="A7213">
        <v>7154</v>
      </c>
      <c r="B7213" s="921">
        <f>'Expenditures 16-24'!K423</f>
        <v>0</v>
      </c>
      <c r="D7213" s="2" t="str">
        <f t="shared" si="111"/>
        <v>Error?</v>
      </c>
    </row>
    <row r="7214" spans="1:4" x14ac:dyDescent="0.2">
      <c r="A7214">
        <v>7155</v>
      </c>
      <c r="B7214" s="921">
        <f>'Expenditures 16-24'!C429</f>
        <v>0</v>
      </c>
      <c r="D7214" s="2" t="str">
        <f t="shared" si="111"/>
        <v>Error?</v>
      </c>
    </row>
    <row r="7215" spans="1:4" x14ac:dyDescent="0.2">
      <c r="A7215">
        <v>7156</v>
      </c>
      <c r="B7215" s="921">
        <f>'Expenditures 16-24'!D429</f>
        <v>0</v>
      </c>
      <c r="D7215" s="2" t="str">
        <f t="shared" si="111"/>
        <v>Error?</v>
      </c>
    </row>
    <row r="7216" spans="1:4" x14ac:dyDescent="0.2">
      <c r="A7216">
        <v>7157</v>
      </c>
      <c r="B7216" s="921">
        <f>'Expenditures 16-24'!E429</f>
        <v>0</v>
      </c>
      <c r="D7216" s="2" t="str">
        <f t="shared" si="111"/>
        <v>Error?</v>
      </c>
    </row>
    <row r="7217" spans="1:4" x14ac:dyDescent="0.2">
      <c r="A7217">
        <v>7158</v>
      </c>
      <c r="B7217" s="921">
        <f>'Expenditures 16-24'!F429</f>
        <v>0</v>
      </c>
      <c r="D7217" s="2" t="str">
        <f t="shared" si="111"/>
        <v>Error?</v>
      </c>
    </row>
    <row r="7218" spans="1:4" x14ac:dyDescent="0.2">
      <c r="A7218">
        <v>7159</v>
      </c>
      <c r="B7218" s="921">
        <f>'Expenditures 16-24'!G429</f>
        <v>0</v>
      </c>
      <c r="D7218" s="2" t="str">
        <f t="shared" si="111"/>
        <v>Error?</v>
      </c>
    </row>
    <row r="7219" spans="1:4" x14ac:dyDescent="0.2">
      <c r="A7219">
        <v>7160</v>
      </c>
      <c r="B7219" s="921">
        <f>'Expenditures 16-24'!H429</f>
        <v>0</v>
      </c>
      <c r="D7219" s="2" t="str">
        <f t="shared" si="111"/>
        <v>Error?</v>
      </c>
    </row>
    <row r="7220" spans="1:4" x14ac:dyDescent="0.2">
      <c r="A7220">
        <v>7161</v>
      </c>
      <c r="B7220" s="921">
        <f>'Expenditures 16-24'!I429</f>
        <v>0</v>
      </c>
      <c r="D7220" s="2" t="str">
        <f t="shared" si="111"/>
        <v>Error?</v>
      </c>
    </row>
    <row r="7221" spans="1:4" x14ac:dyDescent="0.2">
      <c r="A7221">
        <v>7162</v>
      </c>
      <c r="B7221" s="921">
        <f>'Expenditures 16-24'!J429</f>
        <v>0</v>
      </c>
      <c r="D7221" s="2" t="str">
        <f t="shared" si="111"/>
        <v>Error?</v>
      </c>
    </row>
    <row r="7222" spans="1:4" x14ac:dyDescent="0.2">
      <c r="A7222">
        <v>7163</v>
      </c>
      <c r="B7222" s="921">
        <f>'Expenditures 16-24'!K429</f>
        <v>0</v>
      </c>
      <c r="D7222" s="2" t="str">
        <f t="shared" si="111"/>
        <v>Error?</v>
      </c>
    </row>
    <row r="7223" spans="1:4" x14ac:dyDescent="0.2">
      <c r="A7223">
        <v>7164</v>
      </c>
      <c r="B7223" s="921">
        <f>'Expenditures 16-24'!K430</f>
        <v>0</v>
      </c>
      <c r="D7223" s="2" t="str">
        <f t="shared" si="111"/>
        <v>Error?</v>
      </c>
    </row>
    <row r="7224" spans="1:4" x14ac:dyDescent="0.2">
      <c r="A7224">
        <v>7165</v>
      </c>
      <c r="B7224" s="921">
        <f>'Expenditures 16-24'!I435</f>
        <v>0</v>
      </c>
      <c r="D7224" s="2" t="str">
        <f t="shared" si="111"/>
        <v>Error?</v>
      </c>
    </row>
    <row r="7225" spans="1:4" x14ac:dyDescent="0.2">
      <c r="A7225">
        <v>7166</v>
      </c>
      <c r="B7225" s="921">
        <f>'Expenditures 16-24'!J435</f>
        <v>0</v>
      </c>
      <c r="D7225" s="2" t="str">
        <f t="shared" si="111"/>
        <v>Error?</v>
      </c>
    </row>
    <row r="7226" spans="1:4" x14ac:dyDescent="0.2">
      <c r="A7226">
        <v>7167</v>
      </c>
      <c r="B7226" s="921">
        <f>'Expenditures 16-24'!I436</f>
        <v>0</v>
      </c>
      <c r="D7226" s="2" t="str">
        <f t="shared" si="111"/>
        <v>Error?</v>
      </c>
    </row>
    <row r="7227" spans="1:4" x14ac:dyDescent="0.2">
      <c r="A7227">
        <v>7168</v>
      </c>
      <c r="B7227" s="921">
        <f>'Expenditures 16-24'!J436</f>
        <v>0</v>
      </c>
      <c r="D7227" s="2" t="str">
        <f t="shared" si="111"/>
        <v>Error?</v>
      </c>
    </row>
    <row r="7228" spans="1:4" x14ac:dyDescent="0.2">
      <c r="A7228">
        <v>7169</v>
      </c>
      <c r="B7228" s="921">
        <f>'Expenditures 16-24'!I437</f>
        <v>0</v>
      </c>
      <c r="D7228" s="2" t="str">
        <f t="shared" si="111"/>
        <v>Error?</v>
      </c>
    </row>
    <row r="7229" spans="1:4" x14ac:dyDescent="0.2">
      <c r="A7229">
        <v>7170</v>
      </c>
      <c r="B7229" s="921">
        <f>'Expenditures 16-24'!J437</f>
        <v>0</v>
      </c>
      <c r="D7229" s="2" t="str">
        <f t="shared" ref="D7229:D7292" si="112">IF(ISBLANK(B7229),"OK",IF(A7229-B7229=0,"OK","Error?"))</f>
        <v>Error?</v>
      </c>
    </row>
    <row r="7230" spans="1:4" x14ac:dyDescent="0.2">
      <c r="A7230">
        <v>7171</v>
      </c>
      <c r="B7230" s="921">
        <f>'Expenditures 16-24'!I438</f>
        <v>0</v>
      </c>
      <c r="D7230" s="2" t="str">
        <f t="shared" si="112"/>
        <v>Error?</v>
      </c>
    </row>
    <row r="7231" spans="1:4" x14ac:dyDescent="0.2">
      <c r="A7231">
        <v>7172</v>
      </c>
      <c r="B7231" s="921">
        <f>'Expenditures 16-24'!J438</f>
        <v>0</v>
      </c>
      <c r="D7231" s="2" t="str">
        <f t="shared" si="112"/>
        <v>Error?</v>
      </c>
    </row>
    <row r="7232" spans="1:4" x14ac:dyDescent="0.2">
      <c r="A7232">
        <v>7173</v>
      </c>
      <c r="B7232" s="921">
        <f>'Expenditures 16-24'!I439</f>
        <v>0</v>
      </c>
      <c r="D7232" s="2" t="str">
        <f t="shared" si="112"/>
        <v>Error?</v>
      </c>
    </row>
    <row r="7233" spans="1:4" x14ac:dyDescent="0.2">
      <c r="A7233">
        <v>7174</v>
      </c>
      <c r="B7233" s="921">
        <f>'Expenditures 16-24'!J439</f>
        <v>0</v>
      </c>
      <c r="D7233" s="2" t="str">
        <f t="shared" si="112"/>
        <v>Error?</v>
      </c>
    </row>
    <row r="7234" spans="1:4" x14ac:dyDescent="0.2">
      <c r="A7234">
        <v>7175</v>
      </c>
      <c r="B7234" s="921">
        <f>'Expenditures 16-24'!H443</f>
        <v>0</v>
      </c>
      <c r="D7234" s="2" t="str">
        <f t="shared" si="112"/>
        <v>Error?</v>
      </c>
    </row>
    <row r="7235" spans="1:4" x14ac:dyDescent="0.2">
      <c r="A7235">
        <v>7176</v>
      </c>
      <c r="B7235" s="921">
        <f>'Expenditures 16-24'!H444</f>
        <v>0</v>
      </c>
      <c r="D7235" s="2" t="str">
        <f t="shared" si="112"/>
        <v>Error?</v>
      </c>
    </row>
    <row r="7236" spans="1:4" x14ac:dyDescent="0.2">
      <c r="A7236">
        <v>7177</v>
      </c>
      <c r="B7236" s="921">
        <f>'Expenditures 16-24'!H448</f>
        <v>0</v>
      </c>
      <c r="D7236" s="2" t="str">
        <f t="shared" si="112"/>
        <v>Error?</v>
      </c>
    </row>
    <row r="7237" spans="1:4" x14ac:dyDescent="0.2">
      <c r="A7237">
        <v>7178</v>
      </c>
      <c r="B7237" s="921">
        <f>'Expenditures 16-24'!K448</f>
        <v>0</v>
      </c>
      <c r="D7237" s="2" t="str">
        <f t="shared" si="112"/>
        <v>Error?</v>
      </c>
    </row>
    <row r="7238" spans="1:4" x14ac:dyDescent="0.2">
      <c r="A7238">
        <v>7179</v>
      </c>
      <c r="B7238" s="921">
        <f>'Expenditures 16-24'!H450</f>
        <v>0</v>
      </c>
      <c r="D7238" s="2" t="str">
        <f t="shared" si="112"/>
        <v>Error?</v>
      </c>
    </row>
    <row r="7239" spans="1:4" x14ac:dyDescent="0.2">
      <c r="A7239">
        <v>7180</v>
      </c>
      <c r="B7239" s="921">
        <f>'Expenditures 16-24'!K450</f>
        <v>0</v>
      </c>
      <c r="D7239" s="2" t="str">
        <f t="shared" si="112"/>
        <v>Error?</v>
      </c>
    </row>
    <row r="7240" spans="1:4" x14ac:dyDescent="0.2">
      <c r="A7240">
        <v>7181</v>
      </c>
      <c r="B7240" s="921">
        <f>'Expenditures 16-24'!H452</f>
        <v>0</v>
      </c>
      <c r="D7240" s="2" t="str">
        <f t="shared" si="112"/>
        <v>Error?</v>
      </c>
    </row>
    <row r="7241" spans="1:4" x14ac:dyDescent="0.2">
      <c r="A7241">
        <v>7182</v>
      </c>
      <c r="B7241" s="921">
        <f>'Expenditures 16-24'!K452</f>
        <v>0</v>
      </c>
      <c r="D7241" s="2" t="str">
        <f t="shared" si="112"/>
        <v>Error?</v>
      </c>
    </row>
    <row r="7242" spans="1:4" x14ac:dyDescent="0.2">
      <c r="A7242">
        <v>7183</v>
      </c>
      <c r="B7242" s="921">
        <f>'Expenditures 16-24'!I454</f>
        <v>0</v>
      </c>
      <c r="D7242" s="2" t="str">
        <f t="shared" si="112"/>
        <v>Error?</v>
      </c>
    </row>
    <row r="7243" spans="1:4" x14ac:dyDescent="0.2">
      <c r="A7243">
        <f>A7242+1</f>
        <v>7184</v>
      </c>
      <c r="B7243" s="921">
        <f>'Expenditures 16-24'!J454</f>
        <v>0</v>
      </c>
      <c r="D7243" s="2" t="str">
        <f t="shared" si="112"/>
        <v>Error?</v>
      </c>
    </row>
    <row r="7244" spans="1:4" x14ac:dyDescent="0.2">
      <c r="A7244">
        <f t="shared" ref="A7244:A7307" si="113">A7243+1</f>
        <v>7185</v>
      </c>
      <c r="B7244" s="921">
        <f>'Expenditures 16-24'!D7</f>
        <v>0</v>
      </c>
      <c r="D7244" s="2" t="str">
        <f t="shared" si="112"/>
        <v>Error?</v>
      </c>
    </row>
    <row r="7245" spans="1:4" x14ac:dyDescent="0.2">
      <c r="A7245">
        <f t="shared" si="113"/>
        <v>7186</v>
      </c>
      <c r="B7245" s="921">
        <f>'Expenditures 16-24'!E7</f>
        <v>0</v>
      </c>
      <c r="D7245" s="2" t="str">
        <f t="shared" si="112"/>
        <v>Error?</v>
      </c>
    </row>
    <row r="7246" spans="1:4" x14ac:dyDescent="0.2">
      <c r="A7246">
        <f t="shared" si="113"/>
        <v>7187</v>
      </c>
      <c r="B7246" s="921">
        <f>'Expenditures 16-24'!F7</f>
        <v>0</v>
      </c>
      <c r="D7246" s="2" t="str">
        <f t="shared" si="112"/>
        <v>Error?</v>
      </c>
    </row>
    <row r="7247" spans="1:4" x14ac:dyDescent="0.2">
      <c r="A7247">
        <f t="shared" si="113"/>
        <v>7188</v>
      </c>
      <c r="B7247" s="921">
        <f>'Expenditures 16-24'!G7</f>
        <v>0</v>
      </c>
      <c r="D7247" s="2" t="str">
        <f t="shared" si="112"/>
        <v>Error?</v>
      </c>
    </row>
    <row r="7248" spans="1:4" x14ac:dyDescent="0.2">
      <c r="A7248">
        <f t="shared" si="113"/>
        <v>7189</v>
      </c>
      <c r="B7248" s="921">
        <f>'Expenditures 16-24'!H7</f>
        <v>0</v>
      </c>
      <c r="D7248" s="2" t="str">
        <f t="shared" si="112"/>
        <v>Error?</v>
      </c>
    </row>
    <row r="7249" spans="1:4" x14ac:dyDescent="0.2">
      <c r="A7249">
        <f t="shared" si="113"/>
        <v>7190</v>
      </c>
      <c r="B7249" s="921">
        <f>'Expenditures 16-24'!C9</f>
        <v>0</v>
      </c>
      <c r="D7249" s="2" t="str">
        <f t="shared" si="112"/>
        <v>Error?</v>
      </c>
    </row>
    <row r="7250" spans="1:4" x14ac:dyDescent="0.2">
      <c r="A7250">
        <f t="shared" si="113"/>
        <v>7191</v>
      </c>
      <c r="B7250" s="921">
        <f>'Expenditures 16-24'!D9</f>
        <v>0</v>
      </c>
      <c r="D7250" s="2" t="str">
        <f t="shared" si="112"/>
        <v>Error?</v>
      </c>
    </row>
    <row r="7251" spans="1:4" x14ac:dyDescent="0.2">
      <c r="A7251">
        <f t="shared" si="113"/>
        <v>7192</v>
      </c>
      <c r="B7251" s="921">
        <f>'Expenditures 16-24'!E9</f>
        <v>0</v>
      </c>
      <c r="D7251" s="2" t="str">
        <f t="shared" si="112"/>
        <v>Error?</v>
      </c>
    </row>
    <row r="7252" spans="1:4" x14ac:dyDescent="0.2">
      <c r="A7252">
        <f t="shared" si="113"/>
        <v>7193</v>
      </c>
      <c r="B7252" s="921">
        <f>'Expenditures 16-24'!F9</f>
        <v>0</v>
      </c>
      <c r="D7252" s="2" t="str">
        <f t="shared" si="112"/>
        <v>Error?</v>
      </c>
    </row>
    <row r="7253" spans="1:4" x14ac:dyDescent="0.2">
      <c r="A7253">
        <f t="shared" si="113"/>
        <v>7194</v>
      </c>
      <c r="B7253" s="921">
        <f>'Expenditures 16-24'!G9</f>
        <v>0</v>
      </c>
      <c r="D7253" s="2" t="str">
        <f t="shared" si="112"/>
        <v>Error?</v>
      </c>
    </row>
    <row r="7254" spans="1:4" x14ac:dyDescent="0.2">
      <c r="A7254">
        <f t="shared" si="113"/>
        <v>7195</v>
      </c>
      <c r="B7254" s="921">
        <f>'Expenditures 16-24'!H9</f>
        <v>0</v>
      </c>
      <c r="D7254" s="2" t="str">
        <f t="shared" si="112"/>
        <v>Error?</v>
      </c>
    </row>
    <row r="7255" spans="1:4" x14ac:dyDescent="0.2">
      <c r="A7255">
        <f t="shared" si="113"/>
        <v>7196</v>
      </c>
      <c r="B7255" s="921">
        <f>'Expenditures 16-24'!C11</f>
        <v>0</v>
      </c>
      <c r="D7255" s="2" t="str">
        <f t="shared" si="112"/>
        <v>Error?</v>
      </c>
    </row>
    <row r="7256" spans="1:4" x14ac:dyDescent="0.2">
      <c r="A7256">
        <f t="shared" si="113"/>
        <v>7197</v>
      </c>
      <c r="B7256" s="921">
        <f>'Expenditures 16-24'!D11</f>
        <v>0</v>
      </c>
      <c r="D7256" s="2" t="str">
        <f t="shared" si="112"/>
        <v>Error?</v>
      </c>
    </row>
    <row r="7257" spans="1:4" x14ac:dyDescent="0.2">
      <c r="A7257">
        <f t="shared" si="113"/>
        <v>7198</v>
      </c>
      <c r="B7257" s="921">
        <f>'Expenditures 16-24'!E11</f>
        <v>0</v>
      </c>
      <c r="D7257" s="2" t="str">
        <f t="shared" si="112"/>
        <v>Error?</v>
      </c>
    </row>
    <row r="7258" spans="1:4" x14ac:dyDescent="0.2">
      <c r="A7258">
        <f t="shared" si="113"/>
        <v>7199</v>
      </c>
      <c r="B7258" s="921">
        <f>'Expenditures 16-24'!F11</f>
        <v>0</v>
      </c>
      <c r="D7258" s="2" t="str">
        <f t="shared" si="112"/>
        <v>Error?</v>
      </c>
    </row>
    <row r="7259" spans="1:4" x14ac:dyDescent="0.2">
      <c r="A7259">
        <f t="shared" si="113"/>
        <v>7200</v>
      </c>
      <c r="B7259" s="921">
        <f>'Expenditures 16-24'!G11</f>
        <v>0</v>
      </c>
      <c r="D7259" s="2" t="str">
        <f t="shared" si="112"/>
        <v>Error?</v>
      </c>
    </row>
    <row r="7260" spans="1:4" x14ac:dyDescent="0.2">
      <c r="A7260">
        <f t="shared" si="113"/>
        <v>7201</v>
      </c>
      <c r="B7260" s="921">
        <f>'Expenditures 16-24'!H11</f>
        <v>0</v>
      </c>
      <c r="D7260" s="2" t="str">
        <f t="shared" si="112"/>
        <v>Error?</v>
      </c>
    </row>
    <row r="7261" spans="1:4" x14ac:dyDescent="0.2">
      <c r="A7261">
        <f t="shared" si="113"/>
        <v>7202</v>
      </c>
      <c r="B7261" s="921">
        <f>'Expenditures 16-24'!C17</f>
        <v>0</v>
      </c>
      <c r="D7261" s="2" t="str">
        <f t="shared" si="112"/>
        <v>Error?</v>
      </c>
    </row>
    <row r="7262" spans="1:4" x14ac:dyDescent="0.2">
      <c r="A7262">
        <f t="shared" si="113"/>
        <v>7203</v>
      </c>
      <c r="B7262" s="921">
        <f>'Expenditures 16-24'!D17</f>
        <v>0</v>
      </c>
      <c r="D7262" s="2" t="str">
        <f t="shared" si="112"/>
        <v>Error?</v>
      </c>
    </row>
    <row r="7263" spans="1:4" x14ac:dyDescent="0.2">
      <c r="A7263">
        <f t="shared" si="113"/>
        <v>7204</v>
      </c>
      <c r="B7263" s="921">
        <f>'Expenditures 16-24'!E17</f>
        <v>0</v>
      </c>
      <c r="D7263" s="2" t="str">
        <f t="shared" si="112"/>
        <v>Error?</v>
      </c>
    </row>
    <row r="7264" spans="1:4" x14ac:dyDescent="0.2">
      <c r="A7264">
        <f t="shared" si="113"/>
        <v>7205</v>
      </c>
      <c r="B7264" s="921">
        <f>'Expenditures 16-24'!F17</f>
        <v>0</v>
      </c>
      <c r="D7264" s="2" t="str">
        <f t="shared" si="112"/>
        <v>Error?</v>
      </c>
    </row>
    <row r="7265" spans="1:5" x14ac:dyDescent="0.2">
      <c r="A7265">
        <f t="shared" si="113"/>
        <v>7206</v>
      </c>
      <c r="B7265" s="921">
        <f>'Expenditures 16-24'!G17</f>
        <v>0</v>
      </c>
      <c r="D7265" s="2" t="str">
        <f t="shared" si="112"/>
        <v>Error?</v>
      </c>
    </row>
    <row r="7266" spans="1:5" x14ac:dyDescent="0.2">
      <c r="A7266">
        <f t="shared" si="113"/>
        <v>7207</v>
      </c>
      <c r="B7266" s="921">
        <f>'Expenditures 16-24'!H17</f>
        <v>0</v>
      </c>
      <c r="D7266" s="2" t="str">
        <f t="shared" si="112"/>
        <v>Error?</v>
      </c>
    </row>
    <row r="7267" spans="1:5" x14ac:dyDescent="0.2">
      <c r="A7267" s="5">
        <f t="shared" si="113"/>
        <v>7208</v>
      </c>
      <c r="B7267" s="921"/>
      <c r="D7267" s="2" t="str">
        <f t="shared" si="112"/>
        <v>OK</v>
      </c>
      <c r="E7267" s="2" t="s">
        <v>78</v>
      </c>
    </row>
    <row r="7268" spans="1:5" x14ac:dyDescent="0.2">
      <c r="A7268" s="5">
        <f t="shared" si="113"/>
        <v>7209</v>
      </c>
      <c r="B7268" s="921"/>
      <c r="D7268" s="2" t="str">
        <f t="shared" si="112"/>
        <v>OK</v>
      </c>
      <c r="E7268" s="2" t="s">
        <v>78</v>
      </c>
    </row>
    <row r="7269" spans="1:5" x14ac:dyDescent="0.2">
      <c r="A7269" s="5">
        <f t="shared" si="113"/>
        <v>7210</v>
      </c>
      <c r="B7269" s="921"/>
      <c r="D7269" s="2" t="str">
        <f t="shared" si="112"/>
        <v>OK</v>
      </c>
      <c r="E7269" s="2" t="s">
        <v>78</v>
      </c>
    </row>
    <row r="7270" spans="1:5" x14ac:dyDescent="0.2">
      <c r="A7270" s="5">
        <f t="shared" si="113"/>
        <v>7211</v>
      </c>
      <c r="B7270" s="921"/>
      <c r="D7270" s="2" t="str">
        <f t="shared" si="112"/>
        <v>OK</v>
      </c>
      <c r="E7270" s="2" t="s">
        <v>78</v>
      </c>
    </row>
    <row r="7271" spans="1:5" x14ac:dyDescent="0.2">
      <c r="A7271" s="5">
        <f t="shared" si="113"/>
        <v>7212</v>
      </c>
      <c r="B7271" s="921"/>
      <c r="D7271" s="2" t="str">
        <f t="shared" si="112"/>
        <v>OK</v>
      </c>
      <c r="E7271" s="2" t="s">
        <v>78</v>
      </c>
    </row>
    <row r="7272" spans="1:5" x14ac:dyDescent="0.2">
      <c r="A7272" s="5">
        <f t="shared" si="113"/>
        <v>7213</v>
      </c>
      <c r="B7272" s="921"/>
      <c r="D7272" s="2" t="str">
        <f t="shared" si="112"/>
        <v>OK</v>
      </c>
      <c r="E7272" s="2" t="s">
        <v>78</v>
      </c>
    </row>
    <row r="7273" spans="1:5" x14ac:dyDescent="0.2">
      <c r="A7273" s="5">
        <f t="shared" si="113"/>
        <v>7214</v>
      </c>
      <c r="B7273" s="921"/>
      <c r="D7273" s="2" t="str">
        <f t="shared" si="112"/>
        <v>OK</v>
      </c>
      <c r="E7273" s="2" t="s">
        <v>78</v>
      </c>
    </row>
    <row r="7274" spans="1:5" x14ac:dyDescent="0.2">
      <c r="A7274" s="5">
        <f t="shared" si="113"/>
        <v>7215</v>
      </c>
      <c r="B7274" s="921"/>
      <c r="D7274" s="2" t="str">
        <f t="shared" si="112"/>
        <v>OK</v>
      </c>
      <c r="E7274" s="2" t="s">
        <v>78</v>
      </c>
    </row>
    <row r="7275" spans="1:5" x14ac:dyDescent="0.2">
      <c r="A7275" s="5">
        <f t="shared" si="113"/>
        <v>7216</v>
      </c>
      <c r="B7275" s="921"/>
      <c r="D7275" s="2" t="str">
        <f t="shared" si="112"/>
        <v>OK</v>
      </c>
      <c r="E7275" s="2" t="s">
        <v>78</v>
      </c>
    </row>
    <row r="7276" spans="1:5" x14ac:dyDescent="0.2">
      <c r="A7276" s="5">
        <f t="shared" si="113"/>
        <v>7217</v>
      </c>
      <c r="B7276" s="921"/>
      <c r="D7276" s="2" t="str">
        <f t="shared" si="112"/>
        <v>OK</v>
      </c>
      <c r="E7276" s="2" t="s">
        <v>78</v>
      </c>
    </row>
    <row r="7277" spans="1:5" x14ac:dyDescent="0.2">
      <c r="A7277" s="5">
        <f t="shared" si="113"/>
        <v>7218</v>
      </c>
      <c r="B7277" s="921"/>
      <c r="D7277" s="2" t="str">
        <f t="shared" si="112"/>
        <v>OK</v>
      </c>
      <c r="E7277" s="2" t="s">
        <v>78</v>
      </c>
    </row>
    <row r="7278" spans="1:5" x14ac:dyDescent="0.2">
      <c r="A7278" s="5">
        <f t="shared" si="113"/>
        <v>7219</v>
      </c>
      <c r="B7278" s="921"/>
      <c r="D7278" s="2" t="str">
        <f t="shared" si="112"/>
        <v>OK</v>
      </c>
      <c r="E7278" s="2" t="s">
        <v>78</v>
      </c>
    </row>
    <row r="7279" spans="1:5" x14ac:dyDescent="0.2">
      <c r="A7279" s="5">
        <f t="shared" si="113"/>
        <v>7220</v>
      </c>
      <c r="B7279" s="921"/>
      <c r="D7279" s="2" t="str">
        <f t="shared" si="112"/>
        <v>OK</v>
      </c>
      <c r="E7279" s="2" t="s">
        <v>78</v>
      </c>
    </row>
    <row r="7280" spans="1:5" x14ac:dyDescent="0.2">
      <c r="A7280" s="5">
        <f t="shared" si="113"/>
        <v>7221</v>
      </c>
      <c r="B7280" s="921"/>
      <c r="D7280" s="2" t="str">
        <f t="shared" si="112"/>
        <v>OK</v>
      </c>
      <c r="E7280" s="2" t="s">
        <v>78</v>
      </c>
    </row>
    <row r="7281" spans="1:5" x14ac:dyDescent="0.2">
      <c r="A7281" s="5">
        <f t="shared" si="113"/>
        <v>7222</v>
      </c>
      <c r="B7281" s="921"/>
      <c r="D7281" s="2" t="str">
        <f t="shared" si="112"/>
        <v>OK</v>
      </c>
      <c r="E7281" s="2" t="s">
        <v>78</v>
      </c>
    </row>
    <row r="7282" spans="1:5" x14ac:dyDescent="0.2">
      <c r="A7282" s="5">
        <f t="shared" si="113"/>
        <v>7223</v>
      </c>
      <c r="B7282" s="921"/>
      <c r="D7282" s="2" t="str">
        <f t="shared" si="112"/>
        <v>OK</v>
      </c>
      <c r="E7282" s="2" t="s">
        <v>78</v>
      </c>
    </row>
    <row r="7283" spans="1:5" x14ac:dyDescent="0.2">
      <c r="A7283" s="5">
        <f t="shared" si="113"/>
        <v>7224</v>
      </c>
      <c r="B7283" s="921"/>
      <c r="D7283" s="2" t="str">
        <f t="shared" si="112"/>
        <v>OK</v>
      </c>
      <c r="E7283" s="2" t="s">
        <v>78</v>
      </c>
    </row>
    <row r="7284" spans="1:5" x14ac:dyDescent="0.2">
      <c r="A7284" s="5">
        <f t="shared" si="113"/>
        <v>7225</v>
      </c>
      <c r="B7284" s="921"/>
      <c r="D7284" s="2" t="str">
        <f t="shared" si="112"/>
        <v>OK</v>
      </c>
      <c r="E7284" s="2" t="s">
        <v>78</v>
      </c>
    </row>
    <row r="7285" spans="1:5" x14ac:dyDescent="0.2">
      <c r="A7285" s="5">
        <f t="shared" si="113"/>
        <v>7226</v>
      </c>
      <c r="B7285" s="921"/>
      <c r="D7285" s="2" t="str">
        <f t="shared" si="112"/>
        <v>OK</v>
      </c>
      <c r="E7285" s="2" t="s">
        <v>78</v>
      </c>
    </row>
    <row r="7286" spans="1:5" x14ac:dyDescent="0.2">
      <c r="A7286" s="5">
        <f t="shared" si="113"/>
        <v>7227</v>
      </c>
      <c r="B7286" s="921"/>
      <c r="D7286" s="2" t="str">
        <f t="shared" si="112"/>
        <v>OK</v>
      </c>
      <c r="E7286" s="2" t="s">
        <v>78</v>
      </c>
    </row>
    <row r="7287" spans="1:5" x14ac:dyDescent="0.2">
      <c r="A7287" s="5">
        <f t="shared" si="113"/>
        <v>7228</v>
      </c>
      <c r="B7287" s="921"/>
      <c r="D7287" s="2" t="str">
        <f t="shared" si="112"/>
        <v>OK</v>
      </c>
      <c r="E7287" s="2" t="s">
        <v>78</v>
      </c>
    </row>
    <row r="7288" spans="1:5" x14ac:dyDescent="0.2">
      <c r="A7288" s="5">
        <f t="shared" si="113"/>
        <v>7229</v>
      </c>
      <c r="B7288" s="921"/>
      <c r="D7288" s="2" t="str">
        <f t="shared" si="112"/>
        <v>OK</v>
      </c>
      <c r="E7288" s="2" t="s">
        <v>78</v>
      </c>
    </row>
    <row r="7289" spans="1:5" x14ac:dyDescent="0.2">
      <c r="A7289" s="5">
        <f t="shared" si="113"/>
        <v>7230</v>
      </c>
      <c r="B7289" s="921"/>
      <c r="D7289" s="2" t="str">
        <f t="shared" si="112"/>
        <v>OK</v>
      </c>
      <c r="E7289" s="2" t="s">
        <v>78</v>
      </c>
    </row>
    <row r="7290" spans="1:5" x14ac:dyDescent="0.2">
      <c r="A7290" s="5">
        <f t="shared" si="113"/>
        <v>7231</v>
      </c>
      <c r="B7290" s="921"/>
      <c r="D7290" s="2" t="str">
        <f t="shared" si="112"/>
        <v>OK</v>
      </c>
      <c r="E7290" s="2" t="s">
        <v>78</v>
      </c>
    </row>
    <row r="7291" spans="1:5" x14ac:dyDescent="0.2">
      <c r="A7291" s="5">
        <f t="shared" si="113"/>
        <v>7232</v>
      </c>
      <c r="B7291" s="921"/>
      <c r="D7291" s="2" t="str">
        <f t="shared" si="112"/>
        <v>OK</v>
      </c>
      <c r="E7291" s="2" t="s">
        <v>78</v>
      </c>
    </row>
    <row r="7292" spans="1:5" x14ac:dyDescent="0.2">
      <c r="A7292" s="5">
        <f t="shared" si="113"/>
        <v>7233</v>
      </c>
      <c r="B7292" s="921"/>
      <c r="D7292" s="2" t="str">
        <f t="shared" si="112"/>
        <v>OK</v>
      </c>
      <c r="E7292" s="2" t="s">
        <v>78</v>
      </c>
    </row>
    <row r="7293" spans="1:5" x14ac:dyDescent="0.2">
      <c r="A7293" s="5">
        <f t="shared" si="113"/>
        <v>7234</v>
      </c>
      <c r="B7293" s="921"/>
      <c r="D7293" s="2" t="str">
        <f t="shared" ref="D7293:D7356" si="114">IF(ISBLANK(B7293),"OK",IF(A7293-B7293=0,"OK","Error?"))</f>
        <v>OK</v>
      </c>
      <c r="E7293" s="2" t="s">
        <v>78</v>
      </c>
    </row>
    <row r="7294" spans="1:5" x14ac:dyDescent="0.2">
      <c r="A7294" s="5">
        <f t="shared" si="113"/>
        <v>7235</v>
      </c>
      <c r="B7294" s="921"/>
      <c r="D7294" s="2" t="str">
        <f t="shared" si="114"/>
        <v>OK</v>
      </c>
      <c r="E7294" s="2" t="s">
        <v>78</v>
      </c>
    </row>
    <row r="7295" spans="1:5" x14ac:dyDescent="0.2">
      <c r="A7295" s="5">
        <f t="shared" si="113"/>
        <v>7236</v>
      </c>
      <c r="B7295" s="921"/>
      <c r="D7295" s="2" t="str">
        <f t="shared" si="114"/>
        <v>OK</v>
      </c>
      <c r="E7295" s="2" t="s">
        <v>78</v>
      </c>
    </row>
    <row r="7296" spans="1:5" x14ac:dyDescent="0.2">
      <c r="A7296" s="5">
        <f t="shared" si="113"/>
        <v>7237</v>
      </c>
      <c r="B7296" s="921"/>
      <c r="D7296" s="2" t="str">
        <f t="shared" si="114"/>
        <v>OK</v>
      </c>
      <c r="E7296" s="2" t="s">
        <v>78</v>
      </c>
    </row>
    <row r="7297" spans="1:5" x14ac:dyDescent="0.2">
      <c r="A7297" s="5">
        <f t="shared" si="113"/>
        <v>7238</v>
      </c>
      <c r="B7297" s="921"/>
      <c r="D7297" s="2" t="str">
        <f t="shared" si="114"/>
        <v>OK</v>
      </c>
      <c r="E7297" s="2" t="s">
        <v>78</v>
      </c>
    </row>
    <row r="7298" spans="1:5" x14ac:dyDescent="0.2">
      <c r="A7298" s="5">
        <f t="shared" si="113"/>
        <v>7239</v>
      </c>
      <c r="B7298" s="921"/>
      <c r="D7298" s="2" t="str">
        <f t="shared" si="114"/>
        <v>OK</v>
      </c>
      <c r="E7298" s="2" t="s">
        <v>78</v>
      </c>
    </row>
    <row r="7299" spans="1:5" x14ac:dyDescent="0.2">
      <c r="A7299" s="5">
        <f t="shared" si="113"/>
        <v>7240</v>
      </c>
      <c r="B7299" s="921"/>
      <c r="D7299" s="2" t="str">
        <f t="shared" si="114"/>
        <v>OK</v>
      </c>
      <c r="E7299" s="2" t="s">
        <v>78</v>
      </c>
    </row>
    <row r="7300" spans="1:5" x14ac:dyDescent="0.2">
      <c r="A7300" s="5">
        <f t="shared" si="113"/>
        <v>7241</v>
      </c>
      <c r="B7300" s="921"/>
      <c r="D7300" s="2" t="str">
        <f t="shared" si="114"/>
        <v>OK</v>
      </c>
      <c r="E7300" s="2" t="s">
        <v>78</v>
      </c>
    </row>
    <row r="7301" spans="1:5" x14ac:dyDescent="0.2">
      <c r="A7301" s="5">
        <f t="shared" si="113"/>
        <v>7242</v>
      </c>
      <c r="B7301" s="921"/>
      <c r="D7301" s="2" t="str">
        <f t="shared" si="114"/>
        <v>OK</v>
      </c>
      <c r="E7301" s="2" t="s">
        <v>78</v>
      </c>
    </row>
    <row r="7302" spans="1:5" x14ac:dyDescent="0.2">
      <c r="A7302" s="5">
        <f t="shared" si="113"/>
        <v>7243</v>
      </c>
      <c r="B7302" s="921"/>
      <c r="D7302" s="2" t="str">
        <f t="shared" si="114"/>
        <v>OK</v>
      </c>
      <c r="E7302" s="2" t="s">
        <v>78</v>
      </c>
    </row>
    <row r="7303" spans="1:5" x14ac:dyDescent="0.2">
      <c r="A7303" s="5">
        <f t="shared" si="113"/>
        <v>7244</v>
      </c>
      <c r="B7303" s="921"/>
      <c r="D7303" s="2" t="str">
        <f t="shared" si="114"/>
        <v>OK</v>
      </c>
      <c r="E7303" s="2" t="s">
        <v>78</v>
      </c>
    </row>
    <row r="7304" spans="1:5" x14ac:dyDescent="0.2">
      <c r="A7304" s="5">
        <f t="shared" si="113"/>
        <v>7245</v>
      </c>
      <c r="B7304" s="921"/>
      <c r="D7304" s="2" t="str">
        <f t="shared" si="114"/>
        <v>OK</v>
      </c>
      <c r="E7304" s="2" t="s">
        <v>78</v>
      </c>
    </row>
    <row r="7305" spans="1:5" x14ac:dyDescent="0.2">
      <c r="A7305" s="5">
        <f t="shared" si="113"/>
        <v>7246</v>
      </c>
      <c r="B7305" s="921"/>
      <c r="D7305" s="2" t="str">
        <f t="shared" si="114"/>
        <v>OK</v>
      </c>
      <c r="E7305" s="2" t="s">
        <v>78</v>
      </c>
    </row>
    <row r="7306" spans="1:5" x14ac:dyDescent="0.2">
      <c r="A7306" s="5">
        <f t="shared" si="113"/>
        <v>7247</v>
      </c>
      <c r="B7306" s="921"/>
      <c r="D7306" s="2" t="str">
        <f t="shared" si="114"/>
        <v>OK</v>
      </c>
      <c r="E7306" s="2" t="s">
        <v>78</v>
      </c>
    </row>
    <row r="7307" spans="1:5" x14ac:dyDescent="0.2">
      <c r="A7307" s="5">
        <f t="shared" si="113"/>
        <v>7248</v>
      </c>
      <c r="B7307" s="921"/>
      <c r="D7307" s="2" t="str">
        <f t="shared" si="114"/>
        <v>OK</v>
      </c>
      <c r="E7307" s="2" t="s">
        <v>78</v>
      </c>
    </row>
    <row r="7308" spans="1:5" x14ac:dyDescent="0.2">
      <c r="A7308" s="5">
        <f t="shared" ref="A7308:A7371" si="115">A7307+1</f>
        <v>7249</v>
      </c>
      <c r="B7308" s="921"/>
      <c r="D7308" s="2" t="str">
        <f t="shared" si="114"/>
        <v>OK</v>
      </c>
      <c r="E7308" s="2" t="s">
        <v>78</v>
      </c>
    </row>
    <row r="7309" spans="1:5" x14ac:dyDescent="0.2">
      <c r="A7309" s="5">
        <f t="shared" si="115"/>
        <v>7250</v>
      </c>
      <c r="B7309" s="921"/>
      <c r="D7309" s="2" t="str">
        <f t="shared" si="114"/>
        <v>OK</v>
      </c>
      <c r="E7309" s="2" t="s">
        <v>78</v>
      </c>
    </row>
    <row r="7310" spans="1:5" x14ac:dyDescent="0.2">
      <c r="A7310" s="5">
        <f t="shared" si="115"/>
        <v>7251</v>
      </c>
      <c r="B7310" s="921"/>
      <c r="D7310" s="2" t="str">
        <f t="shared" si="114"/>
        <v>OK</v>
      </c>
      <c r="E7310" s="2" t="s">
        <v>78</v>
      </c>
    </row>
    <row r="7311" spans="1:5" x14ac:dyDescent="0.2">
      <c r="A7311" s="5">
        <f t="shared" si="115"/>
        <v>7252</v>
      </c>
      <c r="B7311" s="921"/>
      <c r="D7311" s="2" t="str">
        <f t="shared" si="114"/>
        <v>OK</v>
      </c>
      <c r="E7311" s="2" t="s">
        <v>78</v>
      </c>
    </row>
    <row r="7312" spans="1:5" x14ac:dyDescent="0.2">
      <c r="A7312" s="5">
        <f t="shared" si="115"/>
        <v>7253</v>
      </c>
      <c r="B7312" s="921"/>
      <c r="D7312" s="2" t="str">
        <f t="shared" si="114"/>
        <v>OK</v>
      </c>
      <c r="E7312" s="2" t="s">
        <v>78</v>
      </c>
    </row>
    <row r="7313" spans="1:5" x14ac:dyDescent="0.2">
      <c r="A7313" s="5">
        <f t="shared" si="115"/>
        <v>7254</v>
      </c>
      <c r="B7313" s="921"/>
      <c r="D7313" s="2" t="str">
        <f t="shared" si="114"/>
        <v>OK</v>
      </c>
      <c r="E7313" s="2" t="s">
        <v>78</v>
      </c>
    </row>
    <row r="7314" spans="1:5" x14ac:dyDescent="0.2">
      <c r="A7314" s="5">
        <f t="shared" si="115"/>
        <v>7255</v>
      </c>
      <c r="B7314" s="921"/>
      <c r="D7314" s="2" t="str">
        <f t="shared" si="114"/>
        <v>OK</v>
      </c>
      <c r="E7314" s="2" t="s">
        <v>78</v>
      </c>
    </row>
    <row r="7315" spans="1:5" x14ac:dyDescent="0.2">
      <c r="A7315" s="5">
        <f t="shared" si="115"/>
        <v>7256</v>
      </c>
      <c r="B7315" s="921"/>
      <c r="D7315" s="2" t="str">
        <f t="shared" si="114"/>
        <v>OK</v>
      </c>
      <c r="E7315" s="2" t="s">
        <v>78</v>
      </c>
    </row>
    <row r="7316" spans="1:5" x14ac:dyDescent="0.2">
      <c r="A7316" s="5">
        <f t="shared" si="115"/>
        <v>7257</v>
      </c>
      <c r="B7316" s="921"/>
      <c r="D7316" s="2" t="str">
        <f t="shared" si="114"/>
        <v>OK</v>
      </c>
      <c r="E7316" s="2" t="s">
        <v>78</v>
      </c>
    </row>
    <row r="7317" spans="1:5" x14ac:dyDescent="0.2">
      <c r="A7317" s="5">
        <f t="shared" si="115"/>
        <v>7258</v>
      </c>
      <c r="B7317" s="921"/>
      <c r="D7317" s="2" t="str">
        <f t="shared" si="114"/>
        <v>OK</v>
      </c>
      <c r="E7317" s="2" t="s">
        <v>78</v>
      </c>
    </row>
    <row r="7318" spans="1:5" x14ac:dyDescent="0.2">
      <c r="A7318" s="5">
        <f t="shared" si="115"/>
        <v>7259</v>
      </c>
      <c r="B7318" s="921"/>
      <c r="D7318" s="2" t="str">
        <f t="shared" si="114"/>
        <v>OK</v>
      </c>
      <c r="E7318" s="2" t="s">
        <v>78</v>
      </c>
    </row>
    <row r="7319" spans="1:5" x14ac:dyDescent="0.2">
      <c r="A7319" s="5">
        <f t="shared" si="115"/>
        <v>7260</v>
      </c>
      <c r="B7319" s="921"/>
      <c r="D7319" s="2" t="str">
        <f t="shared" si="114"/>
        <v>OK</v>
      </c>
      <c r="E7319" s="2" t="s">
        <v>78</v>
      </c>
    </row>
    <row r="7320" spans="1:5" x14ac:dyDescent="0.2">
      <c r="A7320" s="5">
        <f t="shared" si="115"/>
        <v>7261</v>
      </c>
      <c r="B7320" s="921"/>
      <c r="D7320" s="2" t="str">
        <f t="shared" si="114"/>
        <v>OK</v>
      </c>
      <c r="E7320" s="2" t="s">
        <v>78</v>
      </c>
    </row>
    <row r="7321" spans="1:5" x14ac:dyDescent="0.2">
      <c r="A7321" s="5">
        <f t="shared" si="115"/>
        <v>7262</v>
      </c>
      <c r="B7321" s="921"/>
      <c r="D7321" s="2" t="str">
        <f t="shared" si="114"/>
        <v>OK</v>
      </c>
      <c r="E7321" s="2" t="s">
        <v>78</v>
      </c>
    </row>
    <row r="7322" spans="1:5" x14ac:dyDescent="0.2">
      <c r="A7322" s="5">
        <f t="shared" si="115"/>
        <v>7263</v>
      </c>
      <c r="B7322" s="921"/>
      <c r="D7322" s="2" t="str">
        <f t="shared" si="114"/>
        <v>OK</v>
      </c>
      <c r="E7322" s="2" t="s">
        <v>78</v>
      </c>
    </row>
    <row r="7323" spans="1:5" x14ac:dyDescent="0.2">
      <c r="A7323" s="5">
        <f t="shared" si="115"/>
        <v>7264</v>
      </c>
      <c r="B7323" s="921"/>
      <c r="D7323" s="2" t="str">
        <f t="shared" si="114"/>
        <v>OK</v>
      </c>
      <c r="E7323" s="2" t="s">
        <v>78</v>
      </c>
    </row>
    <row r="7324" spans="1:5" x14ac:dyDescent="0.2">
      <c r="A7324" s="5">
        <f t="shared" si="115"/>
        <v>7265</v>
      </c>
      <c r="B7324" s="921"/>
      <c r="D7324" s="2" t="str">
        <f t="shared" si="114"/>
        <v>OK</v>
      </c>
      <c r="E7324" s="2" t="s">
        <v>78</v>
      </c>
    </row>
    <row r="7325" spans="1:5" x14ac:dyDescent="0.2">
      <c r="A7325" s="5">
        <f t="shared" si="115"/>
        <v>7266</v>
      </c>
      <c r="B7325" s="921"/>
      <c r="D7325" s="2" t="str">
        <f t="shared" si="114"/>
        <v>OK</v>
      </c>
      <c r="E7325" s="2" t="s">
        <v>78</v>
      </c>
    </row>
    <row r="7326" spans="1:5" x14ac:dyDescent="0.2">
      <c r="A7326" s="5">
        <f t="shared" si="115"/>
        <v>7267</v>
      </c>
      <c r="B7326" s="921"/>
      <c r="D7326" s="2" t="str">
        <f t="shared" si="114"/>
        <v>OK</v>
      </c>
      <c r="E7326" s="2" t="s">
        <v>78</v>
      </c>
    </row>
    <row r="7327" spans="1:5" x14ac:dyDescent="0.2">
      <c r="A7327" s="5">
        <f t="shared" si="115"/>
        <v>7268</v>
      </c>
      <c r="B7327" s="921"/>
      <c r="D7327" s="2" t="str">
        <f t="shared" si="114"/>
        <v>OK</v>
      </c>
      <c r="E7327" s="2" t="s">
        <v>78</v>
      </c>
    </row>
    <row r="7328" spans="1:5" x14ac:dyDescent="0.2">
      <c r="A7328" s="5">
        <f t="shared" si="115"/>
        <v>7269</v>
      </c>
      <c r="B7328" s="921"/>
      <c r="D7328" s="2" t="str">
        <f t="shared" si="114"/>
        <v>OK</v>
      </c>
      <c r="E7328" s="2" t="s">
        <v>78</v>
      </c>
    </row>
    <row r="7329" spans="1:5" x14ac:dyDescent="0.2">
      <c r="A7329" s="5">
        <f t="shared" si="115"/>
        <v>7270</v>
      </c>
      <c r="B7329" s="921"/>
      <c r="D7329" s="2" t="str">
        <f t="shared" si="114"/>
        <v>OK</v>
      </c>
      <c r="E7329" s="2" t="s">
        <v>78</v>
      </c>
    </row>
    <row r="7330" spans="1:5" x14ac:dyDescent="0.2">
      <c r="A7330" s="5">
        <f t="shared" si="115"/>
        <v>7271</v>
      </c>
      <c r="B7330" s="921"/>
      <c r="D7330" s="2" t="str">
        <f t="shared" si="114"/>
        <v>OK</v>
      </c>
      <c r="E7330" s="2" t="s">
        <v>78</v>
      </c>
    </row>
    <row r="7331" spans="1:5" x14ac:dyDescent="0.2">
      <c r="A7331" s="5">
        <f t="shared" si="115"/>
        <v>7272</v>
      </c>
      <c r="B7331" s="921"/>
      <c r="D7331" s="2" t="str">
        <f t="shared" si="114"/>
        <v>OK</v>
      </c>
      <c r="E7331" s="2" t="s">
        <v>78</v>
      </c>
    </row>
    <row r="7332" spans="1:5" x14ac:dyDescent="0.2">
      <c r="A7332" s="5">
        <f t="shared" si="115"/>
        <v>7273</v>
      </c>
      <c r="B7332" s="921"/>
      <c r="D7332" s="2" t="str">
        <f t="shared" si="114"/>
        <v>OK</v>
      </c>
      <c r="E7332" s="2" t="s">
        <v>78</v>
      </c>
    </row>
    <row r="7333" spans="1:5" x14ac:dyDescent="0.2">
      <c r="A7333" s="5">
        <f t="shared" si="115"/>
        <v>7274</v>
      </c>
      <c r="B7333" s="921"/>
      <c r="D7333" s="2" t="str">
        <f t="shared" si="114"/>
        <v>OK</v>
      </c>
      <c r="E7333" s="2" t="s">
        <v>78</v>
      </c>
    </row>
    <row r="7334" spans="1:5" x14ac:dyDescent="0.2">
      <c r="A7334" s="5">
        <f t="shared" si="115"/>
        <v>7275</v>
      </c>
      <c r="B7334" s="921"/>
      <c r="D7334" s="2" t="str">
        <f t="shared" si="114"/>
        <v>OK</v>
      </c>
      <c r="E7334" s="2" t="s">
        <v>78</v>
      </c>
    </row>
    <row r="7335" spans="1:5" x14ac:dyDescent="0.2">
      <c r="A7335" s="5">
        <f t="shared" si="115"/>
        <v>7276</v>
      </c>
      <c r="B7335" s="921"/>
      <c r="D7335" s="2" t="str">
        <f t="shared" si="114"/>
        <v>OK</v>
      </c>
      <c r="E7335" s="2" t="s">
        <v>78</v>
      </c>
    </row>
    <row r="7336" spans="1:5" x14ac:dyDescent="0.2">
      <c r="A7336" s="5">
        <f t="shared" si="115"/>
        <v>7277</v>
      </c>
      <c r="B7336" s="921"/>
      <c r="D7336" s="2" t="str">
        <f t="shared" si="114"/>
        <v>OK</v>
      </c>
      <c r="E7336" s="2" t="s">
        <v>78</v>
      </c>
    </row>
    <row r="7337" spans="1:5" x14ac:dyDescent="0.2">
      <c r="A7337" s="5">
        <f t="shared" si="115"/>
        <v>7278</v>
      </c>
      <c r="B7337" s="921"/>
      <c r="D7337" s="2" t="str">
        <f t="shared" si="114"/>
        <v>OK</v>
      </c>
      <c r="E7337" s="2" t="s">
        <v>78</v>
      </c>
    </row>
    <row r="7338" spans="1:5" x14ac:dyDescent="0.2">
      <c r="A7338" s="5">
        <f t="shared" si="115"/>
        <v>7279</v>
      </c>
      <c r="B7338" s="921"/>
      <c r="D7338" s="2" t="str">
        <f t="shared" si="114"/>
        <v>OK</v>
      </c>
      <c r="E7338" s="2" t="s">
        <v>78</v>
      </c>
    </row>
    <row r="7339" spans="1:5" x14ac:dyDescent="0.2">
      <c r="A7339" s="5">
        <f t="shared" si="115"/>
        <v>7280</v>
      </c>
      <c r="B7339" s="921"/>
      <c r="D7339" s="2" t="str">
        <f t="shared" si="114"/>
        <v>OK</v>
      </c>
      <c r="E7339" s="2" t="s">
        <v>78</v>
      </c>
    </row>
    <row r="7340" spans="1:5" x14ac:dyDescent="0.2">
      <c r="A7340" s="5">
        <f t="shared" si="115"/>
        <v>7281</v>
      </c>
      <c r="B7340" s="921"/>
      <c r="D7340" s="2" t="str">
        <f t="shared" si="114"/>
        <v>OK</v>
      </c>
      <c r="E7340" s="2" t="s">
        <v>78</v>
      </c>
    </row>
    <row r="7341" spans="1:5" x14ac:dyDescent="0.2">
      <c r="A7341" s="5">
        <f t="shared" si="115"/>
        <v>7282</v>
      </c>
      <c r="B7341" s="921"/>
      <c r="D7341" s="2" t="str">
        <f t="shared" si="114"/>
        <v>OK</v>
      </c>
      <c r="E7341" s="2" t="s">
        <v>78</v>
      </c>
    </row>
    <row r="7342" spans="1:5" x14ac:dyDescent="0.2">
      <c r="A7342" s="5">
        <f t="shared" si="115"/>
        <v>7283</v>
      </c>
      <c r="B7342" s="921"/>
      <c r="D7342" s="2" t="str">
        <f t="shared" si="114"/>
        <v>OK</v>
      </c>
      <c r="E7342" s="2" t="s">
        <v>78</v>
      </c>
    </row>
    <row r="7343" spans="1:5" x14ac:dyDescent="0.2">
      <c r="A7343" s="5">
        <f t="shared" si="115"/>
        <v>7284</v>
      </c>
      <c r="B7343" s="921"/>
      <c r="D7343" s="2" t="str">
        <f t="shared" si="114"/>
        <v>OK</v>
      </c>
      <c r="E7343" s="2" t="s">
        <v>78</v>
      </c>
    </row>
    <row r="7344" spans="1:5" x14ac:dyDescent="0.2">
      <c r="A7344" s="5">
        <f t="shared" si="115"/>
        <v>7285</v>
      </c>
      <c r="B7344" s="921"/>
      <c r="D7344" s="2" t="str">
        <f t="shared" si="114"/>
        <v>OK</v>
      </c>
      <c r="E7344" s="2" t="s">
        <v>78</v>
      </c>
    </row>
    <row r="7345" spans="1:5" x14ac:dyDescent="0.2">
      <c r="A7345" s="5">
        <f t="shared" si="115"/>
        <v>7286</v>
      </c>
      <c r="B7345" s="921"/>
      <c r="D7345" s="2" t="str">
        <f t="shared" si="114"/>
        <v>OK</v>
      </c>
      <c r="E7345" s="2" t="s">
        <v>78</v>
      </c>
    </row>
    <row r="7346" spans="1:5" x14ac:dyDescent="0.2">
      <c r="A7346" s="5">
        <f t="shared" si="115"/>
        <v>7287</v>
      </c>
      <c r="B7346" s="921"/>
      <c r="D7346" s="2" t="str">
        <f t="shared" si="114"/>
        <v>OK</v>
      </c>
      <c r="E7346" s="2" t="s">
        <v>78</v>
      </c>
    </row>
    <row r="7347" spans="1:5" x14ac:dyDescent="0.2">
      <c r="A7347" s="5">
        <f t="shared" si="115"/>
        <v>7288</v>
      </c>
      <c r="B7347" s="921"/>
      <c r="D7347" s="2" t="str">
        <f t="shared" si="114"/>
        <v>OK</v>
      </c>
      <c r="E7347" s="2" t="s">
        <v>78</v>
      </c>
    </row>
    <row r="7348" spans="1:5" x14ac:dyDescent="0.2">
      <c r="A7348" s="5">
        <f t="shared" si="115"/>
        <v>7289</v>
      </c>
      <c r="B7348" s="921"/>
      <c r="D7348" s="2" t="str">
        <f t="shared" si="114"/>
        <v>OK</v>
      </c>
      <c r="E7348" s="2" t="s">
        <v>78</v>
      </c>
    </row>
    <row r="7349" spans="1:5" x14ac:dyDescent="0.2">
      <c r="A7349" s="5">
        <f t="shared" si="115"/>
        <v>7290</v>
      </c>
      <c r="B7349" s="921"/>
      <c r="D7349" s="2" t="str">
        <f t="shared" si="114"/>
        <v>OK</v>
      </c>
      <c r="E7349" s="2" t="s">
        <v>78</v>
      </c>
    </row>
    <row r="7350" spans="1:5" x14ac:dyDescent="0.2">
      <c r="A7350" s="5">
        <f t="shared" si="115"/>
        <v>7291</v>
      </c>
      <c r="B7350" s="921"/>
      <c r="D7350" s="2" t="str">
        <f t="shared" si="114"/>
        <v>OK</v>
      </c>
      <c r="E7350" s="2" t="s">
        <v>78</v>
      </c>
    </row>
    <row r="7351" spans="1:5" x14ac:dyDescent="0.2">
      <c r="A7351" s="5">
        <f t="shared" si="115"/>
        <v>7292</v>
      </c>
      <c r="B7351" s="921"/>
      <c r="D7351" s="2" t="str">
        <f t="shared" si="114"/>
        <v>OK</v>
      </c>
      <c r="E7351" s="2" t="s">
        <v>78</v>
      </c>
    </row>
    <row r="7352" spans="1:5" x14ac:dyDescent="0.2">
      <c r="A7352" s="5">
        <f t="shared" si="115"/>
        <v>7293</v>
      </c>
      <c r="B7352" s="921"/>
      <c r="D7352" s="2" t="str">
        <f t="shared" si="114"/>
        <v>OK</v>
      </c>
      <c r="E7352" s="2" t="s">
        <v>78</v>
      </c>
    </row>
    <row r="7353" spans="1:5" x14ac:dyDescent="0.2">
      <c r="A7353" s="5">
        <f t="shared" si="115"/>
        <v>7294</v>
      </c>
      <c r="B7353" s="921"/>
      <c r="D7353" s="2" t="str">
        <f t="shared" si="114"/>
        <v>OK</v>
      </c>
      <c r="E7353" s="2" t="s">
        <v>78</v>
      </c>
    </row>
    <row r="7354" spans="1:5" x14ac:dyDescent="0.2">
      <c r="A7354" s="5">
        <f t="shared" si="115"/>
        <v>7295</v>
      </c>
      <c r="B7354" s="921"/>
      <c r="D7354" s="2" t="str">
        <f t="shared" si="114"/>
        <v>OK</v>
      </c>
      <c r="E7354" s="2" t="s">
        <v>78</v>
      </c>
    </row>
    <row r="7355" spans="1:5" x14ac:dyDescent="0.2">
      <c r="A7355" s="5">
        <f t="shared" si="115"/>
        <v>7296</v>
      </c>
      <c r="B7355" s="921"/>
      <c r="D7355" s="2" t="str">
        <f t="shared" si="114"/>
        <v>OK</v>
      </c>
      <c r="E7355" s="2" t="s">
        <v>78</v>
      </c>
    </row>
    <row r="7356" spans="1:5" x14ac:dyDescent="0.2">
      <c r="A7356" s="5">
        <f t="shared" si="115"/>
        <v>7297</v>
      </c>
      <c r="B7356" s="921"/>
      <c r="D7356" s="2" t="str">
        <f t="shared" si="114"/>
        <v>OK</v>
      </c>
      <c r="E7356" s="2" t="s">
        <v>78</v>
      </c>
    </row>
    <row r="7357" spans="1:5" x14ac:dyDescent="0.2">
      <c r="A7357" s="5">
        <f t="shared" si="115"/>
        <v>7298</v>
      </c>
      <c r="B7357" s="921"/>
      <c r="D7357" s="2" t="str">
        <f t="shared" ref="D7357:D7420" si="116">IF(ISBLANK(B7357),"OK",IF(A7357-B7357=0,"OK","Error?"))</f>
        <v>OK</v>
      </c>
      <c r="E7357" s="2" t="s">
        <v>78</v>
      </c>
    </row>
    <row r="7358" spans="1:5" x14ac:dyDescent="0.2">
      <c r="A7358" s="5">
        <f t="shared" si="115"/>
        <v>7299</v>
      </c>
      <c r="B7358" s="921"/>
      <c r="D7358" s="2" t="str">
        <f t="shared" si="116"/>
        <v>OK</v>
      </c>
      <c r="E7358" s="2" t="s">
        <v>78</v>
      </c>
    </row>
    <row r="7359" spans="1:5" x14ac:dyDescent="0.2">
      <c r="A7359" s="5">
        <f t="shared" si="115"/>
        <v>7300</v>
      </c>
      <c r="B7359" s="921"/>
      <c r="D7359" s="2" t="str">
        <f t="shared" si="116"/>
        <v>OK</v>
      </c>
      <c r="E7359" s="2" t="s">
        <v>78</v>
      </c>
    </row>
    <row r="7360" spans="1:5" x14ac:dyDescent="0.2">
      <c r="A7360" s="5">
        <f t="shared" si="115"/>
        <v>7301</v>
      </c>
      <c r="B7360" s="921"/>
      <c r="D7360" s="2" t="str">
        <f t="shared" si="116"/>
        <v>OK</v>
      </c>
      <c r="E7360" s="2" t="s">
        <v>78</v>
      </c>
    </row>
    <row r="7361" spans="1:5" x14ac:dyDescent="0.2">
      <c r="A7361" s="5">
        <f t="shared" si="115"/>
        <v>7302</v>
      </c>
      <c r="B7361" s="921"/>
      <c r="D7361" s="2" t="str">
        <f t="shared" si="116"/>
        <v>OK</v>
      </c>
      <c r="E7361" s="2" t="s">
        <v>78</v>
      </c>
    </row>
    <row r="7362" spans="1:5" x14ac:dyDescent="0.2">
      <c r="A7362" s="5">
        <f t="shared" si="115"/>
        <v>7303</v>
      </c>
      <c r="B7362" s="921"/>
      <c r="D7362" s="2" t="str">
        <f t="shared" si="116"/>
        <v>OK</v>
      </c>
      <c r="E7362" s="2" t="s">
        <v>78</v>
      </c>
    </row>
    <row r="7363" spans="1:5" x14ac:dyDescent="0.2">
      <c r="A7363" s="5">
        <f t="shared" si="115"/>
        <v>7304</v>
      </c>
      <c r="B7363" s="921"/>
      <c r="D7363" s="2" t="str">
        <f t="shared" si="116"/>
        <v>OK</v>
      </c>
      <c r="E7363" s="2" t="s">
        <v>78</v>
      </c>
    </row>
    <row r="7364" spans="1:5" x14ac:dyDescent="0.2">
      <c r="A7364" s="5">
        <f t="shared" si="115"/>
        <v>7305</v>
      </c>
      <c r="B7364" s="921"/>
      <c r="D7364" s="2" t="str">
        <f t="shared" si="116"/>
        <v>OK</v>
      </c>
      <c r="E7364" s="2" t="s">
        <v>78</v>
      </c>
    </row>
    <row r="7365" spans="1:5" x14ac:dyDescent="0.2">
      <c r="A7365" s="5">
        <f t="shared" si="115"/>
        <v>7306</v>
      </c>
      <c r="B7365" s="921"/>
      <c r="D7365" s="2" t="str">
        <f t="shared" si="116"/>
        <v>OK</v>
      </c>
      <c r="E7365" s="2" t="s">
        <v>78</v>
      </c>
    </row>
    <row r="7366" spans="1:5" x14ac:dyDescent="0.2">
      <c r="A7366" s="5">
        <f t="shared" si="115"/>
        <v>7307</v>
      </c>
      <c r="B7366" s="921"/>
      <c r="D7366" s="2" t="str">
        <f t="shared" si="116"/>
        <v>OK</v>
      </c>
      <c r="E7366" s="2" t="s">
        <v>78</v>
      </c>
    </row>
    <row r="7367" spans="1:5" x14ac:dyDescent="0.2">
      <c r="A7367" s="5">
        <f t="shared" si="115"/>
        <v>7308</v>
      </c>
      <c r="B7367" s="921"/>
      <c r="D7367" s="2" t="str">
        <f t="shared" si="116"/>
        <v>OK</v>
      </c>
      <c r="E7367" s="2" t="s">
        <v>78</v>
      </c>
    </row>
    <row r="7368" spans="1:5" x14ac:dyDescent="0.2">
      <c r="A7368" s="5">
        <f t="shared" si="115"/>
        <v>7309</v>
      </c>
      <c r="B7368" s="921"/>
      <c r="D7368" s="2" t="str">
        <f t="shared" si="116"/>
        <v>OK</v>
      </c>
      <c r="E7368" s="2" t="s">
        <v>78</v>
      </c>
    </row>
    <row r="7369" spans="1:5" x14ac:dyDescent="0.2">
      <c r="A7369" s="5">
        <f t="shared" si="115"/>
        <v>7310</v>
      </c>
      <c r="B7369" s="921"/>
      <c r="D7369" s="2" t="str">
        <f t="shared" si="116"/>
        <v>OK</v>
      </c>
      <c r="E7369" s="2" t="s">
        <v>78</v>
      </c>
    </row>
    <row r="7370" spans="1:5" x14ac:dyDescent="0.2">
      <c r="A7370" s="5">
        <f t="shared" si="115"/>
        <v>7311</v>
      </c>
      <c r="B7370" s="921"/>
      <c r="D7370" s="2" t="str">
        <f t="shared" si="116"/>
        <v>OK</v>
      </c>
      <c r="E7370" s="2" t="s">
        <v>78</v>
      </c>
    </row>
    <row r="7371" spans="1:5" x14ac:dyDescent="0.2">
      <c r="A7371" s="5">
        <f t="shared" si="115"/>
        <v>7312</v>
      </c>
      <c r="B7371" s="921"/>
      <c r="D7371" s="2" t="str">
        <f t="shared" si="116"/>
        <v>OK</v>
      </c>
      <c r="E7371" s="2" t="s">
        <v>78</v>
      </c>
    </row>
    <row r="7372" spans="1:5" x14ac:dyDescent="0.2">
      <c r="A7372" s="5">
        <f t="shared" ref="A7372:A7435" si="117">A7371+1</f>
        <v>7313</v>
      </c>
      <c r="B7372" s="921"/>
      <c r="D7372" s="2" t="str">
        <f t="shared" si="116"/>
        <v>OK</v>
      </c>
      <c r="E7372" s="2" t="s">
        <v>78</v>
      </c>
    </row>
    <row r="7373" spans="1:5" x14ac:dyDescent="0.2">
      <c r="A7373" s="5">
        <f t="shared" si="117"/>
        <v>7314</v>
      </c>
      <c r="B7373" s="921"/>
      <c r="D7373" s="2" t="str">
        <f t="shared" si="116"/>
        <v>OK</v>
      </c>
      <c r="E7373" s="2" t="s">
        <v>78</v>
      </c>
    </row>
    <row r="7374" spans="1:5" x14ac:dyDescent="0.2">
      <c r="A7374" s="5">
        <f t="shared" si="117"/>
        <v>7315</v>
      </c>
      <c r="B7374" s="921"/>
      <c r="D7374" s="2" t="str">
        <f t="shared" si="116"/>
        <v>OK</v>
      </c>
      <c r="E7374" s="2" t="s">
        <v>78</v>
      </c>
    </row>
    <row r="7375" spans="1:5" x14ac:dyDescent="0.2">
      <c r="A7375" s="5">
        <f t="shared" si="117"/>
        <v>7316</v>
      </c>
      <c r="B7375" s="921"/>
      <c r="D7375" s="2" t="str">
        <f t="shared" si="116"/>
        <v>OK</v>
      </c>
      <c r="E7375" s="2" t="s">
        <v>78</v>
      </c>
    </row>
    <row r="7376" spans="1:5" x14ac:dyDescent="0.2">
      <c r="A7376" s="5">
        <f t="shared" si="117"/>
        <v>7317</v>
      </c>
      <c r="B7376" s="921"/>
      <c r="D7376" s="2" t="str">
        <f t="shared" si="116"/>
        <v>OK</v>
      </c>
      <c r="E7376" s="2" t="s">
        <v>78</v>
      </c>
    </row>
    <row r="7377" spans="1:5" x14ac:dyDescent="0.2">
      <c r="A7377" s="5">
        <f t="shared" si="117"/>
        <v>7318</v>
      </c>
      <c r="B7377" s="921"/>
      <c r="D7377" s="2" t="str">
        <f t="shared" si="116"/>
        <v>OK</v>
      </c>
      <c r="E7377" s="2" t="s">
        <v>78</v>
      </c>
    </row>
    <row r="7378" spans="1:5" x14ac:dyDescent="0.2">
      <c r="A7378" s="5">
        <f t="shared" si="117"/>
        <v>7319</v>
      </c>
      <c r="B7378" s="921"/>
      <c r="D7378" s="2" t="str">
        <f t="shared" si="116"/>
        <v>OK</v>
      </c>
      <c r="E7378" s="2" t="s">
        <v>78</v>
      </c>
    </row>
    <row r="7379" spans="1:5" x14ac:dyDescent="0.2">
      <c r="A7379" s="5">
        <f t="shared" si="117"/>
        <v>7320</v>
      </c>
      <c r="B7379" s="921"/>
      <c r="D7379" s="2" t="str">
        <f t="shared" si="116"/>
        <v>OK</v>
      </c>
      <c r="E7379" s="2" t="s">
        <v>78</v>
      </c>
    </row>
    <row r="7380" spans="1:5" x14ac:dyDescent="0.2">
      <c r="A7380" s="5">
        <f t="shared" si="117"/>
        <v>7321</v>
      </c>
      <c r="B7380" s="921"/>
      <c r="D7380" s="2" t="str">
        <f t="shared" si="116"/>
        <v>OK</v>
      </c>
      <c r="E7380" s="2" t="s">
        <v>78</v>
      </c>
    </row>
    <row r="7381" spans="1:5" x14ac:dyDescent="0.2">
      <c r="A7381" s="5">
        <f t="shared" si="117"/>
        <v>7322</v>
      </c>
      <c r="B7381" s="921"/>
      <c r="D7381" s="2" t="str">
        <f t="shared" si="116"/>
        <v>OK</v>
      </c>
      <c r="E7381" s="2" t="s">
        <v>78</v>
      </c>
    </row>
    <row r="7382" spans="1:5" x14ac:dyDescent="0.2">
      <c r="A7382" s="5">
        <f t="shared" si="117"/>
        <v>7323</v>
      </c>
      <c r="B7382" s="921"/>
      <c r="D7382" s="2" t="str">
        <f t="shared" si="116"/>
        <v>OK</v>
      </c>
      <c r="E7382" s="2" t="s">
        <v>78</v>
      </c>
    </row>
    <row r="7383" spans="1:5" x14ac:dyDescent="0.2">
      <c r="A7383" s="5">
        <f t="shared" si="117"/>
        <v>7324</v>
      </c>
      <c r="B7383" s="921"/>
      <c r="D7383" s="2" t="str">
        <f t="shared" si="116"/>
        <v>OK</v>
      </c>
      <c r="E7383" s="2" t="s">
        <v>78</v>
      </c>
    </row>
    <row r="7384" spans="1:5" x14ac:dyDescent="0.2">
      <c r="A7384" s="5">
        <f t="shared" si="117"/>
        <v>7325</v>
      </c>
      <c r="B7384" s="921"/>
      <c r="D7384" s="2" t="str">
        <f t="shared" si="116"/>
        <v>OK</v>
      </c>
      <c r="E7384" s="2" t="s">
        <v>78</v>
      </c>
    </row>
    <row r="7385" spans="1:5" x14ac:dyDescent="0.2">
      <c r="A7385" s="5">
        <f t="shared" si="117"/>
        <v>7326</v>
      </c>
      <c r="B7385" s="921"/>
      <c r="D7385" s="2" t="str">
        <f t="shared" si="116"/>
        <v>OK</v>
      </c>
      <c r="E7385" s="2" t="s">
        <v>78</v>
      </c>
    </row>
    <row r="7386" spans="1:5" x14ac:dyDescent="0.2">
      <c r="A7386" s="5">
        <f t="shared" si="117"/>
        <v>7327</v>
      </c>
      <c r="B7386" s="921"/>
      <c r="D7386" s="2" t="str">
        <f t="shared" si="116"/>
        <v>OK</v>
      </c>
      <c r="E7386" s="2" t="s">
        <v>78</v>
      </c>
    </row>
    <row r="7387" spans="1:5" x14ac:dyDescent="0.2">
      <c r="A7387" s="5">
        <f t="shared" si="117"/>
        <v>7328</v>
      </c>
      <c r="B7387" s="921"/>
      <c r="D7387" s="2" t="str">
        <f t="shared" si="116"/>
        <v>OK</v>
      </c>
      <c r="E7387" s="2" t="s">
        <v>78</v>
      </c>
    </row>
    <row r="7388" spans="1:5" x14ac:dyDescent="0.2">
      <c r="A7388" s="5">
        <f t="shared" si="117"/>
        <v>7329</v>
      </c>
      <c r="B7388" s="921"/>
      <c r="D7388" s="2" t="str">
        <f t="shared" si="116"/>
        <v>OK</v>
      </c>
      <c r="E7388" s="2" t="s">
        <v>78</v>
      </c>
    </row>
    <row r="7389" spans="1:5" x14ac:dyDescent="0.2">
      <c r="A7389" s="5">
        <f t="shared" si="117"/>
        <v>7330</v>
      </c>
      <c r="B7389" s="921"/>
      <c r="D7389" s="2" t="str">
        <f t="shared" si="116"/>
        <v>OK</v>
      </c>
      <c r="E7389" s="2" t="s">
        <v>78</v>
      </c>
    </row>
    <row r="7390" spans="1:5" x14ac:dyDescent="0.2">
      <c r="A7390" s="5">
        <f t="shared" si="117"/>
        <v>7331</v>
      </c>
      <c r="B7390" s="921"/>
      <c r="D7390" s="2" t="str">
        <f t="shared" si="116"/>
        <v>OK</v>
      </c>
      <c r="E7390" s="2" t="s">
        <v>78</v>
      </c>
    </row>
    <row r="7391" spans="1:5" x14ac:dyDescent="0.2">
      <c r="A7391" s="5">
        <f t="shared" si="117"/>
        <v>7332</v>
      </c>
      <c r="B7391" s="921"/>
      <c r="D7391" s="2" t="str">
        <f t="shared" si="116"/>
        <v>OK</v>
      </c>
      <c r="E7391" s="2" t="s">
        <v>78</v>
      </c>
    </row>
    <row r="7392" spans="1:5" x14ac:dyDescent="0.2">
      <c r="A7392" s="5">
        <f t="shared" si="117"/>
        <v>7333</v>
      </c>
      <c r="B7392" s="921"/>
      <c r="D7392" s="2" t="str">
        <f t="shared" si="116"/>
        <v>OK</v>
      </c>
      <c r="E7392" s="2" t="s">
        <v>78</v>
      </c>
    </row>
    <row r="7393" spans="1:5" x14ac:dyDescent="0.2">
      <c r="A7393" s="5">
        <f t="shared" si="117"/>
        <v>7334</v>
      </c>
      <c r="B7393" s="921"/>
      <c r="D7393" s="2" t="str">
        <f t="shared" si="116"/>
        <v>OK</v>
      </c>
      <c r="E7393" s="2" t="s">
        <v>78</v>
      </c>
    </row>
    <row r="7394" spans="1:5" x14ac:dyDescent="0.2">
      <c r="A7394" s="5">
        <f t="shared" si="117"/>
        <v>7335</v>
      </c>
      <c r="B7394" s="921"/>
      <c r="D7394" s="2" t="str">
        <f t="shared" si="116"/>
        <v>OK</v>
      </c>
      <c r="E7394" s="2" t="s">
        <v>78</v>
      </c>
    </row>
    <row r="7395" spans="1:5" x14ac:dyDescent="0.2">
      <c r="A7395" s="5">
        <f t="shared" si="117"/>
        <v>7336</v>
      </c>
      <c r="B7395" s="921"/>
      <c r="D7395" s="2" t="str">
        <f t="shared" si="116"/>
        <v>OK</v>
      </c>
      <c r="E7395" s="2" t="s">
        <v>78</v>
      </c>
    </row>
    <row r="7396" spans="1:5" x14ac:dyDescent="0.2">
      <c r="A7396" s="5">
        <f t="shared" si="117"/>
        <v>7337</v>
      </c>
      <c r="B7396" s="921"/>
      <c r="D7396" s="2" t="str">
        <f t="shared" si="116"/>
        <v>OK</v>
      </c>
      <c r="E7396" s="2" t="s">
        <v>78</v>
      </c>
    </row>
    <row r="7397" spans="1:5" x14ac:dyDescent="0.2">
      <c r="A7397" s="5">
        <f t="shared" si="117"/>
        <v>7338</v>
      </c>
      <c r="B7397" s="921"/>
      <c r="D7397" s="2" t="str">
        <f t="shared" si="116"/>
        <v>OK</v>
      </c>
      <c r="E7397" s="2" t="s">
        <v>78</v>
      </c>
    </row>
    <row r="7398" spans="1:5" x14ac:dyDescent="0.2">
      <c r="A7398" s="5">
        <f t="shared" si="117"/>
        <v>7339</v>
      </c>
      <c r="B7398" s="921"/>
      <c r="D7398" s="2" t="str">
        <f t="shared" si="116"/>
        <v>OK</v>
      </c>
      <c r="E7398" s="2" t="s">
        <v>78</v>
      </c>
    </row>
    <row r="7399" spans="1:5" x14ac:dyDescent="0.2">
      <c r="A7399" s="5">
        <f t="shared" si="117"/>
        <v>7340</v>
      </c>
      <c r="B7399" s="921"/>
      <c r="D7399" s="2" t="str">
        <f t="shared" si="116"/>
        <v>OK</v>
      </c>
      <c r="E7399" s="2" t="s">
        <v>78</v>
      </c>
    </row>
    <row r="7400" spans="1:5" x14ac:dyDescent="0.2">
      <c r="A7400" s="5">
        <f t="shared" si="117"/>
        <v>7341</v>
      </c>
      <c r="B7400" s="921"/>
      <c r="D7400" s="2" t="str">
        <f t="shared" si="116"/>
        <v>OK</v>
      </c>
      <c r="E7400" s="2" t="s">
        <v>78</v>
      </c>
    </row>
    <row r="7401" spans="1:5" x14ac:dyDescent="0.2">
      <c r="A7401" s="5">
        <f t="shared" si="117"/>
        <v>7342</v>
      </c>
      <c r="B7401" s="921"/>
      <c r="D7401" s="2" t="str">
        <f t="shared" si="116"/>
        <v>OK</v>
      </c>
      <c r="E7401" s="2" t="s">
        <v>78</v>
      </c>
    </row>
    <row r="7402" spans="1:5" x14ac:dyDescent="0.2">
      <c r="A7402" s="5">
        <f t="shared" si="117"/>
        <v>7343</v>
      </c>
      <c r="B7402" s="921"/>
      <c r="D7402" s="2" t="str">
        <f t="shared" si="116"/>
        <v>OK</v>
      </c>
      <c r="E7402" s="2" t="s">
        <v>78</v>
      </c>
    </row>
    <row r="7403" spans="1:5" x14ac:dyDescent="0.2">
      <c r="A7403" s="5">
        <f t="shared" si="117"/>
        <v>7344</v>
      </c>
      <c r="B7403" s="921"/>
      <c r="D7403" s="2" t="str">
        <f t="shared" si="116"/>
        <v>OK</v>
      </c>
      <c r="E7403" s="2" t="s">
        <v>78</v>
      </c>
    </row>
    <row r="7404" spans="1:5" x14ac:dyDescent="0.2">
      <c r="A7404" s="5">
        <f t="shared" si="117"/>
        <v>7345</v>
      </c>
      <c r="B7404" s="921"/>
      <c r="D7404" s="2" t="str">
        <f t="shared" si="116"/>
        <v>OK</v>
      </c>
      <c r="E7404" s="2" t="s">
        <v>78</v>
      </c>
    </row>
    <row r="7405" spans="1:5" x14ac:dyDescent="0.2">
      <c r="A7405" s="5">
        <f t="shared" si="117"/>
        <v>7346</v>
      </c>
      <c r="B7405" s="921"/>
      <c r="D7405" s="2" t="str">
        <f t="shared" si="116"/>
        <v>OK</v>
      </c>
      <c r="E7405" s="2" t="s">
        <v>78</v>
      </c>
    </row>
    <row r="7406" spans="1:5" x14ac:dyDescent="0.2">
      <c r="A7406" s="5">
        <f t="shared" si="117"/>
        <v>7347</v>
      </c>
      <c r="B7406" s="921"/>
      <c r="D7406" s="2" t="str">
        <f t="shared" si="116"/>
        <v>OK</v>
      </c>
      <c r="E7406" s="2" t="s">
        <v>78</v>
      </c>
    </row>
    <row r="7407" spans="1:5" x14ac:dyDescent="0.2">
      <c r="A7407" s="5">
        <f t="shared" si="117"/>
        <v>7348</v>
      </c>
      <c r="B7407" s="921"/>
      <c r="D7407" s="2" t="str">
        <f t="shared" si="116"/>
        <v>OK</v>
      </c>
      <c r="E7407" s="2" t="s">
        <v>78</v>
      </c>
    </row>
    <row r="7408" spans="1:5" x14ac:dyDescent="0.2">
      <c r="A7408" s="5">
        <f t="shared" si="117"/>
        <v>7349</v>
      </c>
      <c r="B7408" s="921"/>
      <c r="D7408" s="2" t="str">
        <f t="shared" si="116"/>
        <v>OK</v>
      </c>
      <c r="E7408" s="2" t="s">
        <v>78</v>
      </c>
    </row>
    <row r="7409" spans="1:5" x14ac:dyDescent="0.2">
      <c r="A7409" s="5">
        <f t="shared" si="117"/>
        <v>7350</v>
      </c>
      <c r="B7409" s="921"/>
      <c r="D7409" s="2" t="str">
        <f t="shared" si="116"/>
        <v>OK</v>
      </c>
      <c r="E7409" s="2" t="s">
        <v>78</v>
      </c>
    </row>
    <row r="7410" spans="1:5" x14ac:dyDescent="0.2">
      <c r="A7410" s="5">
        <f t="shared" si="117"/>
        <v>7351</v>
      </c>
      <c r="B7410" s="921"/>
      <c r="D7410" s="2" t="str">
        <f t="shared" si="116"/>
        <v>OK</v>
      </c>
      <c r="E7410" s="2" t="s">
        <v>78</v>
      </c>
    </row>
    <row r="7411" spans="1:5" x14ac:dyDescent="0.2">
      <c r="A7411" s="5">
        <f t="shared" si="117"/>
        <v>7352</v>
      </c>
      <c r="B7411" s="921"/>
      <c r="D7411" s="2" t="str">
        <f t="shared" si="116"/>
        <v>OK</v>
      </c>
      <c r="E7411" s="2" t="s">
        <v>78</v>
      </c>
    </row>
    <row r="7412" spans="1:5" x14ac:dyDescent="0.2">
      <c r="A7412" s="5">
        <f t="shared" si="117"/>
        <v>7353</v>
      </c>
      <c r="B7412" s="921"/>
      <c r="D7412" s="2" t="str">
        <f t="shared" si="116"/>
        <v>OK</v>
      </c>
      <c r="E7412" s="2" t="s">
        <v>78</v>
      </c>
    </row>
    <row r="7413" spans="1:5" x14ac:dyDescent="0.2">
      <c r="A7413" s="5">
        <f t="shared" si="117"/>
        <v>7354</v>
      </c>
      <c r="B7413" s="921"/>
      <c r="D7413" s="2" t="str">
        <f t="shared" si="116"/>
        <v>OK</v>
      </c>
      <c r="E7413" s="2" t="s">
        <v>78</v>
      </c>
    </row>
    <row r="7414" spans="1:5" x14ac:dyDescent="0.2">
      <c r="A7414" s="5">
        <f t="shared" si="117"/>
        <v>7355</v>
      </c>
      <c r="B7414" s="921"/>
      <c r="D7414" s="2" t="str">
        <f t="shared" si="116"/>
        <v>OK</v>
      </c>
      <c r="E7414" s="2" t="s">
        <v>78</v>
      </c>
    </row>
    <row r="7415" spans="1:5" x14ac:dyDescent="0.2">
      <c r="A7415" s="5">
        <f t="shared" si="117"/>
        <v>7356</v>
      </c>
      <c r="B7415" s="921"/>
      <c r="D7415" s="2" t="str">
        <f t="shared" si="116"/>
        <v>OK</v>
      </c>
      <c r="E7415" s="2" t="s">
        <v>78</v>
      </c>
    </row>
    <row r="7416" spans="1:5" x14ac:dyDescent="0.2">
      <c r="A7416" s="5">
        <f t="shared" si="117"/>
        <v>7357</v>
      </c>
      <c r="B7416" s="921"/>
      <c r="D7416" s="2" t="str">
        <f t="shared" si="116"/>
        <v>OK</v>
      </c>
      <c r="E7416" s="2" t="s">
        <v>78</v>
      </c>
    </row>
    <row r="7417" spans="1:5" x14ac:dyDescent="0.2">
      <c r="A7417" s="5">
        <f t="shared" si="117"/>
        <v>7358</v>
      </c>
      <c r="B7417" s="921"/>
      <c r="D7417" s="2" t="str">
        <f t="shared" si="116"/>
        <v>OK</v>
      </c>
      <c r="E7417" s="2" t="s">
        <v>78</v>
      </c>
    </row>
    <row r="7418" spans="1:5" x14ac:dyDescent="0.2">
      <c r="A7418" s="5">
        <f t="shared" si="117"/>
        <v>7359</v>
      </c>
      <c r="B7418" s="921"/>
      <c r="D7418" s="2" t="str">
        <f t="shared" si="116"/>
        <v>OK</v>
      </c>
      <c r="E7418" s="2" t="s">
        <v>78</v>
      </c>
    </row>
    <row r="7419" spans="1:5" x14ac:dyDescent="0.2">
      <c r="A7419" s="5">
        <f t="shared" si="117"/>
        <v>7360</v>
      </c>
      <c r="B7419" s="921"/>
      <c r="D7419" s="2" t="str">
        <f t="shared" si="116"/>
        <v>OK</v>
      </c>
      <c r="E7419" s="2" t="s">
        <v>78</v>
      </c>
    </row>
    <row r="7420" spans="1:5" x14ac:dyDescent="0.2">
      <c r="A7420" s="5">
        <f t="shared" si="117"/>
        <v>7361</v>
      </c>
      <c r="B7420" s="921"/>
      <c r="D7420" s="2" t="str">
        <f t="shared" si="116"/>
        <v>OK</v>
      </c>
      <c r="E7420" s="2" t="s">
        <v>78</v>
      </c>
    </row>
    <row r="7421" spans="1:5" x14ac:dyDescent="0.2">
      <c r="A7421" s="5">
        <f t="shared" si="117"/>
        <v>7362</v>
      </c>
      <c r="B7421" s="921"/>
      <c r="D7421" s="2" t="str">
        <f t="shared" ref="D7421:D7484" si="118">IF(ISBLANK(B7421),"OK",IF(A7421-B7421=0,"OK","Error?"))</f>
        <v>OK</v>
      </c>
      <c r="E7421" s="2" t="s">
        <v>78</v>
      </c>
    </row>
    <row r="7422" spans="1:5" x14ac:dyDescent="0.2">
      <c r="A7422" s="5">
        <f t="shared" si="117"/>
        <v>7363</v>
      </c>
      <c r="B7422" s="921"/>
      <c r="D7422" s="2" t="str">
        <f t="shared" si="118"/>
        <v>OK</v>
      </c>
      <c r="E7422" s="2" t="s">
        <v>78</v>
      </c>
    </row>
    <row r="7423" spans="1:5" x14ac:dyDescent="0.2">
      <c r="A7423" s="5">
        <f t="shared" si="117"/>
        <v>7364</v>
      </c>
      <c r="B7423" s="921"/>
      <c r="D7423" s="2" t="str">
        <f t="shared" si="118"/>
        <v>OK</v>
      </c>
      <c r="E7423" s="2" t="s">
        <v>78</v>
      </c>
    </row>
    <row r="7424" spans="1:5" x14ac:dyDescent="0.2">
      <c r="A7424" s="5">
        <f t="shared" si="117"/>
        <v>7365</v>
      </c>
      <c r="B7424" s="921"/>
      <c r="D7424" s="2" t="str">
        <f t="shared" si="118"/>
        <v>OK</v>
      </c>
      <c r="E7424" s="2" t="s">
        <v>78</v>
      </c>
    </row>
    <row r="7425" spans="1:5" x14ac:dyDescent="0.2">
      <c r="A7425" s="5">
        <f t="shared" si="117"/>
        <v>7366</v>
      </c>
      <c r="B7425" s="921"/>
      <c r="D7425" s="2" t="str">
        <f t="shared" si="118"/>
        <v>OK</v>
      </c>
      <c r="E7425" s="2" t="s">
        <v>78</v>
      </c>
    </row>
    <row r="7426" spans="1:5" x14ac:dyDescent="0.2">
      <c r="A7426" s="5">
        <f t="shared" si="117"/>
        <v>7367</v>
      </c>
      <c r="B7426" s="921"/>
      <c r="D7426" s="2" t="str">
        <f t="shared" si="118"/>
        <v>OK</v>
      </c>
      <c r="E7426" s="2" t="s">
        <v>78</v>
      </c>
    </row>
    <row r="7427" spans="1:5" x14ac:dyDescent="0.2">
      <c r="A7427" s="5">
        <f t="shared" si="117"/>
        <v>7368</v>
      </c>
      <c r="B7427" s="921"/>
      <c r="D7427" s="2" t="str">
        <f t="shared" si="118"/>
        <v>OK</v>
      </c>
      <c r="E7427" s="2" t="s">
        <v>78</v>
      </c>
    </row>
    <row r="7428" spans="1:5" x14ac:dyDescent="0.2">
      <c r="A7428" s="5">
        <f t="shared" si="117"/>
        <v>7369</v>
      </c>
      <c r="B7428" s="921"/>
      <c r="D7428" s="2" t="str">
        <f t="shared" si="118"/>
        <v>OK</v>
      </c>
      <c r="E7428" s="2" t="s">
        <v>78</v>
      </c>
    </row>
    <row r="7429" spans="1:5" x14ac:dyDescent="0.2">
      <c r="A7429" s="5">
        <f t="shared" si="117"/>
        <v>7370</v>
      </c>
      <c r="B7429" s="921"/>
      <c r="D7429" s="2" t="str">
        <f t="shared" si="118"/>
        <v>OK</v>
      </c>
      <c r="E7429" s="2" t="s">
        <v>78</v>
      </c>
    </row>
    <row r="7430" spans="1:5" x14ac:dyDescent="0.2">
      <c r="A7430" s="5">
        <f t="shared" si="117"/>
        <v>7371</v>
      </c>
      <c r="B7430" s="921"/>
      <c r="D7430" s="2" t="str">
        <f t="shared" si="118"/>
        <v>OK</v>
      </c>
      <c r="E7430" s="2" t="s">
        <v>78</v>
      </c>
    </row>
    <row r="7431" spans="1:5" x14ac:dyDescent="0.2">
      <c r="A7431" s="5">
        <f t="shared" si="117"/>
        <v>7372</v>
      </c>
      <c r="B7431" s="921"/>
      <c r="D7431" s="2" t="str">
        <f t="shared" si="118"/>
        <v>OK</v>
      </c>
      <c r="E7431" s="2" t="s">
        <v>78</v>
      </c>
    </row>
    <row r="7432" spans="1:5" x14ac:dyDescent="0.2">
      <c r="A7432" s="5">
        <f t="shared" si="117"/>
        <v>7373</v>
      </c>
      <c r="B7432" s="921"/>
      <c r="D7432" s="2" t="str">
        <f t="shared" si="118"/>
        <v>OK</v>
      </c>
      <c r="E7432" s="2" t="s">
        <v>78</v>
      </c>
    </row>
    <row r="7433" spans="1:5" x14ac:dyDescent="0.2">
      <c r="A7433" s="5">
        <f t="shared" si="117"/>
        <v>7374</v>
      </c>
      <c r="B7433" s="921"/>
      <c r="D7433" s="2" t="str">
        <f t="shared" si="118"/>
        <v>OK</v>
      </c>
      <c r="E7433" s="2" t="s">
        <v>78</v>
      </c>
    </row>
    <row r="7434" spans="1:5" x14ac:dyDescent="0.2">
      <c r="A7434" s="5">
        <f t="shared" si="117"/>
        <v>7375</v>
      </c>
      <c r="B7434" s="921"/>
      <c r="D7434" s="2" t="str">
        <f t="shared" si="118"/>
        <v>OK</v>
      </c>
      <c r="E7434" s="2" t="s">
        <v>78</v>
      </c>
    </row>
    <row r="7435" spans="1:5" x14ac:dyDescent="0.2">
      <c r="A7435" s="5">
        <f t="shared" si="117"/>
        <v>7376</v>
      </c>
      <c r="B7435" s="921"/>
      <c r="D7435" s="2" t="str">
        <f t="shared" si="118"/>
        <v>OK</v>
      </c>
      <c r="E7435" s="2" t="s">
        <v>78</v>
      </c>
    </row>
    <row r="7436" spans="1:5" x14ac:dyDescent="0.2">
      <c r="A7436" s="5">
        <f t="shared" ref="A7436:A7499" si="119">A7435+1</f>
        <v>7377</v>
      </c>
      <c r="B7436" s="921"/>
      <c r="D7436" s="2" t="str">
        <f t="shared" si="118"/>
        <v>OK</v>
      </c>
      <c r="E7436" s="2" t="s">
        <v>78</v>
      </c>
    </row>
    <row r="7437" spans="1:5" x14ac:dyDescent="0.2">
      <c r="A7437" s="5">
        <f t="shared" si="119"/>
        <v>7378</v>
      </c>
      <c r="B7437" s="921"/>
      <c r="D7437" s="2" t="str">
        <f t="shared" si="118"/>
        <v>OK</v>
      </c>
      <c r="E7437" s="2" t="s">
        <v>78</v>
      </c>
    </row>
    <row r="7438" spans="1:5" x14ac:dyDescent="0.2">
      <c r="A7438" s="5">
        <f t="shared" si="119"/>
        <v>7379</v>
      </c>
      <c r="B7438" s="921"/>
      <c r="D7438" s="2" t="str">
        <f t="shared" si="118"/>
        <v>OK</v>
      </c>
      <c r="E7438" s="2" t="s">
        <v>78</v>
      </c>
    </row>
    <row r="7439" spans="1:5" x14ac:dyDescent="0.2">
      <c r="A7439" s="5">
        <f t="shared" si="119"/>
        <v>7380</v>
      </c>
      <c r="B7439" s="921"/>
      <c r="D7439" s="2" t="str">
        <f t="shared" si="118"/>
        <v>OK</v>
      </c>
      <c r="E7439" s="2" t="s">
        <v>78</v>
      </c>
    </row>
    <row r="7440" spans="1:5" x14ac:dyDescent="0.2">
      <c r="A7440" s="5">
        <f t="shared" si="119"/>
        <v>7381</v>
      </c>
      <c r="B7440" s="921"/>
      <c r="D7440" s="2" t="str">
        <f t="shared" si="118"/>
        <v>OK</v>
      </c>
      <c r="E7440" s="2" t="s">
        <v>78</v>
      </c>
    </row>
    <row r="7441" spans="1:5" x14ac:dyDescent="0.2">
      <c r="A7441" s="5">
        <f t="shared" si="119"/>
        <v>7382</v>
      </c>
      <c r="B7441" s="921"/>
      <c r="D7441" s="2" t="str">
        <f t="shared" si="118"/>
        <v>OK</v>
      </c>
      <c r="E7441" s="2" t="s">
        <v>78</v>
      </c>
    </row>
    <row r="7442" spans="1:5" x14ac:dyDescent="0.2">
      <c r="A7442" s="5">
        <f t="shared" si="119"/>
        <v>7383</v>
      </c>
      <c r="B7442" s="921"/>
      <c r="D7442" s="2" t="str">
        <f t="shared" si="118"/>
        <v>OK</v>
      </c>
      <c r="E7442" s="2" t="s">
        <v>78</v>
      </c>
    </row>
    <row r="7443" spans="1:5" x14ac:dyDescent="0.2">
      <c r="A7443" s="5">
        <f t="shared" si="119"/>
        <v>7384</v>
      </c>
      <c r="B7443" s="921"/>
      <c r="D7443" s="2" t="str">
        <f t="shared" si="118"/>
        <v>OK</v>
      </c>
      <c r="E7443" s="2" t="s">
        <v>78</v>
      </c>
    </row>
    <row r="7444" spans="1:5" x14ac:dyDescent="0.2">
      <c r="A7444" s="5">
        <f t="shared" si="119"/>
        <v>7385</v>
      </c>
      <c r="B7444" s="921"/>
      <c r="D7444" s="2" t="str">
        <f t="shared" si="118"/>
        <v>OK</v>
      </c>
      <c r="E7444" s="2" t="s">
        <v>78</v>
      </c>
    </row>
    <row r="7445" spans="1:5" x14ac:dyDescent="0.2">
      <c r="A7445" s="5">
        <f t="shared" si="119"/>
        <v>7386</v>
      </c>
      <c r="B7445" s="921"/>
      <c r="D7445" s="2" t="str">
        <f t="shared" si="118"/>
        <v>OK</v>
      </c>
      <c r="E7445" s="2" t="s">
        <v>78</v>
      </c>
    </row>
    <row r="7446" spans="1:5" x14ac:dyDescent="0.2">
      <c r="A7446" s="5">
        <f t="shared" si="119"/>
        <v>7387</v>
      </c>
      <c r="B7446" s="921"/>
      <c r="D7446" s="2" t="str">
        <f t="shared" si="118"/>
        <v>OK</v>
      </c>
      <c r="E7446" s="2" t="s">
        <v>78</v>
      </c>
    </row>
    <row r="7447" spans="1:5" x14ac:dyDescent="0.2">
      <c r="A7447" s="5">
        <f t="shared" si="119"/>
        <v>7388</v>
      </c>
      <c r="B7447" s="921"/>
      <c r="D7447" s="2" t="str">
        <f t="shared" si="118"/>
        <v>OK</v>
      </c>
      <c r="E7447" s="2" t="s">
        <v>78</v>
      </c>
    </row>
    <row r="7448" spans="1:5" x14ac:dyDescent="0.2">
      <c r="A7448" s="5">
        <f t="shared" si="119"/>
        <v>7389</v>
      </c>
      <c r="B7448" s="921"/>
      <c r="D7448" s="2" t="str">
        <f t="shared" si="118"/>
        <v>OK</v>
      </c>
      <c r="E7448" s="2" t="s">
        <v>78</v>
      </c>
    </row>
    <row r="7449" spans="1:5" x14ac:dyDescent="0.2">
      <c r="A7449" s="5">
        <f t="shared" si="119"/>
        <v>7390</v>
      </c>
      <c r="B7449" s="921"/>
      <c r="D7449" s="2" t="str">
        <f t="shared" si="118"/>
        <v>OK</v>
      </c>
      <c r="E7449" s="2" t="s">
        <v>78</v>
      </c>
    </row>
    <row r="7450" spans="1:5" x14ac:dyDescent="0.2">
      <c r="A7450" s="5">
        <f t="shared" si="119"/>
        <v>7391</v>
      </c>
      <c r="B7450" s="921"/>
      <c r="D7450" s="2" t="str">
        <f t="shared" si="118"/>
        <v>OK</v>
      </c>
      <c r="E7450" s="2" t="s">
        <v>78</v>
      </c>
    </row>
    <row r="7451" spans="1:5" x14ac:dyDescent="0.2">
      <c r="A7451" s="5">
        <f t="shared" si="119"/>
        <v>7392</v>
      </c>
      <c r="B7451" s="921"/>
      <c r="D7451" s="2" t="str">
        <f t="shared" si="118"/>
        <v>OK</v>
      </c>
      <c r="E7451" s="2" t="s">
        <v>78</v>
      </c>
    </row>
    <row r="7452" spans="1:5" x14ac:dyDescent="0.2">
      <c r="A7452" s="5">
        <f t="shared" si="119"/>
        <v>7393</v>
      </c>
      <c r="B7452" s="921"/>
      <c r="D7452" s="2" t="str">
        <f t="shared" si="118"/>
        <v>OK</v>
      </c>
      <c r="E7452" s="2" t="s">
        <v>78</v>
      </c>
    </row>
    <row r="7453" spans="1:5" x14ac:dyDescent="0.2">
      <c r="A7453" s="5">
        <f t="shared" si="119"/>
        <v>7394</v>
      </c>
      <c r="B7453" s="921"/>
      <c r="D7453" s="2" t="str">
        <f t="shared" si="118"/>
        <v>OK</v>
      </c>
      <c r="E7453" s="2" t="s">
        <v>78</v>
      </c>
    </row>
    <row r="7454" spans="1:5" x14ac:dyDescent="0.2">
      <c r="A7454" s="5">
        <f t="shared" si="119"/>
        <v>7395</v>
      </c>
      <c r="B7454" s="921"/>
      <c r="D7454" s="2" t="str">
        <f t="shared" si="118"/>
        <v>OK</v>
      </c>
      <c r="E7454" s="2" t="s">
        <v>78</v>
      </c>
    </row>
    <row r="7455" spans="1:5" x14ac:dyDescent="0.2">
      <c r="A7455" s="5">
        <f t="shared" si="119"/>
        <v>7396</v>
      </c>
      <c r="B7455" s="921"/>
      <c r="D7455" s="2" t="str">
        <f t="shared" si="118"/>
        <v>OK</v>
      </c>
      <c r="E7455" s="2" t="s">
        <v>78</v>
      </c>
    </row>
    <row r="7456" spans="1:5" x14ac:dyDescent="0.2">
      <c r="A7456" s="5">
        <f t="shared" si="119"/>
        <v>7397</v>
      </c>
      <c r="B7456" s="921"/>
      <c r="D7456" s="2" t="str">
        <f t="shared" si="118"/>
        <v>OK</v>
      </c>
      <c r="E7456" s="2" t="s">
        <v>78</v>
      </c>
    </row>
    <row r="7457" spans="1:5" x14ac:dyDescent="0.2">
      <c r="A7457" s="5">
        <f t="shared" si="119"/>
        <v>7398</v>
      </c>
      <c r="B7457" s="921"/>
      <c r="D7457" s="2" t="str">
        <f t="shared" si="118"/>
        <v>OK</v>
      </c>
      <c r="E7457" s="2" t="s">
        <v>78</v>
      </c>
    </row>
    <row r="7458" spans="1:5" x14ac:dyDescent="0.2">
      <c r="A7458" s="5">
        <f t="shared" si="119"/>
        <v>7399</v>
      </c>
      <c r="B7458" s="921"/>
      <c r="D7458" s="2" t="str">
        <f t="shared" si="118"/>
        <v>OK</v>
      </c>
      <c r="E7458" s="2" t="s">
        <v>78</v>
      </c>
    </row>
    <row r="7459" spans="1:5" x14ac:dyDescent="0.2">
      <c r="A7459" s="5">
        <f t="shared" si="119"/>
        <v>7400</v>
      </c>
      <c r="B7459" s="921"/>
      <c r="D7459" s="2" t="str">
        <f t="shared" si="118"/>
        <v>OK</v>
      </c>
      <c r="E7459" s="2" t="s">
        <v>78</v>
      </c>
    </row>
    <row r="7460" spans="1:5" x14ac:dyDescent="0.2">
      <c r="A7460" s="5">
        <f t="shared" si="119"/>
        <v>7401</v>
      </c>
      <c r="B7460" s="921"/>
      <c r="D7460" s="2" t="str">
        <f t="shared" si="118"/>
        <v>OK</v>
      </c>
      <c r="E7460" s="2" t="s">
        <v>78</v>
      </c>
    </row>
    <row r="7461" spans="1:5" x14ac:dyDescent="0.2">
      <c r="A7461" s="5">
        <f t="shared" si="119"/>
        <v>7402</v>
      </c>
      <c r="B7461" s="921"/>
      <c r="D7461" s="2" t="str">
        <f t="shared" si="118"/>
        <v>OK</v>
      </c>
      <c r="E7461" s="2" t="s">
        <v>78</v>
      </c>
    </row>
    <row r="7462" spans="1:5" x14ac:dyDescent="0.2">
      <c r="A7462" s="5">
        <f t="shared" si="119"/>
        <v>7403</v>
      </c>
      <c r="B7462" s="921"/>
      <c r="D7462" s="2" t="str">
        <f t="shared" si="118"/>
        <v>OK</v>
      </c>
      <c r="E7462" s="2" t="s">
        <v>78</v>
      </c>
    </row>
    <row r="7463" spans="1:5" x14ac:dyDescent="0.2">
      <c r="A7463" s="5">
        <f t="shared" si="119"/>
        <v>7404</v>
      </c>
      <c r="B7463" s="921"/>
      <c r="D7463" s="2" t="str">
        <f t="shared" si="118"/>
        <v>OK</v>
      </c>
      <c r="E7463" s="2" t="s">
        <v>78</v>
      </c>
    </row>
    <row r="7464" spans="1:5" x14ac:dyDescent="0.2">
      <c r="A7464" s="5">
        <f t="shared" si="119"/>
        <v>7405</v>
      </c>
      <c r="B7464" s="921"/>
      <c r="D7464" s="2" t="str">
        <f t="shared" si="118"/>
        <v>OK</v>
      </c>
      <c r="E7464" s="2" t="s">
        <v>78</v>
      </c>
    </row>
    <row r="7465" spans="1:5" x14ac:dyDescent="0.2">
      <c r="A7465" s="5">
        <f t="shared" si="119"/>
        <v>7406</v>
      </c>
      <c r="B7465" s="921"/>
      <c r="D7465" s="2" t="str">
        <f t="shared" si="118"/>
        <v>OK</v>
      </c>
      <c r="E7465" s="2" t="s">
        <v>78</v>
      </c>
    </row>
    <row r="7466" spans="1:5" x14ac:dyDescent="0.2">
      <c r="A7466" s="5">
        <f t="shared" si="119"/>
        <v>7407</v>
      </c>
      <c r="B7466" s="921"/>
      <c r="D7466" s="2" t="str">
        <f t="shared" si="118"/>
        <v>OK</v>
      </c>
      <c r="E7466" s="2" t="s">
        <v>78</v>
      </c>
    </row>
    <row r="7467" spans="1:5" x14ac:dyDescent="0.2">
      <c r="A7467" s="5">
        <f t="shared" si="119"/>
        <v>7408</v>
      </c>
      <c r="B7467" s="921"/>
      <c r="D7467" s="2" t="str">
        <f t="shared" si="118"/>
        <v>OK</v>
      </c>
      <c r="E7467" s="2" t="s">
        <v>78</v>
      </c>
    </row>
    <row r="7468" spans="1:5" x14ac:dyDescent="0.2">
      <c r="A7468" s="5">
        <f t="shared" si="119"/>
        <v>7409</v>
      </c>
      <c r="B7468" s="921"/>
      <c r="D7468" s="2" t="str">
        <f t="shared" si="118"/>
        <v>OK</v>
      </c>
      <c r="E7468" s="2" t="s">
        <v>78</v>
      </c>
    </row>
    <row r="7469" spans="1:5" x14ac:dyDescent="0.2">
      <c r="A7469" s="5">
        <f t="shared" si="119"/>
        <v>7410</v>
      </c>
      <c r="B7469" s="921"/>
      <c r="D7469" s="2" t="str">
        <f t="shared" si="118"/>
        <v>OK</v>
      </c>
      <c r="E7469" s="2" t="s">
        <v>78</v>
      </c>
    </row>
    <row r="7470" spans="1:5" x14ac:dyDescent="0.2">
      <c r="A7470" s="5">
        <f t="shared" si="119"/>
        <v>7411</v>
      </c>
      <c r="B7470" s="921"/>
      <c r="D7470" s="2" t="str">
        <f t="shared" si="118"/>
        <v>OK</v>
      </c>
      <c r="E7470" s="2" t="s">
        <v>78</v>
      </c>
    </row>
    <row r="7471" spans="1:5" x14ac:dyDescent="0.2">
      <c r="A7471" s="5">
        <f t="shared" si="119"/>
        <v>7412</v>
      </c>
      <c r="B7471" s="921"/>
      <c r="D7471" s="2" t="str">
        <f t="shared" si="118"/>
        <v>OK</v>
      </c>
      <c r="E7471" s="2" t="s">
        <v>78</v>
      </c>
    </row>
    <row r="7472" spans="1:5" x14ac:dyDescent="0.2">
      <c r="A7472" s="5">
        <f t="shared" si="119"/>
        <v>7413</v>
      </c>
      <c r="B7472" s="921"/>
      <c r="D7472" s="2" t="str">
        <f t="shared" si="118"/>
        <v>OK</v>
      </c>
      <c r="E7472" s="2" t="s">
        <v>78</v>
      </c>
    </row>
    <row r="7473" spans="1:5" x14ac:dyDescent="0.2">
      <c r="A7473" s="5">
        <f t="shared" si="119"/>
        <v>7414</v>
      </c>
      <c r="B7473" s="921"/>
      <c r="D7473" s="2" t="str">
        <f t="shared" si="118"/>
        <v>OK</v>
      </c>
      <c r="E7473" s="2" t="s">
        <v>78</v>
      </c>
    </row>
    <row r="7474" spans="1:5" x14ac:dyDescent="0.2">
      <c r="A7474" s="5">
        <f t="shared" si="119"/>
        <v>7415</v>
      </c>
      <c r="B7474" s="921"/>
      <c r="D7474" s="2" t="str">
        <f t="shared" si="118"/>
        <v>OK</v>
      </c>
      <c r="E7474" s="2" t="s">
        <v>78</v>
      </c>
    </row>
    <row r="7475" spans="1:5" x14ac:dyDescent="0.2">
      <c r="A7475" s="5">
        <f t="shared" si="119"/>
        <v>7416</v>
      </c>
      <c r="B7475" s="921"/>
      <c r="D7475" s="2" t="str">
        <f t="shared" si="118"/>
        <v>OK</v>
      </c>
      <c r="E7475" s="2" t="s">
        <v>78</v>
      </c>
    </row>
    <row r="7476" spans="1:5" x14ac:dyDescent="0.2">
      <c r="A7476" s="5">
        <f t="shared" si="119"/>
        <v>7417</v>
      </c>
      <c r="B7476" s="921"/>
      <c r="D7476" s="2" t="str">
        <f t="shared" si="118"/>
        <v>OK</v>
      </c>
      <c r="E7476" s="2" t="s">
        <v>78</v>
      </c>
    </row>
    <row r="7477" spans="1:5" x14ac:dyDescent="0.2">
      <c r="A7477" s="5">
        <f t="shared" si="119"/>
        <v>7418</v>
      </c>
      <c r="B7477" s="921"/>
      <c r="D7477" s="2" t="str">
        <f t="shared" si="118"/>
        <v>OK</v>
      </c>
      <c r="E7477" s="2" t="s">
        <v>78</v>
      </c>
    </row>
    <row r="7478" spans="1:5" x14ac:dyDescent="0.2">
      <c r="A7478" s="5">
        <f t="shared" si="119"/>
        <v>7419</v>
      </c>
      <c r="B7478" s="921"/>
      <c r="D7478" s="2" t="str">
        <f t="shared" si="118"/>
        <v>OK</v>
      </c>
      <c r="E7478" s="2" t="s">
        <v>78</v>
      </c>
    </row>
    <row r="7479" spans="1:5" x14ac:dyDescent="0.2">
      <c r="A7479" s="5">
        <f t="shared" si="119"/>
        <v>7420</v>
      </c>
      <c r="B7479" s="921"/>
      <c r="D7479" s="2" t="str">
        <f t="shared" si="118"/>
        <v>OK</v>
      </c>
      <c r="E7479" s="2" t="s">
        <v>78</v>
      </c>
    </row>
    <row r="7480" spans="1:5" x14ac:dyDescent="0.2">
      <c r="A7480" s="5">
        <f t="shared" si="119"/>
        <v>7421</v>
      </c>
      <c r="B7480" s="921"/>
      <c r="D7480" s="2" t="str">
        <f t="shared" si="118"/>
        <v>OK</v>
      </c>
      <c r="E7480" s="2" t="s">
        <v>78</v>
      </c>
    </row>
    <row r="7481" spans="1:5" x14ac:dyDescent="0.2">
      <c r="A7481" s="5">
        <f t="shared" si="119"/>
        <v>7422</v>
      </c>
      <c r="B7481" s="921"/>
      <c r="D7481" s="2" t="str">
        <f t="shared" si="118"/>
        <v>OK</v>
      </c>
      <c r="E7481" s="2" t="s">
        <v>78</v>
      </c>
    </row>
    <row r="7482" spans="1:5" x14ac:dyDescent="0.2">
      <c r="A7482" s="5">
        <f t="shared" si="119"/>
        <v>7423</v>
      </c>
      <c r="B7482" s="921"/>
      <c r="D7482" s="2" t="str">
        <f t="shared" si="118"/>
        <v>OK</v>
      </c>
      <c r="E7482" s="2" t="s">
        <v>78</v>
      </c>
    </row>
    <row r="7483" spans="1:5" x14ac:dyDescent="0.2">
      <c r="A7483" s="5">
        <f t="shared" si="119"/>
        <v>7424</v>
      </c>
      <c r="B7483" s="921"/>
      <c r="D7483" s="2" t="str">
        <f t="shared" si="118"/>
        <v>OK</v>
      </c>
      <c r="E7483" s="2" t="s">
        <v>78</v>
      </c>
    </row>
    <row r="7484" spans="1:5" x14ac:dyDescent="0.2">
      <c r="A7484" s="5">
        <f t="shared" si="119"/>
        <v>7425</v>
      </c>
      <c r="B7484" s="921"/>
      <c r="D7484" s="2" t="str">
        <f t="shared" si="118"/>
        <v>OK</v>
      </c>
      <c r="E7484" s="2" t="s">
        <v>78</v>
      </c>
    </row>
    <row r="7485" spans="1:5" x14ac:dyDescent="0.2">
      <c r="A7485" s="5">
        <f t="shared" si="119"/>
        <v>7426</v>
      </c>
      <c r="B7485" s="921"/>
      <c r="D7485" s="2" t="str">
        <f t="shared" ref="D7485:D7548" si="120">IF(ISBLANK(B7485),"OK",IF(A7485-B7485=0,"OK","Error?"))</f>
        <v>OK</v>
      </c>
      <c r="E7485" s="2" t="s">
        <v>78</v>
      </c>
    </row>
    <row r="7486" spans="1:5" x14ac:dyDescent="0.2">
      <c r="A7486" s="5">
        <f t="shared" si="119"/>
        <v>7427</v>
      </c>
      <c r="B7486" s="921"/>
      <c r="D7486" s="2" t="str">
        <f t="shared" si="120"/>
        <v>OK</v>
      </c>
      <c r="E7486" s="2" t="s">
        <v>78</v>
      </c>
    </row>
    <row r="7487" spans="1:5" x14ac:dyDescent="0.2">
      <c r="A7487" s="5">
        <f t="shared" si="119"/>
        <v>7428</v>
      </c>
      <c r="B7487" s="921"/>
      <c r="D7487" s="2" t="str">
        <f t="shared" si="120"/>
        <v>OK</v>
      </c>
      <c r="E7487" s="2" t="s">
        <v>78</v>
      </c>
    </row>
    <row r="7488" spans="1:5" x14ac:dyDescent="0.2">
      <c r="A7488" s="5">
        <f t="shared" si="119"/>
        <v>7429</v>
      </c>
      <c r="B7488" s="921"/>
      <c r="D7488" s="2" t="str">
        <f t="shared" si="120"/>
        <v>OK</v>
      </c>
      <c r="E7488" s="2" t="s">
        <v>78</v>
      </c>
    </row>
    <row r="7489" spans="1:5" x14ac:dyDescent="0.2">
      <c r="A7489" s="5">
        <f t="shared" si="119"/>
        <v>7430</v>
      </c>
      <c r="B7489" s="921"/>
      <c r="D7489" s="2" t="str">
        <f t="shared" si="120"/>
        <v>OK</v>
      </c>
      <c r="E7489" s="2" t="s">
        <v>78</v>
      </c>
    </row>
    <row r="7490" spans="1:5" x14ac:dyDescent="0.2">
      <c r="A7490" s="5">
        <f t="shared" si="119"/>
        <v>7431</v>
      </c>
      <c r="B7490" s="921"/>
      <c r="D7490" s="2" t="str">
        <f t="shared" si="120"/>
        <v>OK</v>
      </c>
      <c r="E7490" s="2" t="s">
        <v>78</v>
      </c>
    </row>
    <row r="7491" spans="1:5" x14ac:dyDescent="0.2">
      <c r="A7491" s="5">
        <f t="shared" si="119"/>
        <v>7432</v>
      </c>
      <c r="B7491" s="921"/>
      <c r="D7491" s="2" t="str">
        <f t="shared" si="120"/>
        <v>OK</v>
      </c>
      <c r="E7491" s="2" t="s">
        <v>78</v>
      </c>
    </row>
    <row r="7492" spans="1:5" x14ac:dyDescent="0.2">
      <c r="A7492" s="5">
        <f t="shared" si="119"/>
        <v>7433</v>
      </c>
      <c r="B7492" s="921"/>
      <c r="D7492" s="2" t="str">
        <f t="shared" si="120"/>
        <v>OK</v>
      </c>
      <c r="E7492" s="2" t="s">
        <v>78</v>
      </c>
    </row>
    <row r="7493" spans="1:5" x14ac:dyDescent="0.2">
      <c r="A7493" s="5">
        <f t="shared" si="119"/>
        <v>7434</v>
      </c>
      <c r="B7493" s="921"/>
      <c r="D7493" s="2" t="str">
        <f t="shared" si="120"/>
        <v>OK</v>
      </c>
      <c r="E7493" s="2" t="s">
        <v>78</v>
      </c>
    </row>
    <row r="7494" spans="1:5" x14ac:dyDescent="0.2">
      <c r="A7494" s="5">
        <f t="shared" si="119"/>
        <v>7435</v>
      </c>
      <c r="B7494" s="921"/>
      <c r="D7494" s="2" t="str">
        <f t="shared" si="120"/>
        <v>OK</v>
      </c>
      <c r="E7494" s="2" t="s">
        <v>78</v>
      </c>
    </row>
    <row r="7495" spans="1:5" x14ac:dyDescent="0.2">
      <c r="A7495" s="5">
        <f t="shared" si="119"/>
        <v>7436</v>
      </c>
      <c r="B7495" s="921"/>
      <c r="D7495" s="2" t="str">
        <f t="shared" si="120"/>
        <v>OK</v>
      </c>
      <c r="E7495" s="2" t="s">
        <v>78</v>
      </c>
    </row>
    <row r="7496" spans="1:5" x14ac:dyDescent="0.2">
      <c r="A7496" s="5">
        <f t="shared" si="119"/>
        <v>7437</v>
      </c>
      <c r="B7496" s="921"/>
      <c r="D7496" s="2" t="str">
        <f t="shared" si="120"/>
        <v>OK</v>
      </c>
      <c r="E7496" s="2" t="s">
        <v>78</v>
      </c>
    </row>
    <row r="7497" spans="1:5" x14ac:dyDescent="0.2">
      <c r="A7497" s="5">
        <f t="shared" si="119"/>
        <v>7438</v>
      </c>
      <c r="B7497" s="921"/>
      <c r="D7497" s="2" t="str">
        <f t="shared" si="120"/>
        <v>OK</v>
      </c>
      <c r="E7497" s="2" t="s">
        <v>78</v>
      </c>
    </row>
    <row r="7498" spans="1:5" x14ac:dyDescent="0.2">
      <c r="A7498" s="5">
        <f t="shared" si="119"/>
        <v>7439</v>
      </c>
      <c r="B7498" s="921"/>
      <c r="D7498" s="2" t="str">
        <f t="shared" si="120"/>
        <v>OK</v>
      </c>
      <c r="E7498" s="2" t="s">
        <v>78</v>
      </c>
    </row>
    <row r="7499" spans="1:5" x14ac:dyDescent="0.2">
      <c r="A7499" s="5">
        <f t="shared" si="119"/>
        <v>7440</v>
      </c>
      <c r="B7499" s="921"/>
      <c r="D7499" s="2" t="str">
        <f t="shared" si="120"/>
        <v>OK</v>
      </c>
      <c r="E7499" s="2" t="s">
        <v>78</v>
      </c>
    </row>
    <row r="7500" spans="1:5" x14ac:dyDescent="0.2">
      <c r="A7500" s="5">
        <f t="shared" ref="A7500:A7563" si="121">A7499+1</f>
        <v>7441</v>
      </c>
      <c r="B7500" s="921"/>
      <c r="D7500" s="2" t="str">
        <f t="shared" si="120"/>
        <v>OK</v>
      </c>
      <c r="E7500" s="2" t="s">
        <v>78</v>
      </c>
    </row>
    <row r="7501" spans="1:5" x14ac:dyDescent="0.2">
      <c r="A7501" s="5">
        <f t="shared" si="121"/>
        <v>7442</v>
      </c>
      <c r="B7501" s="921"/>
      <c r="D7501" s="2" t="str">
        <f t="shared" si="120"/>
        <v>OK</v>
      </c>
      <c r="E7501" s="2" t="s">
        <v>78</v>
      </c>
    </row>
    <row r="7502" spans="1:5" x14ac:dyDescent="0.2">
      <c r="A7502" s="5">
        <f t="shared" si="121"/>
        <v>7443</v>
      </c>
      <c r="B7502" s="921"/>
      <c r="D7502" s="2" t="str">
        <f t="shared" si="120"/>
        <v>OK</v>
      </c>
      <c r="E7502" s="2" t="s">
        <v>78</v>
      </c>
    </row>
    <row r="7503" spans="1:5" x14ac:dyDescent="0.2">
      <c r="A7503" s="5">
        <f t="shared" si="121"/>
        <v>7444</v>
      </c>
      <c r="B7503" s="921"/>
      <c r="D7503" s="2" t="str">
        <f t="shared" si="120"/>
        <v>OK</v>
      </c>
      <c r="E7503" s="2" t="s">
        <v>78</v>
      </c>
    </row>
    <row r="7504" spans="1:5" x14ac:dyDescent="0.2">
      <c r="A7504" s="5">
        <f t="shared" si="121"/>
        <v>7445</v>
      </c>
      <c r="B7504" s="921"/>
      <c r="D7504" s="2" t="str">
        <f t="shared" si="120"/>
        <v>OK</v>
      </c>
      <c r="E7504" s="2" t="s">
        <v>78</v>
      </c>
    </row>
    <row r="7505" spans="1:5" x14ac:dyDescent="0.2">
      <c r="A7505" s="5">
        <f t="shared" si="121"/>
        <v>7446</v>
      </c>
      <c r="B7505" s="921"/>
      <c r="D7505" s="2" t="str">
        <f t="shared" si="120"/>
        <v>OK</v>
      </c>
      <c r="E7505" s="2" t="s">
        <v>78</v>
      </c>
    </row>
    <row r="7506" spans="1:5" x14ac:dyDescent="0.2">
      <c r="A7506" s="5">
        <f t="shared" si="121"/>
        <v>7447</v>
      </c>
      <c r="B7506" s="921"/>
      <c r="D7506" s="2" t="str">
        <f t="shared" si="120"/>
        <v>OK</v>
      </c>
      <c r="E7506" s="2" t="s">
        <v>78</v>
      </c>
    </row>
    <row r="7507" spans="1:5" x14ac:dyDescent="0.2">
      <c r="A7507" s="5">
        <f t="shared" si="121"/>
        <v>7448</v>
      </c>
      <c r="B7507" s="921"/>
      <c r="D7507" s="2" t="str">
        <f t="shared" si="120"/>
        <v>OK</v>
      </c>
      <c r="E7507" s="2" t="s">
        <v>78</v>
      </c>
    </row>
    <row r="7508" spans="1:5" x14ac:dyDescent="0.2">
      <c r="A7508" s="5">
        <f t="shared" si="121"/>
        <v>7449</v>
      </c>
      <c r="B7508" s="921"/>
      <c r="D7508" s="2" t="str">
        <f t="shared" si="120"/>
        <v>OK</v>
      </c>
      <c r="E7508" s="2" t="s">
        <v>78</v>
      </c>
    </row>
    <row r="7509" spans="1:5" x14ac:dyDescent="0.2">
      <c r="A7509" s="5">
        <f t="shared" si="121"/>
        <v>7450</v>
      </c>
      <c r="B7509" s="921"/>
      <c r="D7509" s="2" t="str">
        <f t="shared" si="120"/>
        <v>OK</v>
      </c>
      <c r="E7509" s="2" t="s">
        <v>78</v>
      </c>
    </row>
    <row r="7510" spans="1:5" x14ac:dyDescent="0.2">
      <c r="A7510" s="5">
        <f t="shared" si="121"/>
        <v>7451</v>
      </c>
      <c r="B7510" s="921"/>
      <c r="D7510" s="2" t="str">
        <f t="shared" si="120"/>
        <v>OK</v>
      </c>
      <c r="E7510" s="2" t="s">
        <v>78</v>
      </c>
    </row>
    <row r="7511" spans="1:5" x14ac:dyDescent="0.2">
      <c r="A7511" s="5">
        <f t="shared" si="121"/>
        <v>7452</v>
      </c>
      <c r="B7511" s="921"/>
      <c r="D7511" s="2" t="str">
        <f t="shared" si="120"/>
        <v>OK</v>
      </c>
      <c r="E7511" s="2" t="s">
        <v>78</v>
      </c>
    </row>
    <row r="7512" spans="1:5" x14ac:dyDescent="0.2">
      <c r="A7512" s="5">
        <f t="shared" si="121"/>
        <v>7453</v>
      </c>
      <c r="B7512" s="921"/>
      <c r="D7512" s="2" t="str">
        <f t="shared" si="120"/>
        <v>OK</v>
      </c>
      <c r="E7512" s="2" t="s">
        <v>78</v>
      </c>
    </row>
    <row r="7513" spans="1:5" x14ac:dyDescent="0.2">
      <c r="A7513" s="5">
        <f t="shared" si="121"/>
        <v>7454</v>
      </c>
      <c r="B7513" s="921"/>
      <c r="D7513" s="2" t="str">
        <f t="shared" si="120"/>
        <v>OK</v>
      </c>
      <c r="E7513" s="2" t="s">
        <v>78</v>
      </c>
    </row>
    <row r="7514" spans="1:5" x14ac:dyDescent="0.2">
      <c r="A7514" s="5">
        <f t="shared" si="121"/>
        <v>7455</v>
      </c>
      <c r="B7514" s="921"/>
      <c r="D7514" s="2" t="str">
        <f t="shared" si="120"/>
        <v>OK</v>
      </c>
      <c r="E7514" s="2" t="s">
        <v>78</v>
      </c>
    </row>
    <row r="7515" spans="1:5" x14ac:dyDescent="0.2">
      <c r="A7515" s="5">
        <f t="shared" si="121"/>
        <v>7456</v>
      </c>
      <c r="B7515" s="921"/>
      <c r="D7515" s="2" t="str">
        <f t="shared" si="120"/>
        <v>OK</v>
      </c>
      <c r="E7515" s="2" t="s">
        <v>78</v>
      </c>
    </row>
    <row r="7516" spans="1:5" x14ac:dyDescent="0.2">
      <c r="A7516" s="5">
        <f t="shared" si="121"/>
        <v>7457</v>
      </c>
      <c r="B7516" s="921"/>
      <c r="D7516" s="2" t="str">
        <f t="shared" si="120"/>
        <v>OK</v>
      </c>
      <c r="E7516" s="2" t="s">
        <v>78</v>
      </c>
    </row>
    <row r="7517" spans="1:5" x14ac:dyDescent="0.2">
      <c r="A7517" s="5">
        <f t="shared" si="121"/>
        <v>7458</v>
      </c>
      <c r="B7517" s="921"/>
      <c r="D7517" s="2" t="str">
        <f t="shared" si="120"/>
        <v>OK</v>
      </c>
      <c r="E7517" s="2" t="s">
        <v>78</v>
      </c>
    </row>
    <row r="7518" spans="1:5" x14ac:dyDescent="0.2">
      <c r="A7518" s="5">
        <f t="shared" si="121"/>
        <v>7459</v>
      </c>
      <c r="B7518" s="921"/>
      <c r="D7518" s="2" t="str">
        <f t="shared" si="120"/>
        <v>OK</v>
      </c>
      <c r="E7518" s="2" t="s">
        <v>78</v>
      </c>
    </row>
    <row r="7519" spans="1:5" x14ac:dyDescent="0.2">
      <c r="A7519" s="5">
        <f t="shared" si="121"/>
        <v>7460</v>
      </c>
      <c r="B7519" s="921"/>
      <c r="D7519" s="2" t="str">
        <f t="shared" si="120"/>
        <v>OK</v>
      </c>
      <c r="E7519" s="2" t="s">
        <v>78</v>
      </c>
    </row>
    <row r="7520" spans="1:5" x14ac:dyDescent="0.2">
      <c r="A7520" s="5">
        <f t="shared" si="121"/>
        <v>7461</v>
      </c>
      <c r="B7520" s="921"/>
      <c r="D7520" s="2" t="str">
        <f t="shared" si="120"/>
        <v>OK</v>
      </c>
      <c r="E7520" s="2" t="s">
        <v>78</v>
      </c>
    </row>
    <row r="7521" spans="1:5" x14ac:dyDescent="0.2">
      <c r="A7521" s="5">
        <f t="shared" si="121"/>
        <v>7462</v>
      </c>
      <c r="B7521" s="921"/>
      <c r="D7521" s="2" t="str">
        <f t="shared" si="120"/>
        <v>OK</v>
      </c>
      <c r="E7521" s="2" t="s">
        <v>78</v>
      </c>
    </row>
    <row r="7522" spans="1:5" x14ac:dyDescent="0.2">
      <c r="A7522" s="5">
        <f t="shared" si="121"/>
        <v>7463</v>
      </c>
      <c r="B7522" s="921"/>
      <c r="D7522" s="2" t="str">
        <f t="shared" si="120"/>
        <v>OK</v>
      </c>
      <c r="E7522" s="2" t="s">
        <v>78</v>
      </c>
    </row>
    <row r="7523" spans="1:5" x14ac:dyDescent="0.2">
      <c r="A7523" s="5">
        <f t="shared" si="121"/>
        <v>7464</v>
      </c>
      <c r="B7523" s="921"/>
      <c r="D7523" s="2" t="str">
        <f t="shared" si="120"/>
        <v>OK</v>
      </c>
      <c r="E7523" s="2" t="s">
        <v>78</v>
      </c>
    </row>
    <row r="7524" spans="1:5" x14ac:dyDescent="0.2">
      <c r="A7524" s="5">
        <f t="shared" si="121"/>
        <v>7465</v>
      </c>
      <c r="B7524" s="921"/>
      <c r="D7524" s="2" t="str">
        <f t="shared" si="120"/>
        <v>OK</v>
      </c>
      <c r="E7524" s="2" t="s">
        <v>78</v>
      </c>
    </row>
    <row r="7525" spans="1:5" x14ac:dyDescent="0.2">
      <c r="A7525" s="5">
        <f t="shared" si="121"/>
        <v>7466</v>
      </c>
      <c r="B7525" s="921"/>
      <c r="D7525" s="2" t="str">
        <f t="shared" si="120"/>
        <v>OK</v>
      </c>
      <c r="E7525" s="2" t="s">
        <v>78</v>
      </c>
    </row>
    <row r="7526" spans="1:5" x14ac:dyDescent="0.2">
      <c r="A7526" s="5">
        <f t="shared" si="121"/>
        <v>7467</v>
      </c>
      <c r="B7526" s="921"/>
      <c r="D7526" s="2" t="str">
        <f t="shared" si="120"/>
        <v>OK</v>
      </c>
      <c r="E7526" s="2" t="s">
        <v>78</v>
      </c>
    </row>
    <row r="7527" spans="1:5" x14ac:dyDescent="0.2">
      <c r="A7527" s="5">
        <f t="shared" si="121"/>
        <v>7468</v>
      </c>
      <c r="B7527" s="921"/>
      <c r="D7527" s="2" t="str">
        <f t="shared" si="120"/>
        <v>OK</v>
      </c>
      <c r="E7527" s="2" t="s">
        <v>78</v>
      </c>
    </row>
    <row r="7528" spans="1:5" x14ac:dyDescent="0.2">
      <c r="A7528" s="5">
        <f t="shared" si="121"/>
        <v>7469</v>
      </c>
      <c r="B7528" s="921"/>
      <c r="D7528" s="2" t="str">
        <f t="shared" si="120"/>
        <v>OK</v>
      </c>
      <c r="E7528" s="2" t="s">
        <v>78</v>
      </c>
    </row>
    <row r="7529" spans="1:5" x14ac:dyDescent="0.2">
      <c r="A7529" s="5">
        <f t="shared" si="121"/>
        <v>7470</v>
      </c>
      <c r="B7529" s="921"/>
      <c r="D7529" s="2" t="str">
        <f t="shared" si="120"/>
        <v>OK</v>
      </c>
      <c r="E7529" s="2" t="s">
        <v>78</v>
      </c>
    </row>
    <row r="7530" spans="1:5" x14ac:dyDescent="0.2">
      <c r="A7530" s="5">
        <f t="shared" si="121"/>
        <v>7471</v>
      </c>
      <c r="B7530" s="921"/>
      <c r="D7530" s="2" t="str">
        <f t="shared" si="120"/>
        <v>OK</v>
      </c>
      <c r="E7530" s="2" t="s">
        <v>78</v>
      </c>
    </row>
    <row r="7531" spans="1:5" x14ac:dyDescent="0.2">
      <c r="A7531" s="5">
        <f t="shared" si="121"/>
        <v>7472</v>
      </c>
      <c r="B7531" s="921"/>
      <c r="D7531" s="2" t="str">
        <f t="shared" si="120"/>
        <v>OK</v>
      </c>
      <c r="E7531" s="2" t="s">
        <v>78</v>
      </c>
    </row>
    <row r="7532" spans="1:5" x14ac:dyDescent="0.2">
      <c r="A7532" s="5">
        <f t="shared" si="121"/>
        <v>7473</v>
      </c>
      <c r="B7532" s="921"/>
      <c r="D7532" s="2" t="str">
        <f t="shared" si="120"/>
        <v>OK</v>
      </c>
      <c r="E7532" s="2" t="s">
        <v>78</v>
      </c>
    </row>
    <row r="7533" spans="1:5" x14ac:dyDescent="0.2">
      <c r="A7533" s="5">
        <f t="shared" si="121"/>
        <v>7474</v>
      </c>
      <c r="B7533" s="921"/>
      <c r="D7533" s="2" t="str">
        <f t="shared" si="120"/>
        <v>OK</v>
      </c>
      <c r="E7533" s="2" t="s">
        <v>78</v>
      </c>
    </row>
    <row r="7534" spans="1:5" x14ac:dyDescent="0.2">
      <c r="A7534" s="5">
        <f t="shared" si="121"/>
        <v>7475</v>
      </c>
      <c r="B7534" s="921"/>
      <c r="D7534" s="2" t="str">
        <f t="shared" si="120"/>
        <v>OK</v>
      </c>
      <c r="E7534" s="2" t="s">
        <v>78</v>
      </c>
    </row>
    <row r="7535" spans="1:5" x14ac:dyDescent="0.2">
      <c r="A7535" s="5">
        <f t="shared" si="121"/>
        <v>7476</v>
      </c>
      <c r="B7535" s="921"/>
      <c r="D7535" s="2" t="str">
        <f t="shared" si="120"/>
        <v>OK</v>
      </c>
      <c r="E7535" s="2" t="s">
        <v>78</v>
      </c>
    </row>
    <row r="7536" spans="1:5" x14ac:dyDescent="0.2">
      <c r="A7536" s="5">
        <f t="shared" si="121"/>
        <v>7477</v>
      </c>
      <c r="B7536" s="921"/>
      <c r="D7536" s="2" t="str">
        <f t="shared" si="120"/>
        <v>OK</v>
      </c>
      <c r="E7536" s="2" t="s">
        <v>78</v>
      </c>
    </row>
    <row r="7537" spans="1:5" x14ac:dyDescent="0.2">
      <c r="A7537" s="5">
        <f t="shared" si="121"/>
        <v>7478</v>
      </c>
      <c r="B7537" s="921"/>
      <c r="D7537" s="2" t="str">
        <f t="shared" si="120"/>
        <v>OK</v>
      </c>
      <c r="E7537" s="2" t="s">
        <v>78</v>
      </c>
    </row>
    <row r="7538" spans="1:5" x14ac:dyDescent="0.2">
      <c r="A7538" s="5">
        <f t="shared" si="121"/>
        <v>7479</v>
      </c>
      <c r="B7538" s="921"/>
      <c r="D7538" s="2" t="str">
        <f t="shared" si="120"/>
        <v>OK</v>
      </c>
      <c r="E7538" s="2" t="s">
        <v>78</v>
      </c>
    </row>
    <row r="7539" spans="1:5" x14ac:dyDescent="0.2">
      <c r="A7539" s="5">
        <f t="shared" si="121"/>
        <v>7480</v>
      </c>
      <c r="B7539" s="921"/>
      <c r="D7539" s="2" t="str">
        <f t="shared" si="120"/>
        <v>OK</v>
      </c>
      <c r="E7539" s="2" t="s">
        <v>78</v>
      </c>
    </row>
    <row r="7540" spans="1:5" x14ac:dyDescent="0.2">
      <c r="A7540" s="5">
        <f t="shared" si="121"/>
        <v>7481</v>
      </c>
      <c r="B7540" s="921"/>
      <c r="D7540" s="2" t="str">
        <f t="shared" si="120"/>
        <v>OK</v>
      </c>
      <c r="E7540" s="2" t="s">
        <v>78</v>
      </c>
    </row>
    <row r="7541" spans="1:5" x14ac:dyDescent="0.2">
      <c r="A7541" s="5">
        <f t="shared" si="121"/>
        <v>7482</v>
      </c>
      <c r="B7541" s="921"/>
      <c r="D7541" s="2" t="str">
        <f t="shared" si="120"/>
        <v>OK</v>
      </c>
      <c r="E7541" s="2" t="s">
        <v>78</v>
      </c>
    </row>
    <row r="7542" spans="1:5" x14ac:dyDescent="0.2">
      <c r="A7542" s="5">
        <f t="shared" si="121"/>
        <v>7483</v>
      </c>
      <c r="B7542" s="921"/>
      <c r="D7542" s="2" t="str">
        <f t="shared" si="120"/>
        <v>OK</v>
      </c>
      <c r="E7542" s="2" t="s">
        <v>78</v>
      </c>
    </row>
    <row r="7543" spans="1:5" x14ac:dyDescent="0.2">
      <c r="A7543" s="5">
        <f t="shared" si="121"/>
        <v>7484</v>
      </c>
      <c r="B7543" s="921"/>
      <c r="D7543" s="2" t="str">
        <f t="shared" si="120"/>
        <v>OK</v>
      </c>
      <c r="E7543" s="2" t="s">
        <v>78</v>
      </c>
    </row>
    <row r="7544" spans="1:5" x14ac:dyDescent="0.2">
      <c r="A7544" s="5">
        <f t="shared" si="121"/>
        <v>7485</v>
      </c>
      <c r="B7544" s="921"/>
      <c r="D7544" s="2" t="str">
        <f t="shared" si="120"/>
        <v>OK</v>
      </c>
      <c r="E7544" s="2" t="s">
        <v>78</v>
      </c>
    </row>
    <row r="7545" spans="1:5" x14ac:dyDescent="0.2">
      <c r="A7545" s="5">
        <f t="shared" si="121"/>
        <v>7486</v>
      </c>
      <c r="B7545" s="921"/>
      <c r="D7545" s="2" t="str">
        <f t="shared" si="120"/>
        <v>OK</v>
      </c>
      <c r="E7545" s="2" t="s">
        <v>78</v>
      </c>
    </row>
    <row r="7546" spans="1:5" x14ac:dyDescent="0.2">
      <c r="A7546" s="5">
        <f t="shared" si="121"/>
        <v>7487</v>
      </c>
      <c r="B7546" s="921"/>
      <c r="D7546" s="2" t="str">
        <f t="shared" si="120"/>
        <v>OK</v>
      </c>
      <c r="E7546" s="2" t="s">
        <v>78</v>
      </c>
    </row>
    <row r="7547" spans="1:5" x14ac:dyDescent="0.2">
      <c r="A7547" s="5">
        <f t="shared" si="121"/>
        <v>7488</v>
      </c>
      <c r="B7547" s="921"/>
      <c r="D7547" s="2" t="str">
        <f t="shared" si="120"/>
        <v>OK</v>
      </c>
      <c r="E7547" s="2" t="s">
        <v>78</v>
      </c>
    </row>
    <row r="7548" spans="1:5" x14ac:dyDescent="0.2">
      <c r="A7548" s="5">
        <f t="shared" si="121"/>
        <v>7489</v>
      </c>
      <c r="B7548" s="921"/>
      <c r="D7548" s="2" t="str">
        <f t="shared" si="120"/>
        <v>OK</v>
      </c>
      <c r="E7548" s="2" t="s">
        <v>78</v>
      </c>
    </row>
    <row r="7549" spans="1:5" x14ac:dyDescent="0.2">
      <c r="A7549" s="5">
        <f t="shared" si="121"/>
        <v>7490</v>
      </c>
      <c r="B7549" s="921"/>
      <c r="D7549" s="2" t="str">
        <f t="shared" ref="D7549:D7612" si="122">IF(ISBLANK(B7549),"OK",IF(A7549-B7549=0,"OK","Error?"))</f>
        <v>OK</v>
      </c>
      <c r="E7549" s="2" t="s">
        <v>78</v>
      </c>
    </row>
    <row r="7550" spans="1:5" x14ac:dyDescent="0.2">
      <c r="A7550" s="5">
        <f t="shared" si="121"/>
        <v>7491</v>
      </c>
      <c r="B7550" s="921"/>
      <c r="D7550" s="2" t="str">
        <f t="shared" si="122"/>
        <v>OK</v>
      </c>
      <c r="E7550" s="2" t="s">
        <v>78</v>
      </c>
    </row>
    <row r="7551" spans="1:5" x14ac:dyDescent="0.2">
      <c r="A7551" s="5">
        <f t="shared" si="121"/>
        <v>7492</v>
      </c>
      <c r="B7551" s="921"/>
      <c r="D7551" s="2" t="str">
        <f t="shared" si="122"/>
        <v>OK</v>
      </c>
      <c r="E7551" s="2" t="s">
        <v>78</v>
      </c>
    </row>
    <row r="7552" spans="1:5" x14ac:dyDescent="0.2">
      <c r="A7552" s="5">
        <f t="shared" si="121"/>
        <v>7493</v>
      </c>
      <c r="B7552" s="921"/>
      <c r="D7552" s="2" t="str">
        <f t="shared" si="122"/>
        <v>OK</v>
      </c>
      <c r="E7552" s="2" t="s">
        <v>78</v>
      </c>
    </row>
    <row r="7553" spans="1:5" x14ac:dyDescent="0.2">
      <c r="A7553" s="5">
        <f t="shared" si="121"/>
        <v>7494</v>
      </c>
      <c r="B7553" s="921"/>
      <c r="D7553" s="2" t="str">
        <f t="shared" si="122"/>
        <v>OK</v>
      </c>
      <c r="E7553" s="2" t="s">
        <v>78</v>
      </c>
    </row>
    <row r="7554" spans="1:5" x14ac:dyDescent="0.2">
      <c r="A7554" s="5">
        <f t="shared" si="121"/>
        <v>7495</v>
      </c>
      <c r="B7554" s="921"/>
      <c r="D7554" s="2" t="str">
        <f t="shared" si="122"/>
        <v>OK</v>
      </c>
      <c r="E7554" s="2" t="s">
        <v>78</v>
      </c>
    </row>
    <row r="7555" spans="1:5" x14ac:dyDescent="0.2">
      <c r="A7555" s="5">
        <f t="shared" si="121"/>
        <v>7496</v>
      </c>
      <c r="B7555" s="921"/>
      <c r="D7555" s="2" t="str">
        <f t="shared" si="122"/>
        <v>OK</v>
      </c>
      <c r="E7555" s="2" t="s">
        <v>78</v>
      </c>
    </row>
    <row r="7556" spans="1:5" x14ac:dyDescent="0.2">
      <c r="A7556" s="5">
        <f t="shared" si="121"/>
        <v>7497</v>
      </c>
      <c r="B7556" s="921"/>
      <c r="D7556" s="2" t="str">
        <f t="shared" si="122"/>
        <v>OK</v>
      </c>
      <c r="E7556" s="2" t="s">
        <v>78</v>
      </c>
    </row>
    <row r="7557" spans="1:5" x14ac:dyDescent="0.2">
      <c r="A7557" s="5">
        <f t="shared" si="121"/>
        <v>7498</v>
      </c>
      <c r="B7557" s="921"/>
      <c r="D7557" s="2" t="str">
        <f t="shared" si="122"/>
        <v>OK</v>
      </c>
      <c r="E7557" s="2" t="s">
        <v>78</v>
      </c>
    </row>
    <row r="7558" spans="1:5" x14ac:dyDescent="0.2">
      <c r="A7558" s="5">
        <f t="shared" si="121"/>
        <v>7499</v>
      </c>
      <c r="B7558" s="921"/>
      <c r="D7558" s="2" t="str">
        <f t="shared" si="122"/>
        <v>OK</v>
      </c>
      <c r="E7558" s="2" t="s">
        <v>78</v>
      </c>
    </row>
    <row r="7559" spans="1:5" x14ac:dyDescent="0.2">
      <c r="A7559" s="5">
        <f t="shared" si="121"/>
        <v>7500</v>
      </c>
      <c r="B7559" s="921"/>
      <c r="D7559" s="2" t="str">
        <f t="shared" si="122"/>
        <v>OK</v>
      </c>
      <c r="E7559" s="2" t="s">
        <v>78</v>
      </c>
    </row>
    <row r="7560" spans="1:5" x14ac:dyDescent="0.2">
      <c r="A7560" s="5">
        <f t="shared" si="121"/>
        <v>7501</v>
      </c>
      <c r="B7560" s="921"/>
      <c r="D7560" s="2" t="str">
        <f t="shared" si="122"/>
        <v>OK</v>
      </c>
      <c r="E7560" s="2" t="s">
        <v>78</v>
      </c>
    </row>
    <row r="7561" spans="1:5" x14ac:dyDescent="0.2">
      <c r="A7561" s="5">
        <f t="shared" si="121"/>
        <v>7502</v>
      </c>
      <c r="B7561" s="921"/>
      <c r="D7561" s="2" t="str">
        <f t="shared" si="122"/>
        <v>OK</v>
      </c>
      <c r="E7561" s="2" t="s">
        <v>78</v>
      </c>
    </row>
    <row r="7562" spans="1:5" x14ac:dyDescent="0.2">
      <c r="A7562" s="5">
        <f t="shared" si="121"/>
        <v>7503</v>
      </c>
      <c r="B7562" s="921"/>
      <c r="D7562" s="2" t="str">
        <f t="shared" si="122"/>
        <v>OK</v>
      </c>
      <c r="E7562" s="2" t="s">
        <v>78</v>
      </c>
    </row>
    <row r="7563" spans="1:5" x14ac:dyDescent="0.2">
      <c r="A7563" s="5">
        <f t="shared" si="121"/>
        <v>7504</v>
      </c>
      <c r="B7563" s="921"/>
      <c r="D7563" s="2" t="str">
        <f t="shared" si="122"/>
        <v>OK</v>
      </c>
      <c r="E7563" s="2" t="s">
        <v>78</v>
      </c>
    </row>
    <row r="7564" spans="1:5" x14ac:dyDescent="0.2">
      <c r="A7564" s="5">
        <f t="shared" ref="A7564:A7627" si="123">A7563+1</f>
        <v>7505</v>
      </c>
      <c r="B7564" s="921"/>
      <c r="D7564" s="2" t="str">
        <f t="shared" si="122"/>
        <v>OK</v>
      </c>
      <c r="E7564" s="2" t="s">
        <v>78</v>
      </c>
    </row>
    <row r="7565" spans="1:5" x14ac:dyDescent="0.2">
      <c r="A7565" s="5">
        <f t="shared" si="123"/>
        <v>7506</v>
      </c>
      <c r="B7565" s="921"/>
      <c r="D7565" s="2" t="str">
        <f t="shared" si="122"/>
        <v>OK</v>
      </c>
      <c r="E7565" s="2" t="s">
        <v>78</v>
      </c>
    </row>
    <row r="7566" spans="1:5" x14ac:dyDescent="0.2">
      <c r="A7566" s="5">
        <f t="shared" si="123"/>
        <v>7507</v>
      </c>
      <c r="B7566" s="921"/>
      <c r="D7566" s="2" t="str">
        <f t="shared" si="122"/>
        <v>OK</v>
      </c>
      <c r="E7566" s="2" t="s">
        <v>78</v>
      </c>
    </row>
    <row r="7567" spans="1:5" x14ac:dyDescent="0.2">
      <c r="A7567" s="5">
        <f t="shared" si="123"/>
        <v>7508</v>
      </c>
      <c r="B7567" s="921"/>
      <c r="D7567" s="2" t="str">
        <f t="shared" si="122"/>
        <v>OK</v>
      </c>
      <c r="E7567" s="2" t="s">
        <v>78</v>
      </c>
    </row>
    <row r="7568" spans="1:5" x14ac:dyDescent="0.2">
      <c r="A7568" s="5">
        <f t="shared" si="123"/>
        <v>7509</v>
      </c>
      <c r="B7568" s="921"/>
      <c r="D7568" s="2" t="str">
        <f t="shared" si="122"/>
        <v>OK</v>
      </c>
      <c r="E7568" s="2" t="s">
        <v>78</v>
      </c>
    </row>
    <row r="7569" spans="1:5" x14ac:dyDescent="0.2">
      <c r="A7569" s="5">
        <f t="shared" si="123"/>
        <v>7510</v>
      </c>
      <c r="B7569" s="921"/>
      <c r="D7569" s="2" t="str">
        <f t="shared" si="122"/>
        <v>OK</v>
      </c>
      <c r="E7569" s="2" t="s">
        <v>78</v>
      </c>
    </row>
    <row r="7570" spans="1:5" x14ac:dyDescent="0.2">
      <c r="A7570" s="5">
        <f t="shared" si="123"/>
        <v>7511</v>
      </c>
      <c r="B7570" s="921"/>
      <c r="D7570" s="2" t="str">
        <f t="shared" si="122"/>
        <v>OK</v>
      </c>
      <c r="E7570" s="2" t="s">
        <v>78</v>
      </c>
    </row>
    <row r="7571" spans="1:5" x14ac:dyDescent="0.2">
      <c r="A7571" s="5">
        <f t="shared" si="123"/>
        <v>7512</v>
      </c>
      <c r="B7571" s="921"/>
      <c r="D7571" s="2" t="str">
        <f t="shared" si="122"/>
        <v>OK</v>
      </c>
      <c r="E7571" s="2" t="s">
        <v>78</v>
      </c>
    </row>
    <row r="7572" spans="1:5" x14ac:dyDescent="0.2">
      <c r="A7572" s="5">
        <f t="shared" si="123"/>
        <v>7513</v>
      </c>
      <c r="B7572" s="921"/>
      <c r="D7572" s="2" t="str">
        <f t="shared" si="122"/>
        <v>OK</v>
      </c>
      <c r="E7572" s="2" t="s">
        <v>78</v>
      </c>
    </row>
    <row r="7573" spans="1:5" x14ac:dyDescent="0.2">
      <c r="A7573" s="5">
        <f t="shared" si="123"/>
        <v>7514</v>
      </c>
      <c r="B7573" s="921"/>
      <c r="D7573" s="2" t="str">
        <f t="shared" si="122"/>
        <v>OK</v>
      </c>
      <c r="E7573" s="2" t="s">
        <v>78</v>
      </c>
    </row>
    <row r="7574" spans="1:5" x14ac:dyDescent="0.2">
      <c r="A7574" s="5">
        <f t="shared" si="123"/>
        <v>7515</v>
      </c>
      <c r="B7574" s="921"/>
      <c r="D7574" s="2" t="str">
        <f t="shared" si="122"/>
        <v>OK</v>
      </c>
      <c r="E7574" s="2" t="s">
        <v>78</v>
      </c>
    </row>
    <row r="7575" spans="1:5" x14ac:dyDescent="0.2">
      <c r="A7575" s="5">
        <f t="shared" si="123"/>
        <v>7516</v>
      </c>
      <c r="B7575" s="921"/>
      <c r="D7575" s="2" t="str">
        <f t="shared" si="122"/>
        <v>OK</v>
      </c>
      <c r="E7575" s="2" t="s">
        <v>78</v>
      </c>
    </row>
    <row r="7576" spans="1:5" x14ac:dyDescent="0.2">
      <c r="A7576" s="5">
        <f t="shared" si="123"/>
        <v>7517</v>
      </c>
      <c r="B7576" s="921"/>
      <c r="D7576" s="2" t="str">
        <f t="shared" si="122"/>
        <v>OK</v>
      </c>
      <c r="E7576" s="2" t="s">
        <v>78</v>
      </c>
    </row>
    <row r="7577" spans="1:5" x14ac:dyDescent="0.2">
      <c r="A7577" s="5">
        <f t="shared" si="123"/>
        <v>7518</v>
      </c>
      <c r="B7577" s="921"/>
      <c r="D7577" s="2" t="str">
        <f t="shared" si="122"/>
        <v>OK</v>
      </c>
      <c r="E7577" s="2" t="s">
        <v>78</v>
      </c>
    </row>
    <row r="7578" spans="1:5" x14ac:dyDescent="0.2">
      <c r="A7578" s="5">
        <f t="shared" si="123"/>
        <v>7519</v>
      </c>
      <c r="B7578" s="921"/>
      <c r="D7578" s="2" t="str">
        <f t="shared" si="122"/>
        <v>OK</v>
      </c>
      <c r="E7578" s="2" t="s">
        <v>78</v>
      </c>
    </row>
    <row r="7579" spans="1:5" x14ac:dyDescent="0.2">
      <c r="A7579" s="5">
        <f t="shared" si="123"/>
        <v>7520</v>
      </c>
      <c r="B7579" s="921"/>
      <c r="D7579" s="2" t="str">
        <f t="shared" si="122"/>
        <v>OK</v>
      </c>
      <c r="E7579" s="2" t="s">
        <v>78</v>
      </c>
    </row>
    <row r="7580" spans="1:5" x14ac:dyDescent="0.2">
      <c r="A7580" s="5">
        <f t="shared" si="123"/>
        <v>7521</v>
      </c>
      <c r="B7580" s="921"/>
      <c r="D7580" s="2" t="str">
        <f t="shared" si="122"/>
        <v>OK</v>
      </c>
      <c r="E7580" s="2" t="s">
        <v>78</v>
      </c>
    </row>
    <row r="7581" spans="1:5" x14ac:dyDescent="0.2">
      <c r="A7581" s="5">
        <f t="shared" si="123"/>
        <v>7522</v>
      </c>
      <c r="B7581" s="921"/>
      <c r="D7581" s="2" t="str">
        <f t="shared" si="122"/>
        <v>OK</v>
      </c>
      <c r="E7581" s="2" t="s">
        <v>78</v>
      </c>
    </row>
    <row r="7582" spans="1:5" x14ac:dyDescent="0.2">
      <c r="A7582" s="5">
        <f t="shared" si="123"/>
        <v>7523</v>
      </c>
      <c r="B7582" s="921"/>
      <c r="D7582" s="2" t="str">
        <f t="shared" si="122"/>
        <v>OK</v>
      </c>
      <c r="E7582" s="2" t="s">
        <v>78</v>
      </c>
    </row>
    <row r="7583" spans="1:5" x14ac:dyDescent="0.2">
      <c r="A7583" s="5">
        <f t="shared" si="123"/>
        <v>7524</v>
      </c>
      <c r="B7583" s="921"/>
      <c r="D7583" s="2" t="str">
        <f t="shared" si="122"/>
        <v>OK</v>
      </c>
      <c r="E7583" s="2" t="s">
        <v>78</v>
      </c>
    </row>
    <row r="7584" spans="1:5" x14ac:dyDescent="0.2">
      <c r="A7584" s="5">
        <f t="shared" si="123"/>
        <v>7525</v>
      </c>
      <c r="B7584" s="921"/>
      <c r="D7584" s="2" t="str">
        <f t="shared" si="122"/>
        <v>OK</v>
      </c>
      <c r="E7584" s="2" t="s">
        <v>78</v>
      </c>
    </row>
    <row r="7585" spans="1:5" x14ac:dyDescent="0.2">
      <c r="A7585" s="5">
        <f t="shared" si="123"/>
        <v>7526</v>
      </c>
      <c r="B7585" s="921"/>
      <c r="D7585" s="2" t="str">
        <f t="shared" si="122"/>
        <v>OK</v>
      </c>
      <c r="E7585" s="2" t="s">
        <v>78</v>
      </c>
    </row>
    <row r="7586" spans="1:5" x14ac:dyDescent="0.2">
      <c r="A7586" s="5">
        <f t="shared" si="123"/>
        <v>7527</v>
      </c>
      <c r="B7586" s="921"/>
      <c r="D7586" s="2" t="str">
        <f t="shared" si="122"/>
        <v>OK</v>
      </c>
      <c r="E7586" s="2" t="s">
        <v>78</v>
      </c>
    </row>
    <row r="7587" spans="1:5" x14ac:dyDescent="0.2">
      <c r="A7587" s="5">
        <f t="shared" si="123"/>
        <v>7528</v>
      </c>
      <c r="B7587" s="921"/>
      <c r="D7587" s="2" t="str">
        <f t="shared" si="122"/>
        <v>OK</v>
      </c>
      <c r="E7587" s="2" t="s">
        <v>78</v>
      </c>
    </row>
    <row r="7588" spans="1:5" x14ac:dyDescent="0.2">
      <c r="A7588">
        <f t="shared" si="123"/>
        <v>7529</v>
      </c>
      <c r="B7588" s="921">
        <f>'Cap Outlay Deprec 36'!E3</f>
        <v>0</v>
      </c>
      <c r="D7588" s="2" t="str">
        <f t="shared" si="122"/>
        <v>Error?</v>
      </c>
      <c r="E7588" s="2" t="s">
        <v>19</v>
      </c>
    </row>
    <row r="7589" spans="1:5" x14ac:dyDescent="0.2">
      <c r="A7589">
        <f t="shared" si="123"/>
        <v>7530</v>
      </c>
      <c r="B7589" s="921">
        <f>'Cap Outlay Deprec 36'!F3</f>
        <v>0</v>
      </c>
      <c r="D7589" s="2" t="str">
        <f t="shared" si="122"/>
        <v>Error?</v>
      </c>
      <c r="E7589" s="2" t="s">
        <v>19</v>
      </c>
    </row>
    <row r="7590" spans="1:5" x14ac:dyDescent="0.2">
      <c r="A7590">
        <f t="shared" si="123"/>
        <v>7531</v>
      </c>
      <c r="B7590" s="921">
        <f>'Cap Outlay Deprec 36'!H3</f>
        <v>0</v>
      </c>
      <c r="D7590" s="2" t="str">
        <f t="shared" si="122"/>
        <v>Error?</v>
      </c>
      <c r="E7590" s="2" t="s">
        <v>19</v>
      </c>
    </row>
    <row r="7591" spans="1:5" x14ac:dyDescent="0.2">
      <c r="A7591">
        <f t="shared" si="123"/>
        <v>7532</v>
      </c>
      <c r="B7591" s="921">
        <f>'Cap Outlay Deprec 36'!I3</f>
        <v>0</v>
      </c>
      <c r="D7591" s="2" t="str">
        <f t="shared" si="122"/>
        <v>Error?</v>
      </c>
      <c r="E7591" s="2" t="s">
        <v>19</v>
      </c>
    </row>
    <row r="7592" spans="1:5" x14ac:dyDescent="0.2">
      <c r="A7592">
        <f t="shared" si="123"/>
        <v>7533</v>
      </c>
      <c r="B7592" s="921">
        <f>'Cap Outlay Deprec 36'!J3</f>
        <v>0</v>
      </c>
      <c r="D7592" s="2" t="str">
        <f t="shared" si="122"/>
        <v>Error?</v>
      </c>
      <c r="E7592" s="2" t="s">
        <v>19</v>
      </c>
    </row>
    <row r="7593" spans="1:5" x14ac:dyDescent="0.2">
      <c r="A7593">
        <f t="shared" si="123"/>
        <v>7534</v>
      </c>
      <c r="B7593" s="921">
        <f>'Cap Outlay Deprec 36'!K3</f>
        <v>0</v>
      </c>
      <c r="D7593" s="2" t="str">
        <f t="shared" si="122"/>
        <v>Error?</v>
      </c>
      <c r="E7593" s="2" t="s">
        <v>19</v>
      </c>
    </row>
    <row r="7594" spans="1:5" x14ac:dyDescent="0.2">
      <c r="A7594">
        <f t="shared" si="123"/>
        <v>7535</v>
      </c>
      <c r="B7594" s="921">
        <f>'Cap Outlay Deprec 36'!L3</f>
        <v>0</v>
      </c>
      <c r="D7594" s="2" t="str">
        <f t="shared" si="122"/>
        <v>Error?</v>
      </c>
      <c r="E7594" s="2" t="s">
        <v>19</v>
      </c>
    </row>
    <row r="7595" spans="1:5" x14ac:dyDescent="0.2">
      <c r="A7595">
        <f t="shared" si="123"/>
        <v>7536</v>
      </c>
      <c r="B7595" s="921">
        <f>'Cap Outlay Deprec 36'!C6</f>
        <v>0</v>
      </c>
      <c r="D7595" s="2" t="str">
        <f t="shared" si="122"/>
        <v>Error?</v>
      </c>
      <c r="E7595" s="2" t="s">
        <v>19</v>
      </c>
    </row>
    <row r="7596" spans="1:5" x14ac:dyDescent="0.2">
      <c r="A7596">
        <f t="shared" si="123"/>
        <v>7537</v>
      </c>
      <c r="B7596" s="921">
        <f>'Cap Outlay Deprec 36'!D6</f>
        <v>0</v>
      </c>
      <c r="D7596" s="2" t="str">
        <f t="shared" si="122"/>
        <v>Error?</v>
      </c>
      <c r="E7596" s="2" t="s">
        <v>19</v>
      </c>
    </row>
    <row r="7597" spans="1:5" x14ac:dyDescent="0.2">
      <c r="A7597">
        <f t="shared" si="123"/>
        <v>7538</v>
      </c>
      <c r="B7597" s="921">
        <f>'Cap Outlay Deprec 36'!E6</f>
        <v>0</v>
      </c>
      <c r="D7597" s="2" t="str">
        <f t="shared" si="122"/>
        <v>Error?</v>
      </c>
      <c r="E7597" s="2" t="s">
        <v>19</v>
      </c>
    </row>
    <row r="7598" spans="1:5" x14ac:dyDescent="0.2">
      <c r="A7598">
        <f t="shared" si="123"/>
        <v>7539</v>
      </c>
      <c r="B7598" s="921">
        <f>'Cap Outlay Deprec 36'!F6</f>
        <v>0</v>
      </c>
      <c r="D7598" s="2" t="str">
        <f t="shared" si="122"/>
        <v>Error?</v>
      </c>
      <c r="E7598" s="2" t="s">
        <v>19</v>
      </c>
    </row>
    <row r="7599" spans="1:5" x14ac:dyDescent="0.2">
      <c r="A7599">
        <f t="shared" si="123"/>
        <v>7540</v>
      </c>
      <c r="B7599" s="921">
        <f>'Cap Outlay Deprec 36'!H6</f>
        <v>0</v>
      </c>
      <c r="D7599" s="2" t="str">
        <f t="shared" si="122"/>
        <v>Error?</v>
      </c>
      <c r="E7599" s="2" t="s">
        <v>19</v>
      </c>
    </row>
    <row r="7600" spans="1:5" x14ac:dyDescent="0.2">
      <c r="A7600">
        <f t="shared" si="123"/>
        <v>7541</v>
      </c>
      <c r="B7600" s="921">
        <f>'Cap Outlay Deprec 36'!I6</f>
        <v>0</v>
      </c>
      <c r="D7600" s="2" t="str">
        <f t="shared" si="122"/>
        <v>Error?</v>
      </c>
      <c r="E7600" s="2" t="s">
        <v>19</v>
      </c>
    </row>
    <row r="7601" spans="1:5" x14ac:dyDescent="0.2">
      <c r="A7601">
        <f t="shared" si="123"/>
        <v>7542</v>
      </c>
      <c r="B7601" s="921">
        <f>'Cap Outlay Deprec 36'!J6</f>
        <v>0</v>
      </c>
      <c r="D7601" s="2" t="str">
        <f t="shared" si="122"/>
        <v>Error?</v>
      </c>
      <c r="E7601" s="2" t="s">
        <v>19</v>
      </c>
    </row>
    <row r="7602" spans="1:5" x14ac:dyDescent="0.2">
      <c r="A7602">
        <f t="shared" si="123"/>
        <v>7543</v>
      </c>
      <c r="B7602" s="921">
        <f>'Cap Outlay Deprec 36'!K6</f>
        <v>0</v>
      </c>
      <c r="D7602" s="2" t="str">
        <f t="shared" si="122"/>
        <v>Error?</v>
      </c>
      <c r="E7602" s="2" t="s">
        <v>19</v>
      </c>
    </row>
    <row r="7603" spans="1:5" x14ac:dyDescent="0.2">
      <c r="A7603">
        <f t="shared" si="123"/>
        <v>7544</v>
      </c>
      <c r="B7603" s="921">
        <f>'Cap Outlay Deprec 36'!L6</f>
        <v>0</v>
      </c>
      <c r="D7603" s="2" t="str">
        <f t="shared" si="122"/>
        <v>Error?</v>
      </c>
      <c r="E7603" s="2" t="s">
        <v>19</v>
      </c>
    </row>
    <row r="7604" spans="1:5" x14ac:dyDescent="0.2">
      <c r="A7604">
        <f t="shared" si="123"/>
        <v>7545</v>
      </c>
      <c r="B7604" s="921">
        <f>'Cap Outlay Deprec 36'!C9</f>
        <v>0</v>
      </c>
      <c r="D7604" s="2" t="str">
        <f t="shared" si="122"/>
        <v>Error?</v>
      </c>
      <c r="E7604" s="2" t="s">
        <v>19</v>
      </c>
    </row>
    <row r="7605" spans="1:5" x14ac:dyDescent="0.2">
      <c r="A7605">
        <f t="shared" si="123"/>
        <v>7546</v>
      </c>
      <c r="B7605" s="921">
        <f>'Cap Outlay Deprec 36'!D9</f>
        <v>0</v>
      </c>
      <c r="D7605" s="2" t="str">
        <f t="shared" si="122"/>
        <v>Error?</v>
      </c>
      <c r="E7605" s="2" t="s">
        <v>19</v>
      </c>
    </row>
    <row r="7606" spans="1:5" x14ac:dyDescent="0.2">
      <c r="A7606">
        <f t="shared" si="123"/>
        <v>7547</v>
      </c>
      <c r="B7606" s="921">
        <f>'Cap Outlay Deprec 36'!E9</f>
        <v>0</v>
      </c>
      <c r="D7606" s="2" t="str">
        <f t="shared" si="122"/>
        <v>Error?</v>
      </c>
      <c r="E7606" s="2" t="s">
        <v>19</v>
      </c>
    </row>
    <row r="7607" spans="1:5" x14ac:dyDescent="0.2">
      <c r="A7607">
        <f t="shared" si="123"/>
        <v>7548</v>
      </c>
      <c r="B7607" s="921">
        <f>'Cap Outlay Deprec 36'!F9</f>
        <v>0</v>
      </c>
      <c r="D7607" s="2" t="str">
        <f t="shared" si="122"/>
        <v>Error?</v>
      </c>
      <c r="E7607" s="2" t="s">
        <v>19</v>
      </c>
    </row>
    <row r="7608" spans="1:5" x14ac:dyDescent="0.2">
      <c r="A7608">
        <f t="shared" si="123"/>
        <v>7549</v>
      </c>
      <c r="B7608" s="921">
        <f>'Cap Outlay Deprec 36'!H9</f>
        <v>0</v>
      </c>
      <c r="D7608" s="2" t="str">
        <f t="shared" si="122"/>
        <v>Error?</v>
      </c>
      <c r="E7608" s="2" t="s">
        <v>19</v>
      </c>
    </row>
    <row r="7609" spans="1:5" x14ac:dyDescent="0.2">
      <c r="A7609">
        <f t="shared" si="123"/>
        <v>7550</v>
      </c>
      <c r="B7609" s="921">
        <f>'Cap Outlay Deprec 36'!I9</f>
        <v>0</v>
      </c>
      <c r="D7609" s="2" t="str">
        <f t="shared" si="122"/>
        <v>Error?</v>
      </c>
      <c r="E7609" s="2" t="s">
        <v>19</v>
      </c>
    </row>
    <row r="7610" spans="1:5" x14ac:dyDescent="0.2">
      <c r="A7610">
        <f t="shared" si="123"/>
        <v>7551</v>
      </c>
      <c r="B7610" s="921">
        <f>'Cap Outlay Deprec 36'!J9</f>
        <v>0</v>
      </c>
      <c r="D7610" s="2" t="str">
        <f t="shared" si="122"/>
        <v>Error?</v>
      </c>
      <c r="E7610" s="2" t="s">
        <v>19</v>
      </c>
    </row>
    <row r="7611" spans="1:5" x14ac:dyDescent="0.2">
      <c r="A7611">
        <f t="shared" si="123"/>
        <v>7552</v>
      </c>
      <c r="B7611" s="921">
        <f>'Cap Outlay Deprec 36'!K9</f>
        <v>0</v>
      </c>
      <c r="D7611" s="2" t="str">
        <f t="shared" si="122"/>
        <v>Error?</v>
      </c>
      <c r="E7611" s="2" t="s">
        <v>19</v>
      </c>
    </row>
    <row r="7612" spans="1:5" x14ac:dyDescent="0.2">
      <c r="A7612">
        <f t="shared" si="123"/>
        <v>7553</v>
      </c>
      <c r="B7612" s="921">
        <f>'Cap Outlay Deprec 36'!L9</f>
        <v>0</v>
      </c>
      <c r="D7612" s="2" t="str">
        <f t="shared" si="122"/>
        <v>Error?</v>
      </c>
      <c r="E7612" s="2" t="s">
        <v>19</v>
      </c>
    </row>
    <row r="7613" spans="1:5" x14ac:dyDescent="0.2">
      <c r="A7613">
        <f t="shared" si="123"/>
        <v>7554</v>
      </c>
      <c r="B7613" s="921">
        <f>'Cap Outlay Deprec 36'!C14</f>
        <v>0</v>
      </c>
      <c r="D7613" s="2" t="str">
        <f t="shared" ref="D7613:D7676" si="124">IF(ISBLANK(B7613),"OK",IF(A7613-B7613=0,"OK","Error?"))</f>
        <v>Error?</v>
      </c>
      <c r="E7613" s="2" t="s">
        <v>19</v>
      </c>
    </row>
    <row r="7614" spans="1:5" x14ac:dyDescent="0.2">
      <c r="A7614">
        <f t="shared" si="123"/>
        <v>7555</v>
      </c>
      <c r="B7614" s="921">
        <f>'Cap Outlay Deprec 36'!D14</f>
        <v>0</v>
      </c>
      <c r="D7614" s="2" t="str">
        <f t="shared" si="124"/>
        <v>Error?</v>
      </c>
      <c r="E7614" s="2" t="s">
        <v>19</v>
      </c>
    </row>
    <row r="7615" spans="1:5" x14ac:dyDescent="0.2">
      <c r="A7615">
        <f t="shared" si="123"/>
        <v>7556</v>
      </c>
      <c r="B7615" s="921">
        <f>'Cap Outlay Deprec 36'!E14</f>
        <v>0</v>
      </c>
      <c r="D7615" s="2" t="str">
        <f t="shared" si="124"/>
        <v>Error?</v>
      </c>
      <c r="E7615" s="2" t="s">
        <v>19</v>
      </c>
    </row>
    <row r="7616" spans="1:5" x14ac:dyDescent="0.2">
      <c r="A7616">
        <f t="shared" si="123"/>
        <v>7557</v>
      </c>
      <c r="B7616" s="921">
        <f>'Cap Outlay Deprec 36'!F14</f>
        <v>0</v>
      </c>
      <c r="D7616" s="2" t="str">
        <f t="shared" si="124"/>
        <v>Error?</v>
      </c>
      <c r="E7616" s="2" t="s">
        <v>19</v>
      </c>
    </row>
    <row r="7617" spans="1:5" x14ac:dyDescent="0.2">
      <c r="A7617">
        <f t="shared" si="123"/>
        <v>7558</v>
      </c>
      <c r="B7617" s="921">
        <f>'Cap Outlay Deprec 36'!H14</f>
        <v>0</v>
      </c>
      <c r="D7617" s="2" t="str">
        <f t="shared" si="124"/>
        <v>Error?</v>
      </c>
      <c r="E7617" s="2" t="s">
        <v>19</v>
      </c>
    </row>
    <row r="7618" spans="1:5" x14ac:dyDescent="0.2">
      <c r="A7618">
        <f t="shared" si="123"/>
        <v>7559</v>
      </c>
      <c r="B7618" s="921">
        <f>'Cap Outlay Deprec 36'!I14</f>
        <v>0</v>
      </c>
      <c r="D7618" s="2" t="str">
        <f t="shared" si="124"/>
        <v>Error?</v>
      </c>
      <c r="E7618" s="2" t="s">
        <v>19</v>
      </c>
    </row>
    <row r="7619" spans="1:5" x14ac:dyDescent="0.2">
      <c r="A7619">
        <f t="shared" si="123"/>
        <v>7560</v>
      </c>
      <c r="B7619" s="921">
        <f>'Cap Outlay Deprec 36'!J14</f>
        <v>0</v>
      </c>
      <c r="D7619" s="2" t="str">
        <f t="shared" si="124"/>
        <v>Error?</v>
      </c>
      <c r="E7619" s="2" t="s">
        <v>19</v>
      </c>
    </row>
    <row r="7620" spans="1:5" x14ac:dyDescent="0.2">
      <c r="A7620">
        <f t="shared" si="123"/>
        <v>7561</v>
      </c>
      <c r="B7620" s="921">
        <f>'Cap Outlay Deprec 36'!K14</f>
        <v>0</v>
      </c>
      <c r="D7620" s="2" t="str">
        <f t="shared" si="124"/>
        <v>Error?</v>
      </c>
      <c r="E7620" s="2" t="s">
        <v>19</v>
      </c>
    </row>
    <row r="7621" spans="1:5" x14ac:dyDescent="0.2">
      <c r="A7621">
        <f t="shared" si="123"/>
        <v>7562</v>
      </c>
      <c r="B7621" s="921">
        <f>'Cap Outlay Deprec 36'!L14</f>
        <v>0</v>
      </c>
      <c r="D7621" s="2" t="str">
        <f t="shared" si="124"/>
        <v>Error?</v>
      </c>
      <c r="E7621" s="2" t="s">
        <v>19</v>
      </c>
    </row>
    <row r="7622" spans="1:5" x14ac:dyDescent="0.2">
      <c r="A7622">
        <f t="shared" si="123"/>
        <v>7563</v>
      </c>
      <c r="B7622" s="921">
        <f>'Cap Outlay Deprec 36'!F17</f>
        <v>0</v>
      </c>
      <c r="D7622" s="2" t="str">
        <f t="shared" si="124"/>
        <v>Error?</v>
      </c>
      <c r="E7622" s="2" t="s">
        <v>19</v>
      </c>
    </row>
    <row r="7623" spans="1:5" x14ac:dyDescent="0.2">
      <c r="A7623">
        <f t="shared" si="123"/>
        <v>7564</v>
      </c>
      <c r="B7623" s="921">
        <f>'Cap Outlay Deprec 36'!I17</f>
        <v>0</v>
      </c>
      <c r="D7623" s="2" t="str">
        <f t="shared" si="124"/>
        <v>Error?</v>
      </c>
      <c r="E7623" s="2" t="s">
        <v>19</v>
      </c>
    </row>
    <row r="7624" spans="1:5" x14ac:dyDescent="0.2">
      <c r="A7624" s="5">
        <f t="shared" si="123"/>
        <v>7565</v>
      </c>
      <c r="B7624" s="921"/>
      <c r="D7624" s="2" t="str">
        <f t="shared" si="124"/>
        <v>OK</v>
      </c>
      <c r="E7624" s="4" t="s">
        <v>1072</v>
      </c>
    </row>
    <row r="7625" spans="1:5" x14ac:dyDescent="0.2">
      <c r="A7625" s="5">
        <f t="shared" si="123"/>
        <v>7566</v>
      </c>
      <c r="B7625" s="921"/>
      <c r="D7625" s="2" t="str">
        <f t="shared" si="124"/>
        <v>OK</v>
      </c>
      <c r="E7625" s="4" t="s">
        <v>1072</v>
      </c>
    </row>
    <row r="7626" spans="1:5" x14ac:dyDescent="0.2">
      <c r="A7626">
        <f t="shared" si="123"/>
        <v>7567</v>
      </c>
      <c r="B7626" s="921"/>
      <c r="D7626" s="2" t="str">
        <f t="shared" si="124"/>
        <v>OK</v>
      </c>
      <c r="E7626" s="2" t="s">
        <v>19</v>
      </c>
    </row>
    <row r="7627" spans="1:5" x14ac:dyDescent="0.2">
      <c r="A7627" s="5">
        <f t="shared" si="123"/>
        <v>7568</v>
      </c>
      <c r="B7627" s="921"/>
      <c r="D7627" s="2" t="str">
        <f t="shared" si="124"/>
        <v>OK</v>
      </c>
      <c r="E7627" s="4" t="s">
        <v>1072</v>
      </c>
    </row>
    <row r="7628" spans="1:5" x14ac:dyDescent="0.2">
      <c r="A7628" s="5">
        <f t="shared" ref="A7628:A7648" si="125">A7627+1</f>
        <v>7569</v>
      </c>
      <c r="B7628" s="921"/>
      <c r="D7628" s="2" t="str">
        <f t="shared" si="124"/>
        <v>OK</v>
      </c>
      <c r="E7628" s="4" t="s">
        <v>1072</v>
      </c>
    </row>
    <row r="7629" spans="1:5" x14ac:dyDescent="0.2">
      <c r="A7629">
        <f t="shared" si="125"/>
        <v>7570</v>
      </c>
      <c r="B7629" s="921">
        <f>'Cap Outlay Deprec 36'!I18</f>
        <v>224626</v>
      </c>
      <c r="D7629" s="2" t="str">
        <f t="shared" si="124"/>
        <v>Error?</v>
      </c>
      <c r="E7629" s="2" t="s">
        <v>19</v>
      </c>
    </row>
    <row r="7630" spans="1:5" x14ac:dyDescent="0.2">
      <c r="A7630" s="5">
        <f t="shared" si="125"/>
        <v>7571</v>
      </c>
      <c r="B7630" s="921"/>
      <c r="D7630" s="2" t="str">
        <f t="shared" si="124"/>
        <v>OK</v>
      </c>
      <c r="E7630" s="2" t="s">
        <v>19</v>
      </c>
    </row>
    <row r="7631" spans="1:5" x14ac:dyDescent="0.2">
      <c r="A7631" s="5">
        <f t="shared" si="125"/>
        <v>7572</v>
      </c>
      <c r="B7631" s="921"/>
      <c r="D7631" s="2" t="str">
        <f t="shared" si="124"/>
        <v>OK</v>
      </c>
      <c r="E7631" s="4" t="s">
        <v>1072</v>
      </c>
    </row>
    <row r="7632" spans="1:5" x14ac:dyDescent="0.2">
      <c r="A7632" s="5">
        <f t="shared" si="125"/>
        <v>7573</v>
      </c>
      <c r="B7632" s="921"/>
      <c r="D7632" s="2" t="str">
        <f t="shared" si="124"/>
        <v>OK</v>
      </c>
      <c r="E7632" s="4" t="s">
        <v>1072</v>
      </c>
    </row>
    <row r="7633" spans="1:6" x14ac:dyDescent="0.2">
      <c r="A7633" s="5">
        <f t="shared" si="125"/>
        <v>7574</v>
      </c>
      <c r="B7633" s="921"/>
      <c r="D7633" s="2" t="str">
        <f t="shared" si="124"/>
        <v>OK</v>
      </c>
      <c r="E7633" s="4" t="s">
        <v>1431</v>
      </c>
    </row>
    <row r="7634" spans="1:6" x14ac:dyDescent="0.2">
      <c r="A7634">
        <f t="shared" si="125"/>
        <v>7575</v>
      </c>
      <c r="B7634" s="921">
        <f>'Revenues 10-15'!G108</f>
        <v>0</v>
      </c>
      <c r="D7634" s="2" t="str">
        <f t="shared" si="124"/>
        <v>Error?</v>
      </c>
      <c r="E7634" s="2" t="s">
        <v>79</v>
      </c>
    </row>
    <row r="7635" spans="1:6" x14ac:dyDescent="0.2">
      <c r="A7635">
        <f t="shared" si="125"/>
        <v>7576</v>
      </c>
      <c r="B7635" s="921">
        <f>'Revenues 10-15'!H108</f>
        <v>0</v>
      </c>
      <c r="D7635" s="2" t="str">
        <f t="shared" si="124"/>
        <v>Error?</v>
      </c>
      <c r="E7635" s="2" t="s">
        <v>79</v>
      </c>
    </row>
    <row r="7636" spans="1:6" x14ac:dyDescent="0.2">
      <c r="A7636">
        <f t="shared" si="125"/>
        <v>7577</v>
      </c>
      <c r="B7636" s="921">
        <f>'Revenues 10-15'!J108</f>
        <v>0</v>
      </c>
      <c r="D7636" s="2" t="str">
        <f t="shared" si="124"/>
        <v>Error?</v>
      </c>
      <c r="E7636" s="2" t="s">
        <v>79</v>
      </c>
    </row>
    <row r="7637" spans="1:6" x14ac:dyDescent="0.2">
      <c r="A7637">
        <f t="shared" si="125"/>
        <v>7578</v>
      </c>
      <c r="B7637" s="921">
        <f>'Revenues 10-15'!K108</f>
        <v>0</v>
      </c>
      <c r="D7637" s="2" t="str">
        <f t="shared" si="124"/>
        <v>Error?</v>
      </c>
      <c r="E7637" s="2" t="s">
        <v>79</v>
      </c>
    </row>
    <row r="7638" spans="1:6" x14ac:dyDescent="0.2">
      <c r="A7638" s="5">
        <f t="shared" si="125"/>
        <v>7579</v>
      </c>
      <c r="B7638" s="921"/>
      <c r="D7638" s="2" t="str">
        <f t="shared" si="124"/>
        <v>OK</v>
      </c>
      <c r="E7638" s="4" t="s">
        <v>1431</v>
      </c>
    </row>
    <row r="7639" spans="1:6" x14ac:dyDescent="0.2">
      <c r="A7639" s="5">
        <f t="shared" si="125"/>
        <v>7580</v>
      </c>
      <c r="B7639" s="921"/>
      <c r="D7639" s="2" t="str">
        <f t="shared" si="124"/>
        <v>OK</v>
      </c>
      <c r="E7639" s="4" t="s">
        <v>1431</v>
      </c>
      <c r="F7639" s="2"/>
    </row>
    <row r="7640" spans="1:6" x14ac:dyDescent="0.2">
      <c r="A7640" s="5">
        <f t="shared" si="125"/>
        <v>7581</v>
      </c>
      <c r="B7640" s="921"/>
      <c r="D7640" s="2" t="str">
        <f t="shared" si="124"/>
        <v>OK</v>
      </c>
      <c r="E7640" s="4" t="s">
        <v>1431</v>
      </c>
    </row>
    <row r="7641" spans="1:6" x14ac:dyDescent="0.2">
      <c r="A7641" s="5">
        <f t="shared" si="125"/>
        <v>7582</v>
      </c>
      <c r="B7641" s="921"/>
      <c r="D7641" s="2" t="str">
        <f t="shared" si="124"/>
        <v>OK</v>
      </c>
      <c r="E7641" s="4" t="s">
        <v>1431</v>
      </c>
    </row>
    <row r="7642" spans="1:6" x14ac:dyDescent="0.2">
      <c r="A7642" s="5">
        <f t="shared" si="125"/>
        <v>7583</v>
      </c>
      <c r="B7642" s="921"/>
      <c r="D7642" s="2" t="str">
        <f t="shared" si="124"/>
        <v>OK</v>
      </c>
      <c r="E7642" s="4" t="s">
        <v>1431</v>
      </c>
    </row>
    <row r="7643" spans="1:6" x14ac:dyDescent="0.2">
      <c r="A7643" s="5">
        <f t="shared" si="125"/>
        <v>7584</v>
      </c>
      <c r="B7643" s="921"/>
      <c r="D7643" s="2" t="str">
        <f t="shared" si="124"/>
        <v>OK</v>
      </c>
      <c r="E7643" s="4" t="s">
        <v>1431</v>
      </c>
    </row>
    <row r="7644" spans="1:6" x14ac:dyDescent="0.2">
      <c r="A7644" s="5">
        <f t="shared" si="125"/>
        <v>7585</v>
      </c>
      <c r="B7644" s="921"/>
      <c r="D7644" s="2" t="str">
        <f t="shared" si="124"/>
        <v>OK</v>
      </c>
      <c r="E7644" s="4" t="s">
        <v>1431</v>
      </c>
    </row>
    <row r="7645" spans="1:6" x14ac:dyDescent="0.2">
      <c r="A7645" s="5">
        <f t="shared" si="125"/>
        <v>7586</v>
      </c>
      <c r="B7645" s="921"/>
      <c r="D7645" s="2" t="str">
        <f t="shared" si="124"/>
        <v>OK</v>
      </c>
      <c r="E7645" s="4" t="s">
        <v>1431</v>
      </c>
    </row>
    <row r="7646" spans="1:6" x14ac:dyDescent="0.2">
      <c r="A7646" s="5">
        <f t="shared" si="125"/>
        <v>7587</v>
      </c>
      <c r="B7646" s="921"/>
      <c r="D7646" s="2" t="str">
        <f t="shared" si="124"/>
        <v>OK</v>
      </c>
      <c r="E7646" s="4" t="s">
        <v>1431</v>
      </c>
    </row>
    <row r="7647" spans="1:6" x14ac:dyDescent="0.2">
      <c r="A7647" s="5">
        <f t="shared" si="125"/>
        <v>7588</v>
      </c>
      <c r="B7647" s="921"/>
      <c r="D7647" s="2" t="str">
        <f t="shared" si="124"/>
        <v>OK</v>
      </c>
      <c r="E7647" s="4" t="s">
        <v>1431</v>
      </c>
    </row>
    <row r="7648" spans="1:6" x14ac:dyDescent="0.2">
      <c r="A7648" s="5">
        <f t="shared" si="125"/>
        <v>7589</v>
      </c>
      <c r="B7648" s="921"/>
      <c r="D7648" s="2" t="str">
        <f t="shared" si="124"/>
        <v>OK</v>
      </c>
      <c r="E7648" s="4" t="s">
        <v>1431</v>
      </c>
    </row>
    <row r="7649" spans="1:5" x14ac:dyDescent="0.2">
      <c r="A7649">
        <v>7590</v>
      </c>
      <c r="B7649" s="921">
        <f>'Acct Summary 7-9'!C55</f>
        <v>0</v>
      </c>
      <c r="D7649" s="2" t="str">
        <f t="shared" si="124"/>
        <v>Error?</v>
      </c>
      <c r="E7649" s="2" t="s">
        <v>739</v>
      </c>
    </row>
    <row r="7650" spans="1:5" x14ac:dyDescent="0.2">
      <c r="A7650">
        <v>7591</v>
      </c>
      <c r="B7650" s="921">
        <f>'Acct Summary 7-9'!D55</f>
        <v>0</v>
      </c>
      <c r="D7650" s="2" t="str">
        <f t="shared" si="124"/>
        <v>Error?</v>
      </c>
      <c r="E7650" s="2" t="s">
        <v>739</v>
      </c>
    </row>
    <row r="7651" spans="1:5" x14ac:dyDescent="0.2">
      <c r="A7651">
        <v>7592</v>
      </c>
      <c r="B7651" s="921">
        <f>'Acct Summary 7-9'!H55</f>
        <v>0</v>
      </c>
      <c r="D7651" s="2" t="str">
        <f t="shared" si="124"/>
        <v>Error?</v>
      </c>
      <c r="E7651" s="2" t="s">
        <v>739</v>
      </c>
    </row>
    <row r="7652" spans="1:5" x14ac:dyDescent="0.2">
      <c r="A7652">
        <v>7593</v>
      </c>
      <c r="B7652" s="921">
        <f>'Acct Summary 7-9'!C56</f>
        <v>0</v>
      </c>
      <c r="D7652" s="2" t="str">
        <f t="shared" si="124"/>
        <v>Error?</v>
      </c>
      <c r="E7652" s="2" t="s">
        <v>739</v>
      </c>
    </row>
    <row r="7653" spans="1:5" x14ac:dyDescent="0.2">
      <c r="A7653">
        <v>7594</v>
      </c>
      <c r="B7653" s="921">
        <f>'Acct Summary 7-9'!D56</f>
        <v>0</v>
      </c>
      <c r="D7653" s="2" t="str">
        <f t="shared" si="124"/>
        <v>Error?</v>
      </c>
      <c r="E7653" s="2" t="s">
        <v>739</v>
      </c>
    </row>
    <row r="7654" spans="1:5" x14ac:dyDescent="0.2">
      <c r="A7654">
        <v>7595</v>
      </c>
      <c r="B7654" s="921">
        <f>'Acct Summary 7-9'!H56</f>
        <v>0</v>
      </c>
      <c r="D7654" s="2" t="str">
        <f t="shared" si="124"/>
        <v>Error?</v>
      </c>
      <c r="E7654" s="2" t="s">
        <v>739</v>
      </c>
    </row>
    <row r="7655" spans="1:5" x14ac:dyDescent="0.2">
      <c r="A7655">
        <v>7596</v>
      </c>
      <c r="B7655" s="921">
        <f>'Acct Summary 7-9'!C57</f>
        <v>0</v>
      </c>
      <c r="D7655" s="2" t="str">
        <f t="shared" si="124"/>
        <v>Error?</v>
      </c>
      <c r="E7655" s="2" t="s">
        <v>739</v>
      </c>
    </row>
    <row r="7656" spans="1:5" x14ac:dyDescent="0.2">
      <c r="A7656">
        <v>7597</v>
      </c>
      <c r="B7656" s="921">
        <f>'Acct Summary 7-9'!D57</f>
        <v>0</v>
      </c>
      <c r="D7656" s="2" t="str">
        <f t="shared" si="124"/>
        <v>Error?</v>
      </c>
      <c r="E7656" s="2" t="s">
        <v>739</v>
      </c>
    </row>
    <row r="7657" spans="1:5" x14ac:dyDescent="0.2">
      <c r="A7657">
        <v>7598</v>
      </c>
      <c r="B7657" s="921">
        <f>'Acct Summary 7-9'!H57</f>
        <v>0</v>
      </c>
      <c r="D7657" s="2" t="str">
        <f t="shared" si="124"/>
        <v>Error?</v>
      </c>
      <c r="E7657" s="2" t="s">
        <v>739</v>
      </c>
    </row>
    <row r="7658" spans="1:5" x14ac:dyDescent="0.2">
      <c r="A7658">
        <v>7599</v>
      </c>
      <c r="B7658" s="921">
        <f>'Acct Summary 7-9'!C59</f>
        <v>0</v>
      </c>
      <c r="D7658" s="2" t="str">
        <f t="shared" si="124"/>
        <v>Error?</v>
      </c>
      <c r="E7658" s="2" t="s">
        <v>739</v>
      </c>
    </row>
    <row r="7659" spans="1:5" x14ac:dyDescent="0.2">
      <c r="A7659">
        <v>7600</v>
      </c>
      <c r="B7659" s="921">
        <f>'Acct Summary 7-9'!D59</f>
        <v>0</v>
      </c>
      <c r="D7659" s="2" t="str">
        <f t="shared" si="124"/>
        <v>Error?</v>
      </c>
      <c r="E7659" s="2" t="s">
        <v>739</v>
      </c>
    </row>
    <row r="7660" spans="1:5" x14ac:dyDescent="0.2">
      <c r="A7660">
        <v>7601</v>
      </c>
      <c r="B7660" s="921">
        <f>'Acct Summary 7-9'!H59</f>
        <v>0</v>
      </c>
      <c r="D7660" s="2" t="str">
        <f t="shared" si="124"/>
        <v>Error?</v>
      </c>
      <c r="E7660" s="2" t="s">
        <v>739</v>
      </c>
    </row>
    <row r="7661" spans="1:5" x14ac:dyDescent="0.2">
      <c r="A7661">
        <v>7602</v>
      </c>
      <c r="B7661" s="921">
        <f>'Acct Summary 7-9'!C60</f>
        <v>0</v>
      </c>
      <c r="D7661" s="2" t="str">
        <f t="shared" si="124"/>
        <v>Error?</v>
      </c>
      <c r="E7661" s="2" t="s">
        <v>739</v>
      </c>
    </row>
    <row r="7662" spans="1:5" x14ac:dyDescent="0.2">
      <c r="A7662">
        <v>7603</v>
      </c>
      <c r="B7662" s="921">
        <f>'Acct Summary 7-9'!D60</f>
        <v>0</v>
      </c>
      <c r="D7662" s="2" t="str">
        <f t="shared" si="124"/>
        <v>Error?</v>
      </c>
      <c r="E7662" s="2" t="s">
        <v>739</v>
      </c>
    </row>
    <row r="7663" spans="1:5" x14ac:dyDescent="0.2">
      <c r="A7663">
        <v>7604</v>
      </c>
      <c r="B7663" s="921">
        <f>'Acct Summary 7-9'!H60</f>
        <v>0</v>
      </c>
      <c r="D7663" s="2" t="str">
        <f t="shared" si="124"/>
        <v>Error?</v>
      </c>
      <c r="E7663" s="2" t="s">
        <v>739</v>
      </c>
    </row>
    <row r="7664" spans="1:5" x14ac:dyDescent="0.2">
      <c r="A7664">
        <v>7605</v>
      </c>
      <c r="B7664" s="921">
        <f>'Acct Summary 7-9'!C61</f>
        <v>0</v>
      </c>
      <c r="D7664" s="2" t="str">
        <f t="shared" si="124"/>
        <v>Error?</v>
      </c>
      <c r="E7664" s="2" t="s">
        <v>739</v>
      </c>
    </row>
    <row r="7665" spans="1:5" x14ac:dyDescent="0.2">
      <c r="A7665">
        <v>7606</v>
      </c>
      <c r="B7665" s="921">
        <f>'Acct Summary 7-9'!D61</f>
        <v>0</v>
      </c>
      <c r="D7665" s="2" t="str">
        <f t="shared" si="124"/>
        <v>Error?</v>
      </c>
      <c r="E7665" s="2" t="s">
        <v>739</v>
      </c>
    </row>
    <row r="7666" spans="1:5" x14ac:dyDescent="0.2">
      <c r="A7666">
        <v>7607</v>
      </c>
      <c r="B7666" s="921">
        <f>'Acct Summary 7-9'!H61</f>
        <v>0</v>
      </c>
      <c r="D7666" s="2" t="str">
        <f t="shared" si="124"/>
        <v>Error?</v>
      </c>
      <c r="E7666" s="2" t="s">
        <v>739</v>
      </c>
    </row>
    <row r="7667" spans="1:5" x14ac:dyDescent="0.2">
      <c r="A7667">
        <v>7608</v>
      </c>
      <c r="B7667" s="921">
        <f>'Acct Summary 7-9'!C63</f>
        <v>0</v>
      </c>
      <c r="D7667" s="2" t="str">
        <f t="shared" si="124"/>
        <v>Error?</v>
      </c>
      <c r="E7667" s="2" t="s">
        <v>739</v>
      </c>
    </row>
    <row r="7668" spans="1:5" x14ac:dyDescent="0.2">
      <c r="A7668">
        <v>7609</v>
      </c>
      <c r="B7668" s="921">
        <f>'Acct Summary 7-9'!D63</f>
        <v>0</v>
      </c>
      <c r="D7668" s="2" t="str">
        <f t="shared" si="124"/>
        <v>Error?</v>
      </c>
      <c r="E7668" s="2" t="s">
        <v>739</v>
      </c>
    </row>
    <row r="7669" spans="1:5" x14ac:dyDescent="0.2">
      <c r="A7669">
        <v>7610</v>
      </c>
      <c r="B7669" s="921">
        <f>'Acct Summary 7-9'!C64</f>
        <v>0</v>
      </c>
      <c r="D7669" s="2" t="str">
        <f t="shared" si="124"/>
        <v>Error?</v>
      </c>
      <c r="E7669" s="2" t="s">
        <v>739</v>
      </c>
    </row>
    <row r="7670" spans="1:5" x14ac:dyDescent="0.2">
      <c r="A7670">
        <v>7611</v>
      </c>
      <c r="B7670" s="921">
        <f>'Acct Summary 7-9'!D64</f>
        <v>0</v>
      </c>
      <c r="D7670" s="2" t="str">
        <f t="shared" si="124"/>
        <v>Error?</v>
      </c>
      <c r="E7670" s="2" t="s">
        <v>739</v>
      </c>
    </row>
    <row r="7671" spans="1:5" x14ac:dyDescent="0.2">
      <c r="A7671">
        <v>7612</v>
      </c>
      <c r="B7671" s="921">
        <f>'Acct Summary 7-9'!C65</f>
        <v>0</v>
      </c>
      <c r="D7671" s="2" t="str">
        <f t="shared" si="124"/>
        <v>Error?</v>
      </c>
      <c r="E7671" s="2" t="s">
        <v>739</v>
      </c>
    </row>
    <row r="7672" spans="1:5" x14ac:dyDescent="0.2">
      <c r="A7672">
        <v>7613</v>
      </c>
      <c r="B7672" s="921">
        <f>'Acct Summary 7-9'!D65</f>
        <v>0</v>
      </c>
      <c r="D7672" s="2" t="str">
        <f t="shared" si="124"/>
        <v>Error?</v>
      </c>
      <c r="E7672" s="2" t="s">
        <v>739</v>
      </c>
    </row>
    <row r="7673" spans="1:5" x14ac:dyDescent="0.2">
      <c r="A7673">
        <v>7614</v>
      </c>
      <c r="B7673" s="921">
        <f>'Acct Summary 7-9'!C67</f>
        <v>0</v>
      </c>
      <c r="D7673" s="2" t="str">
        <f t="shared" si="124"/>
        <v>Error?</v>
      </c>
      <c r="E7673" s="2" t="s">
        <v>739</v>
      </c>
    </row>
    <row r="7674" spans="1:5" x14ac:dyDescent="0.2">
      <c r="A7674">
        <v>7615</v>
      </c>
      <c r="B7674" s="921">
        <f>'Acct Summary 7-9'!D67</f>
        <v>0</v>
      </c>
      <c r="D7674" s="2" t="str">
        <f t="shared" si="124"/>
        <v>Error?</v>
      </c>
      <c r="E7674" s="2" t="s">
        <v>739</v>
      </c>
    </row>
    <row r="7675" spans="1:5" x14ac:dyDescent="0.2">
      <c r="A7675">
        <v>7616</v>
      </c>
      <c r="B7675" s="921">
        <f>'Acct Summary 7-9'!C68</f>
        <v>0</v>
      </c>
      <c r="D7675" s="2" t="str">
        <f t="shared" si="124"/>
        <v>Error?</v>
      </c>
      <c r="E7675" s="2" t="s">
        <v>739</v>
      </c>
    </row>
    <row r="7676" spans="1:5" x14ac:dyDescent="0.2">
      <c r="A7676">
        <v>7617</v>
      </c>
      <c r="B7676" s="921">
        <f>'Acct Summary 7-9'!D68</f>
        <v>0</v>
      </c>
      <c r="D7676" s="2" t="str">
        <f t="shared" si="124"/>
        <v>Error?</v>
      </c>
      <c r="E7676" s="2" t="s">
        <v>739</v>
      </c>
    </row>
    <row r="7677" spans="1:5" x14ac:dyDescent="0.2">
      <c r="A7677">
        <v>7618</v>
      </c>
      <c r="B7677" s="921">
        <f>'Acct Summary 7-9'!C69</f>
        <v>0</v>
      </c>
      <c r="D7677" s="2" t="str">
        <f t="shared" ref="D7677:D7740" si="126">IF(ISBLANK(B7677),"OK",IF(A7677-B7677=0,"OK","Error?"))</f>
        <v>Error?</v>
      </c>
      <c r="E7677" s="2" t="s">
        <v>739</v>
      </c>
    </row>
    <row r="7678" spans="1:5" x14ac:dyDescent="0.2">
      <c r="A7678">
        <v>7619</v>
      </c>
      <c r="B7678" s="921">
        <f>'Acct Summary 7-9'!D69</f>
        <v>0</v>
      </c>
      <c r="D7678" s="2" t="str">
        <f t="shared" si="126"/>
        <v>Error?</v>
      </c>
      <c r="E7678" s="2" t="s">
        <v>739</v>
      </c>
    </row>
    <row r="7679" spans="1:5" x14ac:dyDescent="0.2">
      <c r="A7679">
        <v>7620</v>
      </c>
      <c r="B7679" s="921">
        <f>'Acct Summary 7-9'!C71</f>
        <v>0</v>
      </c>
      <c r="D7679" s="2" t="str">
        <f t="shared" si="126"/>
        <v>Error?</v>
      </c>
      <c r="E7679" s="2" t="s">
        <v>739</v>
      </c>
    </row>
    <row r="7680" spans="1:5" x14ac:dyDescent="0.2">
      <c r="A7680">
        <v>7621</v>
      </c>
      <c r="B7680" s="921">
        <f>'Acct Summary 7-9'!D71</f>
        <v>0</v>
      </c>
      <c r="D7680" s="2" t="str">
        <f t="shared" si="126"/>
        <v>Error?</v>
      </c>
      <c r="E7680" s="2" t="s">
        <v>739</v>
      </c>
    </row>
    <row r="7681" spans="1:5" x14ac:dyDescent="0.2">
      <c r="A7681">
        <v>7622</v>
      </c>
      <c r="B7681" s="921">
        <f>'Acct Summary 7-9'!C72</f>
        <v>0</v>
      </c>
      <c r="D7681" s="2" t="str">
        <f t="shared" si="126"/>
        <v>Error?</v>
      </c>
      <c r="E7681" s="2" t="s">
        <v>739</v>
      </c>
    </row>
    <row r="7682" spans="1:5" x14ac:dyDescent="0.2">
      <c r="A7682">
        <v>7623</v>
      </c>
      <c r="B7682" s="921">
        <f>'Acct Summary 7-9'!D72</f>
        <v>0</v>
      </c>
      <c r="D7682" s="2" t="str">
        <f t="shared" si="126"/>
        <v>Error?</v>
      </c>
      <c r="E7682" s="2" t="s">
        <v>739</v>
      </c>
    </row>
    <row r="7683" spans="1:5" x14ac:dyDescent="0.2">
      <c r="A7683">
        <v>7624</v>
      </c>
      <c r="B7683" s="921">
        <f>'Acct Summary 7-9'!C73</f>
        <v>0</v>
      </c>
      <c r="D7683" s="2" t="str">
        <f t="shared" si="126"/>
        <v>Error?</v>
      </c>
      <c r="E7683" s="2" t="s">
        <v>739</v>
      </c>
    </row>
    <row r="7684" spans="1:5" x14ac:dyDescent="0.2">
      <c r="A7684">
        <v>7625</v>
      </c>
      <c r="B7684" s="921">
        <f>'Acct Summary 7-9'!D73</f>
        <v>0</v>
      </c>
      <c r="D7684" s="2" t="str">
        <f t="shared" si="126"/>
        <v>Error?</v>
      </c>
      <c r="E7684" s="2" t="s">
        <v>739</v>
      </c>
    </row>
    <row r="7685" spans="1:5" x14ac:dyDescent="0.2">
      <c r="A7685">
        <v>7626</v>
      </c>
      <c r="B7685" s="921">
        <f>'Revenues 10-15'!C198</f>
        <v>0</v>
      </c>
      <c r="D7685" s="2" t="str">
        <f t="shared" si="126"/>
        <v>Error?</v>
      </c>
      <c r="E7685" s="2" t="s">
        <v>739</v>
      </c>
    </row>
    <row r="7686" spans="1:5" x14ac:dyDescent="0.2">
      <c r="A7686" s="5">
        <v>7627</v>
      </c>
      <c r="B7686" s="921"/>
      <c r="D7686" s="2" t="str">
        <f t="shared" si="126"/>
        <v>OK</v>
      </c>
      <c r="E7686" s="2" t="s">
        <v>739</v>
      </c>
    </row>
    <row r="7687" spans="1:5" x14ac:dyDescent="0.2">
      <c r="A7687" s="5">
        <v>7628</v>
      </c>
      <c r="B7687" s="921"/>
      <c r="D7687" s="2" t="str">
        <f t="shared" si="126"/>
        <v>OK</v>
      </c>
      <c r="E7687" s="2" t="s">
        <v>739</v>
      </c>
    </row>
    <row r="7688" spans="1:5" x14ac:dyDescent="0.2">
      <c r="A7688" s="5">
        <v>7629</v>
      </c>
      <c r="B7688" s="921"/>
      <c r="D7688" s="2" t="str">
        <f t="shared" si="126"/>
        <v>OK</v>
      </c>
      <c r="E7688" s="2" t="s">
        <v>739</v>
      </c>
    </row>
    <row r="7689" spans="1:5" x14ac:dyDescent="0.2">
      <c r="A7689" s="5">
        <v>7630</v>
      </c>
      <c r="B7689" s="921"/>
      <c r="D7689" s="2" t="str">
        <f t="shared" si="126"/>
        <v>OK</v>
      </c>
      <c r="E7689" s="2" t="s">
        <v>739</v>
      </c>
    </row>
    <row r="7690" spans="1:5" x14ac:dyDescent="0.2">
      <c r="A7690" s="5">
        <v>7631</v>
      </c>
      <c r="B7690" s="921"/>
      <c r="D7690" s="2" t="str">
        <f t="shared" si="126"/>
        <v>OK</v>
      </c>
      <c r="E7690" s="2" t="s">
        <v>739</v>
      </c>
    </row>
    <row r="7691" spans="1:5" x14ac:dyDescent="0.2">
      <c r="A7691" s="5">
        <v>7632</v>
      </c>
      <c r="B7691" s="921"/>
      <c r="D7691" s="2" t="str">
        <f t="shared" si="126"/>
        <v>OK</v>
      </c>
      <c r="E7691" s="2" t="s">
        <v>739</v>
      </c>
    </row>
    <row r="7692" spans="1:5" x14ac:dyDescent="0.2">
      <c r="A7692" s="5">
        <v>7633</v>
      </c>
      <c r="B7692" s="921"/>
      <c r="D7692" s="2" t="str">
        <f t="shared" si="126"/>
        <v>OK</v>
      </c>
      <c r="E7692" s="2" t="s">
        <v>739</v>
      </c>
    </row>
    <row r="7693" spans="1:5" x14ac:dyDescent="0.2">
      <c r="A7693" s="5">
        <v>7634</v>
      </c>
      <c r="B7693" s="921"/>
      <c r="D7693" s="2" t="str">
        <f t="shared" si="126"/>
        <v>OK</v>
      </c>
      <c r="E7693" s="2" t="s">
        <v>739</v>
      </c>
    </row>
    <row r="7694" spans="1:5" x14ac:dyDescent="0.2">
      <c r="A7694" s="5">
        <v>7635</v>
      </c>
      <c r="B7694" s="921"/>
      <c r="D7694" s="2" t="str">
        <f t="shared" si="126"/>
        <v>OK</v>
      </c>
      <c r="E7694" s="2" t="s">
        <v>739</v>
      </c>
    </row>
    <row r="7695" spans="1:5" x14ac:dyDescent="0.2">
      <c r="A7695" s="5">
        <v>7636</v>
      </c>
      <c r="B7695" s="921"/>
      <c r="D7695" s="2" t="str">
        <f t="shared" si="126"/>
        <v>OK</v>
      </c>
      <c r="E7695" s="2" t="s">
        <v>739</v>
      </c>
    </row>
    <row r="7696" spans="1:5" x14ac:dyDescent="0.2">
      <c r="A7696" s="5">
        <v>7637</v>
      </c>
      <c r="B7696" s="921"/>
      <c r="D7696" s="2" t="str">
        <f t="shared" si="126"/>
        <v>OK</v>
      </c>
      <c r="E7696" s="2" t="s">
        <v>739</v>
      </c>
    </row>
    <row r="7697" spans="1:5" x14ac:dyDescent="0.2">
      <c r="A7697" s="5">
        <v>7638</v>
      </c>
      <c r="B7697" s="921"/>
      <c r="D7697" s="2" t="str">
        <f t="shared" si="126"/>
        <v>OK</v>
      </c>
      <c r="E7697" s="2" t="s">
        <v>739</v>
      </c>
    </row>
    <row r="7698" spans="1:5" x14ac:dyDescent="0.2">
      <c r="A7698" s="5">
        <v>7639</v>
      </c>
      <c r="B7698" s="921"/>
      <c r="D7698" s="2" t="str">
        <f t="shared" si="126"/>
        <v>OK</v>
      </c>
      <c r="E7698" s="2" t="s">
        <v>739</v>
      </c>
    </row>
    <row r="7699" spans="1:5" x14ac:dyDescent="0.2">
      <c r="A7699" s="5">
        <v>7640</v>
      </c>
      <c r="B7699" s="921"/>
      <c r="D7699" s="2" t="str">
        <f t="shared" si="126"/>
        <v>OK</v>
      </c>
      <c r="E7699" s="2" t="s">
        <v>739</v>
      </c>
    </row>
    <row r="7700" spans="1:5" x14ac:dyDescent="0.2">
      <c r="A7700" s="5">
        <v>7641</v>
      </c>
      <c r="B7700" s="921"/>
      <c r="D7700" s="2" t="str">
        <f t="shared" si="126"/>
        <v>OK</v>
      </c>
      <c r="E7700" s="2" t="s">
        <v>739</v>
      </c>
    </row>
    <row r="7701" spans="1:5" x14ac:dyDescent="0.2">
      <c r="A7701" s="5">
        <v>7642</v>
      </c>
      <c r="B7701" s="921"/>
      <c r="D7701" s="2" t="str">
        <f t="shared" si="126"/>
        <v>OK</v>
      </c>
      <c r="E7701" s="2" t="s">
        <v>739</v>
      </c>
    </row>
    <row r="7702" spans="1:5" x14ac:dyDescent="0.2">
      <c r="A7702" s="5">
        <v>7643</v>
      </c>
      <c r="B7702" s="921"/>
      <c r="D7702" s="2" t="str">
        <f t="shared" si="126"/>
        <v>OK</v>
      </c>
      <c r="E7702" s="2" t="s">
        <v>739</v>
      </c>
    </row>
    <row r="7703" spans="1:5" x14ac:dyDescent="0.2">
      <c r="A7703" s="5">
        <v>7644</v>
      </c>
      <c r="B7703" s="921"/>
      <c r="D7703" s="2" t="str">
        <f t="shared" si="126"/>
        <v>OK</v>
      </c>
      <c r="E7703" s="2" t="s">
        <v>739</v>
      </c>
    </row>
    <row r="7704" spans="1:5" x14ac:dyDescent="0.2">
      <c r="A7704">
        <v>7645</v>
      </c>
      <c r="B7704" s="921">
        <f>'Revenues 10-15'!H169</f>
        <v>0</v>
      </c>
      <c r="D7704" s="2" t="str">
        <f t="shared" si="126"/>
        <v>Error?</v>
      </c>
      <c r="E7704" s="2" t="s">
        <v>739</v>
      </c>
    </row>
    <row r="7705" spans="1:5" x14ac:dyDescent="0.2">
      <c r="A7705">
        <v>7646</v>
      </c>
      <c r="B7705" s="921">
        <f>'Expenditures 16-24'!I66</f>
        <v>0</v>
      </c>
      <c r="D7705" s="2" t="str">
        <f t="shared" si="126"/>
        <v>Error?</v>
      </c>
      <c r="E7705" s="2" t="s">
        <v>739</v>
      </c>
    </row>
    <row r="7706" spans="1:5" x14ac:dyDescent="0.2">
      <c r="A7706">
        <v>7647</v>
      </c>
      <c r="B7706" s="921">
        <f>'Rest Tax Levies-Tort Im 27'!J3</f>
        <v>0</v>
      </c>
      <c r="D7706" s="2" t="str">
        <f t="shared" si="126"/>
        <v>Error?</v>
      </c>
      <c r="E7706" s="2" t="s">
        <v>739</v>
      </c>
    </row>
    <row r="7707" spans="1:5" x14ac:dyDescent="0.2">
      <c r="A7707">
        <v>7648</v>
      </c>
      <c r="B7707" s="921">
        <f>'Rest Tax Levies-Tort Im 27'!K3</f>
        <v>0</v>
      </c>
      <c r="D7707" s="2" t="str">
        <f t="shared" si="126"/>
        <v>Error?</v>
      </c>
      <c r="E7707" s="2" t="s">
        <v>739</v>
      </c>
    </row>
    <row r="7708" spans="1:5" x14ac:dyDescent="0.2">
      <c r="A7708">
        <v>7649</v>
      </c>
      <c r="B7708" s="921">
        <f>'Rest Tax Levies-Tort Im 27'!J6</f>
        <v>0</v>
      </c>
      <c r="D7708" s="2" t="str">
        <f t="shared" si="126"/>
        <v>Error?</v>
      </c>
      <c r="E7708" s="2" t="s">
        <v>739</v>
      </c>
    </row>
    <row r="7709" spans="1:5" x14ac:dyDescent="0.2">
      <c r="A7709">
        <v>7650</v>
      </c>
      <c r="B7709" s="921">
        <f>'Rest Tax Levies-Tort Im 27'!K6</f>
        <v>0</v>
      </c>
      <c r="D7709" s="2" t="str">
        <f t="shared" si="126"/>
        <v>Error?</v>
      </c>
      <c r="E7709" s="2" t="s">
        <v>739</v>
      </c>
    </row>
    <row r="7710" spans="1:5" x14ac:dyDescent="0.2">
      <c r="A7710">
        <v>7651</v>
      </c>
      <c r="B7710" s="921">
        <f>'Rest Tax Levies-Tort Im 27'!K7</f>
        <v>0</v>
      </c>
      <c r="D7710" s="2" t="str">
        <f t="shared" si="126"/>
        <v>Error?</v>
      </c>
      <c r="E7710" s="2" t="s">
        <v>739</v>
      </c>
    </row>
    <row r="7711" spans="1:5" x14ac:dyDescent="0.2">
      <c r="A7711">
        <v>7652</v>
      </c>
      <c r="B7711" s="921">
        <f>'Rest Tax Levies-Tort Im 27'!J8</f>
        <v>0</v>
      </c>
      <c r="D7711" s="2" t="str">
        <f t="shared" si="126"/>
        <v>Error?</v>
      </c>
      <c r="E7711" s="2" t="s">
        <v>739</v>
      </c>
    </row>
    <row r="7712" spans="1:5" x14ac:dyDescent="0.2">
      <c r="A7712">
        <v>7653</v>
      </c>
      <c r="B7712" s="921">
        <f>'Rest Tax Levies-Tort Im 27'!K9</f>
        <v>0</v>
      </c>
      <c r="D7712" s="2" t="str">
        <f t="shared" si="126"/>
        <v>Error?</v>
      </c>
      <c r="E7712" s="2" t="s">
        <v>739</v>
      </c>
    </row>
    <row r="7713" spans="1:6" x14ac:dyDescent="0.2">
      <c r="A7713">
        <v>7654</v>
      </c>
      <c r="B7713" s="921">
        <f>'Rest Tax Levies-Tort Im 27'!J10</f>
        <v>0</v>
      </c>
      <c r="D7713" s="2" t="str">
        <f t="shared" si="126"/>
        <v>Error?</v>
      </c>
      <c r="E7713" s="2" t="s">
        <v>739</v>
      </c>
    </row>
    <row r="7714" spans="1:6" x14ac:dyDescent="0.2">
      <c r="A7714">
        <v>7655</v>
      </c>
      <c r="B7714" s="921">
        <f>'Rest Tax Levies-Tort Im 27'!K10</f>
        <v>0</v>
      </c>
      <c r="D7714" s="2" t="str">
        <f t="shared" si="126"/>
        <v>Error?</v>
      </c>
      <c r="E7714" s="2" t="s">
        <v>739</v>
      </c>
    </row>
    <row r="7715" spans="1:6" x14ac:dyDescent="0.2">
      <c r="A7715">
        <v>7656</v>
      </c>
      <c r="B7715" s="921">
        <f>'Rest Tax Levies-Tort Im 27'!J11</f>
        <v>0</v>
      </c>
      <c r="D7715" s="2" t="str">
        <f t="shared" si="126"/>
        <v>Error?</v>
      </c>
      <c r="E7715" s="2" t="s">
        <v>739</v>
      </c>
    </row>
    <row r="7716" spans="1:6" x14ac:dyDescent="0.2">
      <c r="A7716">
        <v>7657</v>
      </c>
      <c r="B7716" s="921">
        <f>'Rest Tax Levies-Tort Im 27'!J12</f>
        <v>0</v>
      </c>
      <c r="D7716" s="2" t="str">
        <f t="shared" si="126"/>
        <v>Error?</v>
      </c>
      <c r="E7716" s="2" t="s">
        <v>739</v>
      </c>
    </row>
    <row r="7717" spans="1:6" x14ac:dyDescent="0.2">
      <c r="A7717">
        <v>7658</v>
      </c>
      <c r="B7717" s="921">
        <f>'Rest Tax Levies-Tort Im 27'!K12</f>
        <v>0</v>
      </c>
      <c r="D7717" s="2" t="str">
        <f t="shared" si="126"/>
        <v>Error?</v>
      </c>
      <c r="E7717" s="2" t="s">
        <v>739</v>
      </c>
    </row>
    <row r="7718" spans="1:6" x14ac:dyDescent="0.2">
      <c r="A7718">
        <v>7659</v>
      </c>
      <c r="B7718" s="921">
        <f>'Rest Tax Levies-Tort Im 27'!H14</f>
        <v>0</v>
      </c>
      <c r="D7718" s="2" t="str">
        <f t="shared" si="126"/>
        <v>Error?</v>
      </c>
      <c r="E7718" s="2" t="s">
        <v>739</v>
      </c>
    </row>
    <row r="7719" spans="1:6" x14ac:dyDescent="0.2">
      <c r="A7719">
        <v>7660</v>
      </c>
      <c r="B7719" s="921">
        <f>'Rest Tax Levies-Tort Im 27'!K14</f>
        <v>0</v>
      </c>
      <c r="D7719" s="2" t="str">
        <f t="shared" si="126"/>
        <v>Error?</v>
      </c>
      <c r="E7719" s="2" t="s">
        <v>739</v>
      </c>
    </row>
    <row r="7720" spans="1:6" x14ac:dyDescent="0.2">
      <c r="A7720">
        <v>7661</v>
      </c>
      <c r="B7720" s="921">
        <f>'Rest Tax Levies-Tort Im 27'!J15</f>
        <v>0</v>
      </c>
      <c r="D7720" s="2" t="str">
        <f t="shared" si="126"/>
        <v>Error?</v>
      </c>
      <c r="E7720" s="2" t="s">
        <v>739</v>
      </c>
    </row>
    <row r="7721" spans="1:6" x14ac:dyDescent="0.2">
      <c r="A7721">
        <v>7662</v>
      </c>
      <c r="B7721" s="921">
        <f>'Rest Tax Levies-Tort Im 27'!K15</f>
        <v>0</v>
      </c>
      <c r="D7721" s="2" t="str">
        <f t="shared" si="126"/>
        <v>Error?</v>
      </c>
      <c r="E7721" s="2" t="s">
        <v>739</v>
      </c>
    </row>
    <row r="7722" spans="1:6" x14ac:dyDescent="0.2">
      <c r="A7722">
        <v>7663</v>
      </c>
      <c r="B7722" s="921">
        <f>'Rest Tax Levies-Tort Im 27'!J18</f>
        <v>0</v>
      </c>
      <c r="D7722" s="2" t="str">
        <f t="shared" si="126"/>
        <v>Error?</v>
      </c>
      <c r="E7722" s="2" t="s">
        <v>739</v>
      </c>
    </row>
    <row r="7723" spans="1:6" x14ac:dyDescent="0.2">
      <c r="A7723">
        <v>7664</v>
      </c>
      <c r="B7723" s="921">
        <f>'Rest Tax Levies-Tort Im 27'!J19</f>
        <v>0</v>
      </c>
      <c r="D7723" s="2" t="str">
        <f t="shared" si="126"/>
        <v>Error?</v>
      </c>
      <c r="E7723" s="2" t="s">
        <v>739</v>
      </c>
    </row>
    <row r="7724" spans="1:6" x14ac:dyDescent="0.2">
      <c r="A7724">
        <v>7665</v>
      </c>
      <c r="B7724" s="921">
        <f>'Rest Tax Levies-Tort Im 27'!J20</f>
        <v>0</v>
      </c>
      <c r="D7724" s="2" t="str">
        <f t="shared" si="126"/>
        <v>Error?</v>
      </c>
      <c r="E7724" s="2" t="s">
        <v>739</v>
      </c>
      <c r="F7724" s="2"/>
    </row>
    <row r="7725" spans="1:6" x14ac:dyDescent="0.2">
      <c r="A7725">
        <v>7666</v>
      </c>
      <c r="B7725" s="921">
        <f>'Rest Tax Levies-Tort Im 27'!J21</f>
        <v>0</v>
      </c>
      <c r="D7725" s="2" t="str">
        <f t="shared" si="126"/>
        <v>Error?</v>
      </c>
      <c r="E7725" s="2" t="s">
        <v>739</v>
      </c>
    </row>
    <row r="7726" spans="1:6" x14ac:dyDescent="0.2">
      <c r="A7726">
        <v>7667</v>
      </c>
      <c r="B7726" s="921">
        <f>'Revenues 10-15'!E105</f>
        <v>0</v>
      </c>
      <c r="D7726" s="2" t="str">
        <f t="shared" si="126"/>
        <v>Error?</v>
      </c>
      <c r="E7726" s="2" t="s">
        <v>739</v>
      </c>
    </row>
    <row r="7727" spans="1:6" x14ac:dyDescent="0.2">
      <c r="A7727">
        <v>7668</v>
      </c>
      <c r="B7727" s="921">
        <f>'Rest Tax Levies-Tort Im 27'!K22</f>
        <v>0</v>
      </c>
      <c r="D7727" s="2" t="str">
        <f t="shared" si="126"/>
        <v>Error?</v>
      </c>
      <c r="E7727" s="2" t="s">
        <v>739</v>
      </c>
    </row>
    <row r="7728" spans="1:6" x14ac:dyDescent="0.2">
      <c r="A7728">
        <v>7669</v>
      </c>
      <c r="B7728" s="921">
        <f>'Rest Tax Levies-Tort Im 27'!J23</f>
        <v>0</v>
      </c>
      <c r="D7728" s="2" t="str">
        <f t="shared" si="126"/>
        <v>Error?</v>
      </c>
      <c r="E7728" s="2" t="s">
        <v>739</v>
      </c>
    </row>
    <row r="7729" spans="1:6" x14ac:dyDescent="0.2">
      <c r="A7729">
        <v>7670</v>
      </c>
      <c r="B7729" s="921">
        <f>'Revenues 10-15'!H105</f>
        <v>0</v>
      </c>
      <c r="D7729" s="2" t="str">
        <f t="shared" si="126"/>
        <v>Error?</v>
      </c>
      <c r="E7729" s="2" t="s">
        <v>739</v>
      </c>
    </row>
    <row r="7730" spans="1:6" x14ac:dyDescent="0.2">
      <c r="A7730">
        <v>7671</v>
      </c>
      <c r="B7730" s="921">
        <f>'Rest Tax Levies-Tort Im 27'!J24</f>
        <v>0</v>
      </c>
      <c r="D7730" s="2" t="str">
        <f t="shared" si="126"/>
        <v>Error?</v>
      </c>
      <c r="E7730" s="2" t="s">
        <v>739</v>
      </c>
    </row>
    <row r="7731" spans="1:6" x14ac:dyDescent="0.2">
      <c r="A7731">
        <v>7672</v>
      </c>
      <c r="B7731" s="921">
        <f>'Rest Tax Levies-Tort Im 27'!K24</f>
        <v>0</v>
      </c>
      <c r="D7731" s="2" t="str">
        <f t="shared" si="126"/>
        <v>Error?</v>
      </c>
      <c r="E7731" s="2" t="s">
        <v>739</v>
      </c>
    </row>
    <row r="7732" spans="1:6" x14ac:dyDescent="0.2">
      <c r="A7732">
        <v>7673</v>
      </c>
      <c r="B7732" s="921">
        <f>'Rest Tax Levies-Tort Im 27'!G25</f>
        <v>0</v>
      </c>
      <c r="D7732" s="2" t="str">
        <f t="shared" si="126"/>
        <v>Error?</v>
      </c>
      <c r="E7732" s="2" t="s">
        <v>739</v>
      </c>
    </row>
    <row r="7733" spans="1:6" x14ac:dyDescent="0.2">
      <c r="A7733">
        <v>7674</v>
      </c>
      <c r="B7733" s="921">
        <f>'Rest Tax Levies-Tort Im 27'!H25</f>
        <v>0</v>
      </c>
      <c r="D7733" s="2" t="str">
        <f t="shared" si="126"/>
        <v>Error?</v>
      </c>
      <c r="E7733" s="2" t="s">
        <v>739</v>
      </c>
    </row>
    <row r="7734" spans="1:6" x14ac:dyDescent="0.2">
      <c r="A7734">
        <v>7675</v>
      </c>
      <c r="B7734" s="921">
        <f>'Rest Tax Levies-Tort Im 27'!I25</f>
        <v>0</v>
      </c>
      <c r="D7734" s="2" t="str">
        <f t="shared" si="126"/>
        <v>Error?</v>
      </c>
      <c r="E7734" s="2" t="s">
        <v>739</v>
      </c>
    </row>
    <row r="7735" spans="1:6" x14ac:dyDescent="0.2">
      <c r="A7735">
        <v>7676</v>
      </c>
      <c r="B7735" s="921">
        <f>'Rest Tax Levies-Tort Im 27'!J25</f>
        <v>0</v>
      </c>
      <c r="D7735" s="2" t="str">
        <f t="shared" si="126"/>
        <v>Error?</v>
      </c>
      <c r="E7735" s="2" t="s">
        <v>739</v>
      </c>
    </row>
    <row r="7736" spans="1:6" x14ac:dyDescent="0.2">
      <c r="A7736">
        <v>7677</v>
      </c>
      <c r="B7736" s="921">
        <f>'Rest Tax Levies-Tort Im 27'!K25</f>
        <v>0</v>
      </c>
      <c r="D7736" s="2" t="str">
        <f t="shared" si="126"/>
        <v>Error?</v>
      </c>
      <c r="E7736" s="2" t="s">
        <v>739</v>
      </c>
    </row>
    <row r="7737" spans="1:6" x14ac:dyDescent="0.2">
      <c r="A7737">
        <v>7678</v>
      </c>
      <c r="B7737" s="921">
        <f>'Rest Tax Levies-Tort Im 27'!G26</f>
        <v>0</v>
      </c>
      <c r="D7737" s="2" t="str">
        <f t="shared" si="126"/>
        <v>Error?</v>
      </c>
      <c r="E7737" s="2" t="s">
        <v>739</v>
      </c>
    </row>
    <row r="7738" spans="1:6" x14ac:dyDescent="0.2">
      <c r="A7738">
        <v>7679</v>
      </c>
      <c r="B7738" s="921">
        <f>'Rest Tax Levies-Tort Im 27'!H26</f>
        <v>0</v>
      </c>
      <c r="D7738" s="2" t="str">
        <f t="shared" si="126"/>
        <v>Error?</v>
      </c>
      <c r="E7738" s="2" t="s">
        <v>739</v>
      </c>
    </row>
    <row r="7739" spans="1:6" x14ac:dyDescent="0.2">
      <c r="A7739">
        <v>7680</v>
      </c>
      <c r="B7739" s="921">
        <f>'Rest Tax Levies-Tort Im 27'!I26</f>
        <v>0</v>
      </c>
      <c r="D7739" s="2" t="str">
        <f t="shared" si="126"/>
        <v>Error?</v>
      </c>
      <c r="E7739" s="2" t="s">
        <v>739</v>
      </c>
    </row>
    <row r="7740" spans="1:6" x14ac:dyDescent="0.2">
      <c r="A7740">
        <v>7681</v>
      </c>
      <c r="B7740" s="921">
        <f>'Rest Tax Levies-Tort Im 27'!J26</f>
        <v>0</v>
      </c>
      <c r="D7740" s="2" t="str">
        <f t="shared" si="126"/>
        <v>Error?</v>
      </c>
      <c r="E7740" s="2" t="s">
        <v>739</v>
      </c>
    </row>
    <row r="7741" spans="1:6" x14ac:dyDescent="0.2">
      <c r="A7741">
        <v>7682</v>
      </c>
      <c r="B7741" s="921">
        <f>'Rest Tax Levies-Tort Im 27'!K26</f>
        <v>0</v>
      </c>
      <c r="D7741" s="2" t="str">
        <f t="shared" ref="D7741:D7804" si="127">IF(ISBLANK(B7741),"OK",IF(A7741-B7741=0,"OK","Error?"))</f>
        <v>Error?</v>
      </c>
      <c r="E7741" s="2" t="s">
        <v>739</v>
      </c>
    </row>
    <row r="7742" spans="1:6" x14ac:dyDescent="0.2">
      <c r="A7742" s="5">
        <v>7683</v>
      </c>
      <c r="B7742" s="921"/>
      <c r="D7742" s="2" t="str">
        <f t="shared" si="127"/>
        <v>OK</v>
      </c>
      <c r="E7742" s="4" t="s">
        <v>1072</v>
      </c>
    </row>
    <row r="7743" spans="1:6" x14ac:dyDescent="0.2">
      <c r="A7743">
        <v>7684</v>
      </c>
      <c r="B7743" s="921">
        <f>'Expenditures 16-24'!H451</f>
        <v>0</v>
      </c>
      <c r="D7743" s="2" t="str">
        <f t="shared" si="127"/>
        <v>Error?</v>
      </c>
      <c r="E7743" s="2" t="s">
        <v>739</v>
      </c>
    </row>
    <row r="7744" spans="1:6" x14ac:dyDescent="0.2">
      <c r="A7744">
        <v>7685</v>
      </c>
      <c r="B7744" s="921">
        <f>'Expenditures 16-24'!K451</f>
        <v>0</v>
      </c>
      <c r="D7744" s="2" t="str">
        <f t="shared" si="127"/>
        <v>Error?</v>
      </c>
      <c r="E7744" s="2" t="s">
        <v>739</v>
      </c>
      <c r="F7744" s="1"/>
    </row>
    <row r="7745" spans="1:6" x14ac:dyDescent="0.2">
      <c r="A7745">
        <v>7686</v>
      </c>
      <c r="B7745" s="921">
        <f>'Revenues 10-15'!E268</f>
        <v>0</v>
      </c>
      <c r="D7745" s="2" t="str">
        <f t="shared" si="127"/>
        <v>Error?</v>
      </c>
      <c r="E7745" s="2" t="s">
        <v>739</v>
      </c>
    </row>
    <row r="7746" spans="1:6" x14ac:dyDescent="0.2">
      <c r="A7746">
        <v>7687</v>
      </c>
      <c r="B7746" s="921">
        <f>'Acct Summary 7-9'!C25</f>
        <v>0</v>
      </c>
      <c r="D7746" s="2" t="str">
        <f t="shared" si="127"/>
        <v>Error?</v>
      </c>
      <c r="E7746" s="4" t="s">
        <v>1071</v>
      </c>
    </row>
    <row r="7747" spans="1:6" x14ac:dyDescent="0.2">
      <c r="A7747">
        <v>7688</v>
      </c>
      <c r="B7747" s="921">
        <f>'Acct Summary 7-9'!D25</f>
        <v>0</v>
      </c>
      <c r="D7747" s="2" t="str">
        <f t="shared" si="127"/>
        <v>Error?</v>
      </c>
      <c r="E7747" s="4" t="s">
        <v>1071</v>
      </c>
      <c r="F7747" s="2" t="s">
        <v>740</v>
      </c>
    </row>
    <row r="7748" spans="1:6" x14ac:dyDescent="0.2">
      <c r="A7748">
        <v>7689</v>
      </c>
      <c r="B7748" s="921">
        <f>'Acct Summary 7-9'!E25</f>
        <v>0</v>
      </c>
      <c r="D7748" s="2" t="str">
        <f t="shared" si="127"/>
        <v>Error?</v>
      </c>
      <c r="E7748" s="4" t="s">
        <v>1071</v>
      </c>
    </row>
    <row r="7749" spans="1:6" x14ac:dyDescent="0.2">
      <c r="A7749">
        <v>7690</v>
      </c>
      <c r="B7749" s="921">
        <f>'Acct Summary 7-9'!F25</f>
        <v>0</v>
      </c>
      <c r="D7749" s="2" t="str">
        <f t="shared" si="127"/>
        <v>Error?</v>
      </c>
      <c r="E7749" s="4" t="s">
        <v>1071</v>
      </c>
    </row>
    <row r="7750" spans="1:6" x14ac:dyDescent="0.2">
      <c r="A7750">
        <v>7691</v>
      </c>
      <c r="B7750" s="921">
        <f>'Acct Summary 7-9'!G25</f>
        <v>0</v>
      </c>
      <c r="D7750" s="2" t="str">
        <f t="shared" si="127"/>
        <v>Error?</v>
      </c>
      <c r="E7750" s="4" t="s">
        <v>1071</v>
      </c>
    </row>
    <row r="7751" spans="1:6" x14ac:dyDescent="0.2">
      <c r="A7751">
        <v>7692</v>
      </c>
      <c r="B7751" s="921">
        <f>'Acct Summary 7-9'!H25</f>
        <v>0</v>
      </c>
      <c r="D7751" s="2" t="str">
        <f t="shared" si="127"/>
        <v>Error?</v>
      </c>
      <c r="E7751" s="4" t="s">
        <v>1071</v>
      </c>
    </row>
    <row r="7752" spans="1:6" x14ac:dyDescent="0.2">
      <c r="A7752">
        <v>7693</v>
      </c>
      <c r="B7752" s="921">
        <f>'Acct Summary 7-9'!J25</f>
        <v>0</v>
      </c>
      <c r="D7752" s="2" t="str">
        <f t="shared" si="127"/>
        <v>Error?</v>
      </c>
      <c r="E7752" s="4" t="s">
        <v>1071</v>
      </c>
    </row>
    <row r="7753" spans="1:6" x14ac:dyDescent="0.2">
      <c r="A7753">
        <v>7694</v>
      </c>
      <c r="B7753" s="921">
        <f>'Acct Summary 7-9'!K25</f>
        <v>0</v>
      </c>
      <c r="D7753" s="2" t="str">
        <f t="shared" si="127"/>
        <v>Error?</v>
      </c>
      <c r="E7753" s="4" t="s">
        <v>1071</v>
      </c>
    </row>
    <row r="7754" spans="1:6" x14ac:dyDescent="0.2">
      <c r="A7754" s="5">
        <v>7695</v>
      </c>
      <c r="B7754" s="921"/>
      <c r="D7754" s="2" t="str">
        <f t="shared" si="127"/>
        <v>OK</v>
      </c>
      <c r="E7754" s="4" t="s">
        <v>1071</v>
      </c>
    </row>
    <row r="7755" spans="1:6" x14ac:dyDescent="0.2">
      <c r="A7755" s="5">
        <v>7696</v>
      </c>
      <c r="B7755" s="921"/>
      <c r="D7755" s="2" t="str">
        <f t="shared" si="127"/>
        <v>OK</v>
      </c>
      <c r="E7755" s="4" t="s">
        <v>1071</v>
      </c>
    </row>
    <row r="7756" spans="1:6" x14ac:dyDescent="0.2">
      <c r="A7756">
        <v>7697</v>
      </c>
      <c r="B7756" s="921">
        <f>'Aud Quest 2'!J83</f>
        <v>0</v>
      </c>
      <c r="D7756" s="2" t="str">
        <f t="shared" si="127"/>
        <v>Error?</v>
      </c>
      <c r="E7756" s="4" t="s">
        <v>1071</v>
      </c>
      <c r="F7756" t="s">
        <v>1160</v>
      </c>
    </row>
    <row r="7757" spans="1:6" x14ac:dyDescent="0.2">
      <c r="A7757">
        <v>7698</v>
      </c>
      <c r="B7757" s="921">
        <f>'Aud Quest 2'!J86</f>
        <v>0</v>
      </c>
      <c r="D7757" s="2" t="str">
        <f t="shared" si="127"/>
        <v>Error?</v>
      </c>
      <c r="E7757" s="4" t="s">
        <v>1071</v>
      </c>
      <c r="F7757" t="s">
        <v>1160</v>
      </c>
    </row>
    <row r="7758" spans="1:6" x14ac:dyDescent="0.2">
      <c r="A7758">
        <v>7699</v>
      </c>
      <c r="B7758" s="921">
        <f>'Aud Quest 2'!J88</f>
        <v>0</v>
      </c>
      <c r="D7758" s="2" t="str">
        <f t="shared" si="127"/>
        <v>Error?</v>
      </c>
      <c r="E7758" s="4" t="s">
        <v>1071</v>
      </c>
    </row>
    <row r="7759" spans="1:6" x14ac:dyDescent="0.2">
      <c r="A7759">
        <v>7700</v>
      </c>
      <c r="B7759" s="921">
        <f>'Revenues 10-15'!C255</f>
        <v>0</v>
      </c>
      <c r="D7759" s="2" t="str">
        <f t="shared" si="127"/>
        <v>Error?</v>
      </c>
      <c r="E7759" s="4" t="s">
        <v>1150</v>
      </c>
    </row>
    <row r="7760" spans="1:6" x14ac:dyDescent="0.2">
      <c r="A7760">
        <v>7701</v>
      </c>
      <c r="B7760" s="921">
        <f>'Expenditures 16-24'!E6</f>
        <v>0</v>
      </c>
      <c r="D7760" s="2" t="str">
        <f t="shared" si="127"/>
        <v>Error?</v>
      </c>
      <c r="E7760" s="4" t="s">
        <v>1157</v>
      </c>
    </row>
    <row r="7761" spans="1:5" x14ac:dyDescent="0.2">
      <c r="A7761">
        <v>7702</v>
      </c>
      <c r="B7761" s="921">
        <f>'Expenditures 16-24'!K6</f>
        <v>0</v>
      </c>
      <c r="D7761" s="2" t="str">
        <f t="shared" si="127"/>
        <v>Error?</v>
      </c>
      <c r="E7761" s="4"/>
    </row>
    <row r="7762" spans="1:5" x14ac:dyDescent="0.2">
      <c r="A7762">
        <v>7703</v>
      </c>
      <c r="B7762" s="921">
        <f>'Revenues 10-15'!F58</f>
        <v>0</v>
      </c>
      <c r="D7762" s="2" t="str">
        <f t="shared" si="127"/>
        <v>Error?</v>
      </c>
      <c r="E7762" s="4" t="s">
        <v>1173</v>
      </c>
    </row>
    <row r="7763" spans="1:5" x14ac:dyDescent="0.2">
      <c r="A7763">
        <v>7704</v>
      </c>
      <c r="B7763" s="921">
        <f>'Revenues 10-15'!C256</f>
        <v>0</v>
      </c>
      <c r="D7763" s="2" t="str">
        <f t="shared" si="127"/>
        <v>Error?</v>
      </c>
      <c r="E7763" s="4" t="s">
        <v>1177</v>
      </c>
    </row>
    <row r="7764" spans="1:5" x14ac:dyDescent="0.2">
      <c r="A7764">
        <v>7705</v>
      </c>
      <c r="B7764" s="921">
        <f>'Revenues 10-15'!D256</f>
        <v>0</v>
      </c>
      <c r="D7764" s="2" t="str">
        <f t="shared" si="127"/>
        <v>Error?</v>
      </c>
      <c r="E7764" s="4" t="s">
        <v>1177</v>
      </c>
    </row>
    <row r="7765" spans="1:5" x14ac:dyDescent="0.2">
      <c r="A7765" s="5">
        <v>7706</v>
      </c>
      <c r="B7765" s="921"/>
      <c r="D7765" s="2" t="str">
        <f t="shared" si="127"/>
        <v>OK</v>
      </c>
      <c r="E7765" s="4"/>
    </row>
    <row r="7766" spans="1:5" x14ac:dyDescent="0.2">
      <c r="A7766">
        <v>7707</v>
      </c>
      <c r="B7766" s="921">
        <f>'Revenues 10-15'!F256</f>
        <v>0</v>
      </c>
      <c r="D7766" s="2" t="str">
        <f t="shared" si="127"/>
        <v>Error?</v>
      </c>
      <c r="E7766" s="4" t="s">
        <v>1177</v>
      </c>
    </row>
    <row r="7767" spans="1:5" x14ac:dyDescent="0.2">
      <c r="A7767">
        <v>7708</v>
      </c>
      <c r="B7767" s="921">
        <f>'Revenues 10-15'!G256</f>
        <v>0</v>
      </c>
      <c r="D7767" s="2" t="str">
        <f t="shared" si="127"/>
        <v>Error?</v>
      </c>
      <c r="E7767" s="4" t="s">
        <v>1177</v>
      </c>
    </row>
    <row r="7768" spans="1:5" x14ac:dyDescent="0.2">
      <c r="A7768" s="5">
        <v>7709</v>
      </c>
      <c r="B7768" s="921"/>
      <c r="D7768" s="2" t="str">
        <f t="shared" si="127"/>
        <v>OK</v>
      </c>
      <c r="E7768" s="4"/>
    </row>
    <row r="7769" spans="1:5" x14ac:dyDescent="0.2">
      <c r="A7769" s="5">
        <v>7710</v>
      </c>
      <c r="B7769" s="921"/>
      <c r="D7769" s="2" t="str">
        <f t="shared" si="127"/>
        <v>OK</v>
      </c>
      <c r="E7769" s="4"/>
    </row>
    <row r="7770" spans="1:5" x14ac:dyDescent="0.2">
      <c r="A7770" s="5">
        <v>7711</v>
      </c>
      <c r="B7770" s="921"/>
      <c r="D7770" s="2" t="str">
        <f t="shared" si="127"/>
        <v>OK</v>
      </c>
      <c r="E7770" s="4" t="s">
        <v>1178</v>
      </c>
    </row>
    <row r="7771" spans="1:5" x14ac:dyDescent="0.2">
      <c r="A7771">
        <v>7712</v>
      </c>
      <c r="B7771" s="921">
        <f>'Rest Tax Levies-Tort Im 27'!J22</f>
        <v>0</v>
      </c>
      <c r="D7771" s="2" t="str">
        <f t="shared" si="127"/>
        <v>Error?</v>
      </c>
      <c r="E7771" s="4" t="s">
        <v>1228</v>
      </c>
    </row>
    <row r="7772" spans="1:5" x14ac:dyDescent="0.2">
      <c r="A7772">
        <v>7713</v>
      </c>
      <c r="B7772" s="921">
        <f>'Expenditures 16-24'!E137</f>
        <v>0</v>
      </c>
      <c r="D7772" s="2" t="str">
        <f t="shared" si="127"/>
        <v>Error?</v>
      </c>
      <c r="E7772" s="4" t="s">
        <v>1361</v>
      </c>
    </row>
    <row r="7773" spans="1:5" x14ac:dyDescent="0.2">
      <c r="A7773">
        <v>7714</v>
      </c>
      <c r="B7773" s="921">
        <f>'Expenditures 16-24'!H137</f>
        <v>0</v>
      </c>
      <c r="D7773" s="2" t="str">
        <f t="shared" si="127"/>
        <v>Error?</v>
      </c>
      <c r="E7773" s="4" t="s">
        <v>1361</v>
      </c>
    </row>
    <row r="7774" spans="1:5" x14ac:dyDescent="0.2">
      <c r="A7774">
        <v>7715</v>
      </c>
      <c r="B7774" s="921">
        <f>'Expenditures 16-24'!K137</f>
        <v>0</v>
      </c>
      <c r="D7774" s="2" t="str">
        <f t="shared" si="127"/>
        <v>Error?</v>
      </c>
      <c r="E7774" s="4" t="s">
        <v>1361</v>
      </c>
    </row>
    <row r="7775" spans="1:5" x14ac:dyDescent="0.2">
      <c r="A7775">
        <v>7716</v>
      </c>
      <c r="B7775" s="921">
        <f>'Expenditures 16-24'!H161</f>
        <v>0</v>
      </c>
      <c r="D7775" s="2" t="str">
        <f t="shared" si="127"/>
        <v>Error?</v>
      </c>
      <c r="E7775" s="4" t="s">
        <v>1361</v>
      </c>
    </row>
    <row r="7776" spans="1:5" x14ac:dyDescent="0.2">
      <c r="A7776">
        <v>7717</v>
      </c>
      <c r="B7776" s="921">
        <f>'Expenditures 16-24'!K161</f>
        <v>0</v>
      </c>
      <c r="D7776" s="2" t="str">
        <f t="shared" si="127"/>
        <v>Error?</v>
      </c>
      <c r="E7776" s="4" t="s">
        <v>1361</v>
      </c>
    </row>
    <row r="7777" spans="1:5" x14ac:dyDescent="0.2">
      <c r="A7777">
        <v>7718</v>
      </c>
      <c r="B7777" s="921">
        <f>'Expenditures 16-24'!H162</f>
        <v>0</v>
      </c>
      <c r="D7777" s="2" t="str">
        <f t="shared" si="127"/>
        <v>Error?</v>
      </c>
      <c r="E7777" s="4" t="s">
        <v>1361</v>
      </c>
    </row>
    <row r="7778" spans="1:5" x14ac:dyDescent="0.2">
      <c r="A7778">
        <v>7719</v>
      </c>
      <c r="B7778" s="921">
        <f>'Expenditures 16-24'!K162</f>
        <v>0</v>
      </c>
      <c r="D7778" s="2" t="str">
        <f t="shared" si="127"/>
        <v>Error?</v>
      </c>
      <c r="E7778" s="4" t="s">
        <v>1361</v>
      </c>
    </row>
    <row r="7779" spans="1:5" x14ac:dyDescent="0.2">
      <c r="A7779">
        <v>7720</v>
      </c>
      <c r="B7779" s="921">
        <f>'Expenditures 16-24'!H163</f>
        <v>0</v>
      </c>
      <c r="D7779" s="2" t="str">
        <f t="shared" si="127"/>
        <v>Error?</v>
      </c>
      <c r="E7779" s="4" t="s">
        <v>1361</v>
      </c>
    </row>
    <row r="7780" spans="1:5" x14ac:dyDescent="0.2">
      <c r="A7780">
        <v>7721</v>
      </c>
      <c r="B7780" s="921">
        <f>'Expenditures 16-24'!K163</f>
        <v>0</v>
      </c>
      <c r="D7780" s="2" t="str">
        <f t="shared" si="127"/>
        <v>Error?</v>
      </c>
      <c r="E7780" s="4" t="s">
        <v>1361</v>
      </c>
    </row>
    <row r="7781" spans="1:5" x14ac:dyDescent="0.2">
      <c r="A7781">
        <v>7722</v>
      </c>
      <c r="B7781" s="921">
        <f>'Expenditures 16-24'!D279</f>
        <v>0</v>
      </c>
      <c r="D7781" s="2" t="str">
        <f t="shared" si="127"/>
        <v>Error?</v>
      </c>
      <c r="E7781" s="4" t="s">
        <v>1361</v>
      </c>
    </row>
    <row r="7782" spans="1:5" x14ac:dyDescent="0.2">
      <c r="A7782">
        <v>7723</v>
      </c>
      <c r="B7782" s="921">
        <f>'Expenditures 16-24'!K279</f>
        <v>0</v>
      </c>
      <c r="D7782" s="2" t="str">
        <f t="shared" si="127"/>
        <v>Error?</v>
      </c>
      <c r="E7782" s="4" t="s">
        <v>1361</v>
      </c>
    </row>
    <row r="7783" spans="1:5" x14ac:dyDescent="0.2">
      <c r="A7783">
        <v>7724</v>
      </c>
      <c r="B7783" s="921">
        <f>'Expenditures 16-24'!H391</f>
        <v>0</v>
      </c>
      <c r="D7783" s="2" t="str">
        <f t="shared" si="127"/>
        <v>Error?</v>
      </c>
      <c r="E7783" s="4" t="s">
        <v>1361</v>
      </c>
    </row>
    <row r="7784" spans="1:5" x14ac:dyDescent="0.2">
      <c r="A7784">
        <v>7725</v>
      </c>
      <c r="B7784" s="921">
        <f>'Expenditures 16-24'!K391</f>
        <v>0</v>
      </c>
      <c r="D7784" s="2" t="str">
        <f t="shared" si="127"/>
        <v>Error?</v>
      </c>
      <c r="E7784" s="4" t="s">
        <v>1361</v>
      </c>
    </row>
    <row r="7785" spans="1:5" x14ac:dyDescent="0.2">
      <c r="A7785">
        <v>7726</v>
      </c>
      <c r="B7785" s="921">
        <f>'Expenditures 16-24'!H392</f>
        <v>0</v>
      </c>
      <c r="D7785" s="2" t="str">
        <f t="shared" si="127"/>
        <v>Error?</v>
      </c>
      <c r="E7785" s="4" t="s">
        <v>1361</v>
      </c>
    </row>
    <row r="7786" spans="1:5" x14ac:dyDescent="0.2">
      <c r="A7786">
        <v>7727</v>
      </c>
      <c r="B7786" s="921">
        <f>'Expenditures 16-24'!K392</f>
        <v>0</v>
      </c>
      <c r="D7786" s="2" t="str">
        <f t="shared" si="127"/>
        <v>Error?</v>
      </c>
      <c r="E7786" s="4" t="s">
        <v>1361</v>
      </c>
    </row>
    <row r="7787" spans="1:5" x14ac:dyDescent="0.2">
      <c r="A7787">
        <v>7728</v>
      </c>
      <c r="B7787" s="921">
        <f>'Expenditures 16-24'!H415</f>
        <v>0</v>
      </c>
      <c r="D7787" s="2" t="str">
        <f t="shared" si="127"/>
        <v>Error?</v>
      </c>
      <c r="E7787" s="4" t="s">
        <v>1361</v>
      </c>
    </row>
    <row r="7788" spans="1:5" x14ac:dyDescent="0.2">
      <c r="A7788">
        <v>7729</v>
      </c>
      <c r="B7788" s="921">
        <f>'Expenditures 16-24'!K415</f>
        <v>0</v>
      </c>
      <c r="D7788" s="2" t="str">
        <f t="shared" si="127"/>
        <v>Error?</v>
      </c>
      <c r="E7788" s="4" t="s">
        <v>1361</v>
      </c>
    </row>
    <row r="7789" spans="1:5" x14ac:dyDescent="0.2">
      <c r="A7789">
        <v>7730</v>
      </c>
      <c r="B7789" s="921">
        <f>'Expenditures 16-24'!H441</f>
        <v>0</v>
      </c>
      <c r="D7789" s="2" t="str">
        <f t="shared" si="127"/>
        <v>Error?</v>
      </c>
      <c r="E7789" s="4" t="s">
        <v>1361</v>
      </c>
    </row>
    <row r="7790" spans="1:5" x14ac:dyDescent="0.2">
      <c r="A7790">
        <v>7731</v>
      </c>
      <c r="B7790" s="921">
        <f>'Expenditures 16-24'!K441</f>
        <v>0</v>
      </c>
      <c r="D7790" s="2" t="str">
        <f t="shared" si="127"/>
        <v>Error?</v>
      </c>
      <c r="E7790" s="4" t="s">
        <v>1361</v>
      </c>
    </row>
    <row r="7791" spans="1:5" x14ac:dyDescent="0.2">
      <c r="A7791">
        <v>7732</v>
      </c>
      <c r="B7791" s="921">
        <f>'Expenditures 16-24'!H442</f>
        <v>0</v>
      </c>
      <c r="D7791" s="2" t="str">
        <f t="shared" si="127"/>
        <v>Error?</v>
      </c>
      <c r="E7791" s="4" t="s">
        <v>1361</v>
      </c>
    </row>
    <row r="7792" spans="1:5" x14ac:dyDescent="0.2">
      <c r="A7792">
        <v>7733</v>
      </c>
      <c r="B7792" s="921">
        <f>'Expenditures 16-24'!K442</f>
        <v>0</v>
      </c>
      <c r="D7792" s="2" t="str">
        <f t="shared" si="127"/>
        <v>Error?</v>
      </c>
      <c r="E7792" s="4" t="s">
        <v>1361</v>
      </c>
    </row>
    <row r="7793" spans="1:5" x14ac:dyDescent="0.2">
      <c r="A7793">
        <v>7734</v>
      </c>
      <c r="B7793" s="921">
        <f>'Expenditures 16-24'!E142</f>
        <v>0</v>
      </c>
      <c r="D7793" s="2" t="str">
        <f t="shared" si="127"/>
        <v>Error?</v>
      </c>
      <c r="E7793" s="4" t="s">
        <v>1361</v>
      </c>
    </row>
    <row r="7794" spans="1:5" x14ac:dyDescent="0.2">
      <c r="A7794">
        <v>7735</v>
      </c>
      <c r="B7794" s="921">
        <f>'Acct Summary 7-9'!J15</f>
        <v>0</v>
      </c>
      <c r="D7794" s="2" t="str">
        <f t="shared" si="127"/>
        <v>Error?</v>
      </c>
      <c r="E7794" s="4" t="s">
        <v>1361</v>
      </c>
    </row>
    <row r="7795" spans="1:5" x14ac:dyDescent="0.2">
      <c r="A7795" s="5">
        <v>7736</v>
      </c>
      <c r="B7795" s="921"/>
      <c r="D7795" s="2" t="str">
        <f t="shared" si="127"/>
        <v>OK</v>
      </c>
      <c r="E7795" s="4" t="s">
        <v>1423</v>
      </c>
    </row>
    <row r="7796" spans="1:5" x14ac:dyDescent="0.2">
      <c r="A7796" s="5">
        <v>7737</v>
      </c>
      <c r="B7796" s="921"/>
      <c r="D7796" s="2" t="str">
        <f t="shared" si="127"/>
        <v>OK</v>
      </c>
      <c r="E7796" s="4" t="s">
        <v>1423</v>
      </c>
    </row>
    <row r="7797" spans="1:5" x14ac:dyDescent="0.2">
      <c r="A7797" s="5">
        <v>7738</v>
      </c>
      <c r="B7797" s="921"/>
      <c r="D7797" s="2" t="str">
        <f t="shared" si="127"/>
        <v>OK</v>
      </c>
      <c r="E7797" s="4" t="s">
        <v>1423</v>
      </c>
    </row>
    <row r="7798" spans="1:5" x14ac:dyDescent="0.2">
      <c r="A7798">
        <v>7739</v>
      </c>
      <c r="B7798" s="921">
        <f>'Rest Tax Levies-Tort Im 27'!K23</f>
        <v>0</v>
      </c>
      <c r="D7798" s="2" t="str">
        <f t="shared" si="127"/>
        <v>Error?</v>
      </c>
      <c r="E7798" s="4" t="s">
        <v>1415</v>
      </c>
    </row>
    <row r="7799" spans="1:5" x14ac:dyDescent="0.2">
      <c r="A7799">
        <v>7740</v>
      </c>
      <c r="B7799" s="921">
        <f>'Revenues 10-15'!C122</f>
        <v>0</v>
      </c>
      <c r="D7799" s="2" t="str">
        <f t="shared" si="127"/>
        <v>Error?</v>
      </c>
      <c r="E7799" s="4" t="s">
        <v>1397</v>
      </c>
    </row>
    <row r="7800" spans="1:5" x14ac:dyDescent="0.2">
      <c r="A7800">
        <v>7741</v>
      </c>
      <c r="B7800" s="921">
        <f>'Revenues 10-15'!D122</f>
        <v>0</v>
      </c>
      <c r="D7800" s="2" t="str">
        <f t="shared" si="127"/>
        <v>Error?</v>
      </c>
      <c r="E7800" s="4" t="s">
        <v>1397</v>
      </c>
    </row>
    <row r="7801" spans="1:5" x14ac:dyDescent="0.2">
      <c r="A7801">
        <v>7742</v>
      </c>
      <c r="B7801" s="921">
        <f>'Revenues 10-15'!E122</f>
        <v>0</v>
      </c>
      <c r="D7801" s="2" t="str">
        <f t="shared" si="127"/>
        <v>Error?</v>
      </c>
      <c r="E7801" s="4" t="s">
        <v>1397</v>
      </c>
    </row>
    <row r="7802" spans="1:5" x14ac:dyDescent="0.2">
      <c r="A7802">
        <v>7743</v>
      </c>
      <c r="B7802" s="921">
        <f>'Revenues 10-15'!F122</f>
        <v>0</v>
      </c>
      <c r="D7802" s="2" t="str">
        <f t="shared" si="127"/>
        <v>Error?</v>
      </c>
      <c r="E7802" s="4" t="s">
        <v>1397</v>
      </c>
    </row>
    <row r="7803" spans="1:5" x14ac:dyDescent="0.2">
      <c r="A7803">
        <v>7744</v>
      </c>
      <c r="B7803" s="921">
        <f>'Revenues 10-15'!G122</f>
        <v>0</v>
      </c>
      <c r="D7803" s="2" t="str">
        <f t="shared" si="127"/>
        <v>Error?</v>
      </c>
      <c r="E7803" s="4" t="s">
        <v>1397</v>
      </c>
    </row>
    <row r="7804" spans="1:5" x14ac:dyDescent="0.2">
      <c r="A7804">
        <v>7745</v>
      </c>
      <c r="B7804" s="921">
        <f>'Revenues 10-15'!H122</f>
        <v>0</v>
      </c>
      <c r="D7804" s="2" t="str">
        <f t="shared" si="127"/>
        <v>Error?</v>
      </c>
      <c r="E7804" s="4" t="s">
        <v>1397</v>
      </c>
    </row>
    <row r="7805" spans="1:5" x14ac:dyDescent="0.2">
      <c r="A7805">
        <v>7746</v>
      </c>
      <c r="B7805" s="921">
        <f>'Revenues 10-15'!J122</f>
        <v>0</v>
      </c>
      <c r="D7805" s="2" t="str">
        <f t="shared" ref="D7805:D7868" si="128">IF(ISBLANK(B7805),"OK",IF(A7805-B7805=0,"OK","Error?"))</f>
        <v>Error?</v>
      </c>
      <c r="E7805" s="4" t="s">
        <v>1397</v>
      </c>
    </row>
    <row r="7806" spans="1:5" x14ac:dyDescent="0.2">
      <c r="A7806">
        <v>7747</v>
      </c>
      <c r="B7806" s="921">
        <f>'Revenues 10-15'!K122</f>
        <v>0</v>
      </c>
      <c r="D7806" s="2" t="str">
        <f t="shared" si="128"/>
        <v>Error?</v>
      </c>
      <c r="E7806" s="4" t="s">
        <v>1397</v>
      </c>
    </row>
    <row r="7807" spans="1:5" x14ac:dyDescent="0.2">
      <c r="A7807">
        <v>7748</v>
      </c>
      <c r="B7807" s="921">
        <f>'Revenues 10-15'!C263</f>
        <v>0</v>
      </c>
      <c r="D7807" s="2" t="str">
        <f t="shared" si="128"/>
        <v>Error?</v>
      </c>
      <c r="E7807" s="4" t="s">
        <v>1398</v>
      </c>
    </row>
    <row r="7808" spans="1:5" x14ac:dyDescent="0.2">
      <c r="A7808">
        <v>7749</v>
      </c>
      <c r="B7808" s="921">
        <f>'Revenues 10-15'!D263</f>
        <v>0</v>
      </c>
      <c r="D7808" s="2" t="str">
        <f t="shared" si="128"/>
        <v>Error?</v>
      </c>
      <c r="E7808" s="4" t="s">
        <v>1398</v>
      </c>
    </row>
    <row r="7809" spans="1:5" x14ac:dyDescent="0.2">
      <c r="A7809">
        <v>7750</v>
      </c>
      <c r="B7809" s="921">
        <f>'Revenues 10-15'!F263</f>
        <v>0</v>
      </c>
      <c r="D7809" s="2" t="str">
        <f t="shared" si="128"/>
        <v>Error?</v>
      </c>
      <c r="E7809" s="4" t="s">
        <v>1398</v>
      </c>
    </row>
    <row r="7810" spans="1:5" x14ac:dyDescent="0.2">
      <c r="A7810">
        <v>7751</v>
      </c>
      <c r="B7810" s="921">
        <f>'Revenues 10-15'!G263</f>
        <v>0</v>
      </c>
      <c r="D7810" s="2" t="str">
        <f t="shared" si="128"/>
        <v>Error?</v>
      </c>
      <c r="E7810" s="4" t="s">
        <v>1398</v>
      </c>
    </row>
    <row r="7811" spans="1:5" x14ac:dyDescent="0.2">
      <c r="A7811">
        <v>7752</v>
      </c>
      <c r="B7811" s="921">
        <f>'Revenues 10-15'!C264</f>
        <v>0</v>
      </c>
      <c r="D7811" s="2" t="str">
        <f t="shared" si="128"/>
        <v>Error?</v>
      </c>
      <c r="E7811" s="4" t="s">
        <v>1399</v>
      </c>
    </row>
    <row r="7812" spans="1:5" x14ac:dyDescent="0.2">
      <c r="A7812">
        <v>7753</v>
      </c>
      <c r="B7812" s="921">
        <f>'Revenues 10-15'!D264</f>
        <v>0</v>
      </c>
      <c r="D7812" s="2" t="str">
        <f t="shared" si="128"/>
        <v>Error?</v>
      </c>
      <c r="E7812" s="4" t="s">
        <v>1399</v>
      </c>
    </row>
    <row r="7813" spans="1:5" x14ac:dyDescent="0.2">
      <c r="A7813">
        <v>7754</v>
      </c>
      <c r="B7813" s="921">
        <f>'Revenues 10-15'!F264</f>
        <v>0</v>
      </c>
      <c r="D7813" s="2" t="str">
        <f t="shared" si="128"/>
        <v>Error?</v>
      </c>
      <c r="E7813" s="4" t="s">
        <v>1399</v>
      </c>
    </row>
    <row r="7814" spans="1:5" x14ac:dyDescent="0.2">
      <c r="A7814">
        <v>7755</v>
      </c>
      <c r="B7814" s="921">
        <f>'Revenues 10-15'!G264</f>
        <v>0</v>
      </c>
      <c r="D7814" s="2" t="str">
        <f t="shared" si="128"/>
        <v>Error?</v>
      </c>
      <c r="E7814" s="4" t="s">
        <v>1399</v>
      </c>
    </row>
    <row r="7815" spans="1:5" x14ac:dyDescent="0.2">
      <c r="A7815">
        <v>7756</v>
      </c>
      <c r="B7815" s="921">
        <f>'Short-Term Long-Term Debt 26'!C49</f>
        <v>684055</v>
      </c>
      <c r="D7815" s="2" t="str">
        <f t="shared" si="128"/>
        <v>Error?</v>
      </c>
      <c r="E7815" s="4" t="s">
        <v>1415</v>
      </c>
    </row>
    <row r="7816" spans="1:5" x14ac:dyDescent="0.2">
      <c r="A7816">
        <v>7757</v>
      </c>
      <c r="B7816" s="921">
        <f>'PCTC-OEPP 37-39'!F192</f>
        <v>0</v>
      </c>
      <c r="D7816" s="2" t="str">
        <f t="shared" si="128"/>
        <v>Error?</v>
      </c>
      <c r="E7816" s="4" t="s">
        <v>1424</v>
      </c>
    </row>
    <row r="7817" spans="1:5" x14ac:dyDescent="0.2">
      <c r="A7817">
        <v>7758</v>
      </c>
      <c r="B7817" s="921">
        <f>'PCTC-OEPP 37-39'!F193</f>
        <v>0</v>
      </c>
      <c r="D7817" s="2" t="str">
        <f t="shared" si="128"/>
        <v>Error?</v>
      </c>
      <c r="E7817" s="4" t="s">
        <v>1424</v>
      </c>
    </row>
    <row r="7818" spans="1:5" x14ac:dyDescent="0.2">
      <c r="A7818">
        <v>7759</v>
      </c>
      <c r="B7818" s="921">
        <f>'ICR Computation 41'!E40</f>
        <v>0</v>
      </c>
      <c r="D7818" s="2" t="str">
        <f t="shared" si="128"/>
        <v>Error?</v>
      </c>
    </row>
    <row r="7819" spans="1:5" x14ac:dyDescent="0.2">
      <c r="A7819">
        <v>7760</v>
      </c>
      <c r="B7819" s="921">
        <f>'ICR Computation 41'!G40</f>
        <v>0</v>
      </c>
      <c r="D7819" s="2" t="str">
        <f t="shared" si="128"/>
        <v>Error?</v>
      </c>
    </row>
    <row r="7820" spans="1:5" x14ac:dyDescent="0.2">
      <c r="A7820" s="1">
        <v>7761</v>
      </c>
      <c r="B7820" s="921">
        <f>'PCTC-OEPP 37-39'!F14</f>
        <v>23190423</v>
      </c>
      <c r="D7820" s="2" t="str">
        <f t="shared" si="128"/>
        <v>Error?</v>
      </c>
      <c r="E7820" s="4" t="s">
        <v>1433</v>
      </c>
    </row>
    <row r="7821" spans="1:5" x14ac:dyDescent="0.2">
      <c r="A7821" s="1">
        <v>7762</v>
      </c>
      <c r="B7821" s="921">
        <f>'PCTC-OEPP 37-39'!F30</f>
        <v>0</v>
      </c>
      <c r="D7821" s="2" t="str">
        <f t="shared" si="128"/>
        <v>Error?</v>
      </c>
      <c r="E7821" s="4" t="s">
        <v>1433</v>
      </c>
    </row>
    <row r="7822" spans="1:5" x14ac:dyDescent="0.2">
      <c r="A7822" s="1">
        <v>7763</v>
      </c>
      <c r="B7822" s="921">
        <f>'PCTC-OEPP 37-39'!F31</f>
        <v>0</v>
      </c>
      <c r="D7822" s="2" t="str">
        <f t="shared" si="128"/>
        <v>Error?</v>
      </c>
      <c r="E7822" s="4" t="s">
        <v>1433</v>
      </c>
    </row>
    <row r="7823" spans="1:5" x14ac:dyDescent="0.2">
      <c r="A7823" s="1">
        <v>7764</v>
      </c>
      <c r="B7823" s="921">
        <f>'PCTC-OEPP 37-39'!F32</f>
        <v>0</v>
      </c>
      <c r="D7823" s="2" t="str">
        <f t="shared" si="128"/>
        <v>Error?</v>
      </c>
      <c r="E7823" s="4" t="s">
        <v>1433</v>
      </c>
    </row>
    <row r="7824" spans="1:5" x14ac:dyDescent="0.2">
      <c r="A7824">
        <v>7765</v>
      </c>
      <c r="B7824" s="921">
        <f>'PCTC-OEPP 37-39'!F34</f>
        <v>0</v>
      </c>
      <c r="D7824" s="2" t="str">
        <f t="shared" si="128"/>
        <v>Error?</v>
      </c>
      <c r="E7824" s="4" t="s">
        <v>1433</v>
      </c>
    </row>
    <row r="7825" spans="1:5" x14ac:dyDescent="0.2">
      <c r="A7825">
        <v>7766</v>
      </c>
      <c r="B7825" s="921">
        <f>'PCTC-OEPP 37-39'!F35</f>
        <v>0</v>
      </c>
      <c r="D7825" s="2" t="str">
        <f t="shared" si="128"/>
        <v>Error?</v>
      </c>
      <c r="E7825" s="4" t="s">
        <v>1433</v>
      </c>
    </row>
    <row r="7826" spans="1:5" x14ac:dyDescent="0.2">
      <c r="A7826">
        <v>7767</v>
      </c>
      <c r="B7826" s="921">
        <f>'PCTC-OEPP 37-39'!F36</f>
        <v>0</v>
      </c>
      <c r="D7826" s="2" t="str">
        <f t="shared" si="128"/>
        <v>Error?</v>
      </c>
      <c r="E7826" s="4" t="s">
        <v>1433</v>
      </c>
    </row>
    <row r="7827" spans="1:5" x14ac:dyDescent="0.2">
      <c r="A7827">
        <v>7768</v>
      </c>
      <c r="B7827" s="921">
        <f>'PCTC-OEPP 37-39'!F37</f>
        <v>0</v>
      </c>
      <c r="D7827" s="2" t="str">
        <f t="shared" si="128"/>
        <v>Error?</v>
      </c>
      <c r="E7827" s="4" t="s">
        <v>1433</v>
      </c>
    </row>
    <row r="7828" spans="1:5" x14ac:dyDescent="0.2">
      <c r="A7828">
        <v>7769</v>
      </c>
      <c r="B7828" s="921">
        <f>'PCTC-OEPP 37-39'!F38</f>
        <v>381465</v>
      </c>
      <c r="D7828" s="2" t="str">
        <f t="shared" si="128"/>
        <v>Error?</v>
      </c>
      <c r="E7828" s="4" t="s">
        <v>1433</v>
      </c>
    </row>
    <row r="7829" spans="1:5" x14ac:dyDescent="0.2">
      <c r="A7829">
        <v>7770</v>
      </c>
      <c r="B7829" s="921">
        <f>'PCTC-OEPP 37-39'!F52</f>
        <v>609295</v>
      </c>
      <c r="D7829" s="2" t="str">
        <f t="shared" si="128"/>
        <v>Error?</v>
      </c>
      <c r="E7829" s="4" t="s">
        <v>1433</v>
      </c>
    </row>
    <row r="7830" spans="1:5" x14ac:dyDescent="0.2">
      <c r="A7830">
        <v>7771</v>
      </c>
      <c r="B7830" s="921">
        <f>'PCTC-OEPP 37-39'!F56</f>
        <v>0</v>
      </c>
      <c r="D7830" s="2" t="str">
        <f t="shared" si="128"/>
        <v>Error?</v>
      </c>
      <c r="E7830" s="4" t="s">
        <v>1433</v>
      </c>
    </row>
    <row r="7831" spans="1:5" x14ac:dyDescent="0.2">
      <c r="A7831">
        <v>7772</v>
      </c>
      <c r="B7831" s="921">
        <f>'PCTC-OEPP 37-39'!F62</f>
        <v>0</v>
      </c>
      <c r="D7831" s="2" t="str">
        <f t="shared" si="128"/>
        <v>Error?</v>
      </c>
      <c r="E7831" s="4" t="s">
        <v>1433</v>
      </c>
    </row>
    <row r="7832" spans="1:5" x14ac:dyDescent="0.2">
      <c r="A7832">
        <v>7773</v>
      </c>
      <c r="B7832" s="921">
        <f>'PCTC-OEPP 37-39'!F96</f>
        <v>4244165</v>
      </c>
      <c r="D7832" s="2" t="str">
        <f t="shared" si="128"/>
        <v>Error?</v>
      </c>
      <c r="E7832" s="4" t="s">
        <v>1433</v>
      </c>
    </row>
    <row r="7833" spans="1:5" x14ac:dyDescent="0.2">
      <c r="A7833">
        <v>7774</v>
      </c>
      <c r="B7833" s="921">
        <f>'PCTC-OEPP 37-39'!F97</f>
        <v>18946258</v>
      </c>
      <c r="D7833" s="2" t="str">
        <f t="shared" si="128"/>
        <v>Error?</v>
      </c>
      <c r="E7833" s="4" t="s">
        <v>1433</v>
      </c>
    </row>
    <row r="7834" spans="1:5" x14ac:dyDescent="0.2">
      <c r="A7834" s="5">
        <v>7775</v>
      </c>
      <c r="B7834" s="921"/>
      <c r="D7834" s="2" t="str">
        <f t="shared" si="128"/>
        <v>OK</v>
      </c>
      <c r="E7834" s="4" t="s">
        <v>1435</v>
      </c>
    </row>
    <row r="7835" spans="1:5" x14ac:dyDescent="0.2">
      <c r="A7835">
        <v>7776</v>
      </c>
      <c r="B7835" s="921" t="str">
        <f>'PCTC-OEPP 37-39'!F99</f>
        <v xml:space="preserve"> Complete Line 98</v>
      </c>
      <c r="D7835" s="2" t="e">
        <f t="shared" si="128"/>
        <v>#VALUE!</v>
      </c>
      <c r="E7835" s="4" t="s">
        <v>1433</v>
      </c>
    </row>
    <row r="7836" spans="1:5" x14ac:dyDescent="0.2">
      <c r="A7836">
        <v>7777</v>
      </c>
      <c r="B7836" s="921">
        <f>'PCTC-OEPP 37-39'!F115</f>
        <v>0</v>
      </c>
      <c r="D7836" s="2" t="str">
        <f t="shared" si="128"/>
        <v>Error?</v>
      </c>
      <c r="E7836" s="4" t="s">
        <v>1433</v>
      </c>
    </row>
    <row r="7837" spans="1:5" x14ac:dyDescent="0.2">
      <c r="A7837">
        <v>7778</v>
      </c>
      <c r="B7837" s="921">
        <f>'PCTC-OEPP 37-39'!F121</f>
        <v>0</v>
      </c>
      <c r="D7837" s="2" t="str">
        <f t="shared" si="128"/>
        <v>Error?</v>
      </c>
      <c r="E7837" s="4" t="s">
        <v>1433</v>
      </c>
    </row>
    <row r="7838" spans="1:5" x14ac:dyDescent="0.2">
      <c r="A7838">
        <v>7779</v>
      </c>
      <c r="B7838" s="921">
        <f>'PCTC-OEPP 37-39'!F122</f>
        <v>20014443</v>
      </c>
      <c r="D7838" s="2" t="str">
        <f t="shared" si="128"/>
        <v>Error?</v>
      </c>
      <c r="E7838" s="4" t="s">
        <v>1433</v>
      </c>
    </row>
    <row r="7839" spans="1:5" x14ac:dyDescent="0.2">
      <c r="A7839">
        <v>7780</v>
      </c>
      <c r="B7839" s="921">
        <f>'PCTC-OEPP 37-39'!F123</f>
        <v>0</v>
      </c>
      <c r="D7839" s="2" t="str">
        <f t="shared" si="128"/>
        <v>Error?</v>
      </c>
      <c r="E7839" s="4" t="s">
        <v>1433</v>
      </c>
    </row>
    <row r="7840" spans="1:5" x14ac:dyDescent="0.2">
      <c r="A7840">
        <v>7781</v>
      </c>
      <c r="B7840" s="921">
        <f>'PCTC-OEPP 37-39'!F125</f>
        <v>0</v>
      </c>
      <c r="D7840" s="2" t="str">
        <f t="shared" si="128"/>
        <v>Error?</v>
      </c>
      <c r="E7840" s="4" t="s">
        <v>1433</v>
      </c>
    </row>
    <row r="7841" spans="1:5" x14ac:dyDescent="0.2">
      <c r="A7841">
        <v>7782</v>
      </c>
      <c r="B7841" s="921">
        <f>'PCTC-OEPP 37-39'!F126</f>
        <v>0</v>
      </c>
      <c r="D7841" s="2" t="str">
        <f t="shared" si="128"/>
        <v>Error?</v>
      </c>
      <c r="E7841" s="4" t="s">
        <v>1433</v>
      </c>
    </row>
    <row r="7842" spans="1:5" x14ac:dyDescent="0.2">
      <c r="A7842">
        <v>7783</v>
      </c>
      <c r="B7842" s="921">
        <f>'PCTC-OEPP 37-39'!F127</f>
        <v>0</v>
      </c>
      <c r="D7842" s="2" t="str">
        <f t="shared" si="128"/>
        <v>Error?</v>
      </c>
      <c r="E7842" s="4" t="s">
        <v>1433</v>
      </c>
    </row>
    <row r="7843" spans="1:5" x14ac:dyDescent="0.2">
      <c r="A7843">
        <v>7784</v>
      </c>
      <c r="B7843" s="921">
        <f>'PCTC-OEPP 37-39'!F129</f>
        <v>0</v>
      </c>
      <c r="D7843" s="2" t="str">
        <f t="shared" si="128"/>
        <v>Error?</v>
      </c>
      <c r="E7843" s="4" t="s">
        <v>1433</v>
      </c>
    </row>
    <row r="7844" spans="1:5" x14ac:dyDescent="0.2">
      <c r="A7844">
        <v>7785</v>
      </c>
      <c r="B7844" s="921">
        <f>'PCTC-OEPP 37-39'!F130</f>
        <v>0</v>
      </c>
      <c r="D7844" s="2" t="str">
        <f t="shared" si="128"/>
        <v>Error?</v>
      </c>
      <c r="E7844" s="4" t="s">
        <v>1433</v>
      </c>
    </row>
    <row r="7845" spans="1:5" x14ac:dyDescent="0.2">
      <c r="A7845">
        <v>7786</v>
      </c>
      <c r="B7845" s="921">
        <f>'PCTC-OEPP 37-39'!F131</f>
        <v>0</v>
      </c>
      <c r="D7845" s="2" t="str">
        <f t="shared" si="128"/>
        <v>Error?</v>
      </c>
      <c r="E7845" s="4" t="s">
        <v>1433</v>
      </c>
    </row>
    <row r="7846" spans="1:5" x14ac:dyDescent="0.2">
      <c r="A7846">
        <v>7787</v>
      </c>
      <c r="B7846" s="921">
        <f>'PCTC-OEPP 37-39'!F133</f>
        <v>0</v>
      </c>
      <c r="D7846" s="2" t="str">
        <f t="shared" si="128"/>
        <v>Error?</v>
      </c>
      <c r="E7846" s="4" t="s">
        <v>1433</v>
      </c>
    </row>
    <row r="7847" spans="1:5" x14ac:dyDescent="0.2">
      <c r="A7847">
        <v>7788</v>
      </c>
      <c r="B7847" s="921">
        <f>'PCTC-OEPP 37-39'!F134</f>
        <v>0</v>
      </c>
      <c r="D7847" s="2" t="str">
        <f t="shared" si="128"/>
        <v>Error?</v>
      </c>
      <c r="E7847" s="4" t="s">
        <v>1433</v>
      </c>
    </row>
    <row r="7848" spans="1:5" x14ac:dyDescent="0.2">
      <c r="A7848">
        <v>7789</v>
      </c>
      <c r="B7848" s="921">
        <f>'PCTC-OEPP 37-39'!F135</f>
        <v>0</v>
      </c>
      <c r="D7848" s="2" t="str">
        <f t="shared" si="128"/>
        <v>Error?</v>
      </c>
      <c r="E7848" s="4" t="s">
        <v>1433</v>
      </c>
    </row>
    <row r="7849" spans="1:5" x14ac:dyDescent="0.2">
      <c r="A7849">
        <v>7790</v>
      </c>
      <c r="B7849" s="921">
        <f>'PCTC-OEPP 37-39'!F136</f>
        <v>0</v>
      </c>
      <c r="D7849" s="2" t="str">
        <f t="shared" si="128"/>
        <v>Error?</v>
      </c>
      <c r="E7849" s="4" t="s">
        <v>1433</v>
      </c>
    </row>
    <row r="7850" spans="1:5" x14ac:dyDescent="0.2">
      <c r="A7850">
        <v>7791</v>
      </c>
      <c r="B7850" s="921">
        <f>'PCTC-OEPP 37-39'!F137</f>
        <v>0</v>
      </c>
      <c r="D7850" s="2" t="str">
        <f t="shared" si="128"/>
        <v>Error?</v>
      </c>
      <c r="E7850" s="4" t="s">
        <v>1433</v>
      </c>
    </row>
    <row r="7851" spans="1:5" x14ac:dyDescent="0.2">
      <c r="A7851">
        <v>7792</v>
      </c>
      <c r="B7851" s="921">
        <f>'PCTC-OEPP 37-39'!F138</f>
        <v>0</v>
      </c>
      <c r="D7851" s="2" t="str">
        <f t="shared" si="128"/>
        <v>Error?</v>
      </c>
      <c r="E7851" s="4" t="s">
        <v>1433</v>
      </c>
    </row>
    <row r="7852" spans="1:5" x14ac:dyDescent="0.2">
      <c r="A7852">
        <v>7793</v>
      </c>
      <c r="B7852" s="921">
        <f>'PCTC-OEPP 37-39'!F139</f>
        <v>0</v>
      </c>
      <c r="D7852" s="2" t="str">
        <f t="shared" si="128"/>
        <v>Error?</v>
      </c>
      <c r="E7852" s="4" t="s">
        <v>1433</v>
      </c>
    </row>
    <row r="7853" spans="1:5" x14ac:dyDescent="0.2">
      <c r="A7853">
        <v>7794</v>
      </c>
      <c r="B7853" s="921">
        <f>'PCTC-OEPP 37-39'!F141</f>
        <v>0</v>
      </c>
      <c r="D7853" s="2" t="str">
        <f t="shared" si="128"/>
        <v>Error?</v>
      </c>
      <c r="E7853" s="4" t="s">
        <v>1433</v>
      </c>
    </row>
    <row r="7854" spans="1:5" x14ac:dyDescent="0.2">
      <c r="A7854">
        <v>7795</v>
      </c>
      <c r="B7854" s="921">
        <f>'PCTC-OEPP 37-39'!F143</f>
        <v>0</v>
      </c>
      <c r="D7854" s="2" t="str">
        <f t="shared" si="128"/>
        <v>Error?</v>
      </c>
      <c r="E7854" s="4" t="s">
        <v>1433</v>
      </c>
    </row>
    <row r="7855" spans="1:5" x14ac:dyDescent="0.2">
      <c r="A7855">
        <v>7796</v>
      </c>
      <c r="B7855" s="921">
        <f>'PCTC-OEPP 37-39'!F144</f>
        <v>0</v>
      </c>
      <c r="D7855" s="2" t="str">
        <f t="shared" si="128"/>
        <v>Error?</v>
      </c>
      <c r="E7855" s="4" t="s">
        <v>1433</v>
      </c>
    </row>
    <row r="7856" spans="1:5" x14ac:dyDescent="0.2">
      <c r="A7856">
        <v>7797</v>
      </c>
      <c r="B7856" s="921">
        <f>'PCTC-OEPP 37-39'!F145</f>
        <v>0</v>
      </c>
      <c r="D7856" s="2" t="str">
        <f t="shared" si="128"/>
        <v>Error?</v>
      </c>
      <c r="E7856" s="4" t="s">
        <v>1433</v>
      </c>
    </row>
    <row r="7857" spans="1:5" x14ac:dyDescent="0.2">
      <c r="A7857">
        <v>7798</v>
      </c>
      <c r="B7857" s="921">
        <f>'PCTC-OEPP 37-39'!F146</f>
        <v>0</v>
      </c>
      <c r="D7857" s="2" t="str">
        <f t="shared" si="128"/>
        <v>Error?</v>
      </c>
      <c r="E7857" s="4" t="s">
        <v>1433</v>
      </c>
    </row>
    <row r="7858" spans="1:5" x14ac:dyDescent="0.2">
      <c r="A7858">
        <v>7799</v>
      </c>
      <c r="B7858" s="921">
        <f>'PCTC-OEPP 37-39'!F147</f>
        <v>0</v>
      </c>
      <c r="D7858" s="2" t="str">
        <f t="shared" si="128"/>
        <v>Error?</v>
      </c>
      <c r="E7858" s="4" t="s">
        <v>1433</v>
      </c>
    </row>
    <row r="7859" spans="1:5" x14ac:dyDescent="0.2">
      <c r="A7859">
        <v>7800</v>
      </c>
      <c r="B7859" s="921">
        <f>'PCTC-OEPP 37-39'!F148</f>
        <v>0</v>
      </c>
      <c r="D7859" s="2" t="str">
        <f t="shared" si="128"/>
        <v>Error?</v>
      </c>
      <c r="E7859" s="4" t="s">
        <v>1433</v>
      </c>
    </row>
    <row r="7860" spans="1:5" x14ac:dyDescent="0.2">
      <c r="A7860">
        <v>7801</v>
      </c>
      <c r="B7860" s="921">
        <f>'PCTC-OEPP 37-39'!F149</f>
        <v>0</v>
      </c>
      <c r="D7860" s="2" t="str">
        <f t="shared" si="128"/>
        <v>Error?</v>
      </c>
      <c r="E7860" s="4" t="s">
        <v>1433</v>
      </c>
    </row>
    <row r="7861" spans="1:5" x14ac:dyDescent="0.2">
      <c r="A7861">
        <v>7802</v>
      </c>
      <c r="B7861" s="921">
        <f>'PCTC-OEPP 37-39'!F150</f>
        <v>0</v>
      </c>
      <c r="D7861" s="2" t="str">
        <f t="shared" si="128"/>
        <v>Error?</v>
      </c>
      <c r="E7861" s="4" t="s">
        <v>1433</v>
      </c>
    </row>
    <row r="7862" spans="1:5" x14ac:dyDescent="0.2">
      <c r="A7862">
        <v>7803</v>
      </c>
      <c r="B7862" s="921">
        <f>'PCTC-OEPP 37-39'!F151</f>
        <v>0</v>
      </c>
      <c r="D7862" s="2" t="str">
        <f t="shared" si="128"/>
        <v>Error?</v>
      </c>
      <c r="E7862" s="4" t="s">
        <v>1433</v>
      </c>
    </row>
    <row r="7863" spans="1:5" x14ac:dyDescent="0.2">
      <c r="A7863">
        <v>7804</v>
      </c>
      <c r="B7863" s="921">
        <f>'PCTC-OEPP 37-39'!F152</f>
        <v>0</v>
      </c>
      <c r="D7863" s="2" t="str">
        <f t="shared" si="128"/>
        <v>Error?</v>
      </c>
      <c r="E7863" s="4" t="s">
        <v>1433</v>
      </c>
    </row>
    <row r="7864" spans="1:5" x14ac:dyDescent="0.2">
      <c r="A7864">
        <v>7805</v>
      </c>
      <c r="B7864" s="921">
        <f>'PCTC-OEPP 37-39'!F177</f>
        <v>0</v>
      </c>
      <c r="D7864" s="2" t="str">
        <f t="shared" si="128"/>
        <v>Error?</v>
      </c>
      <c r="E7864" s="4" t="s">
        <v>1433</v>
      </c>
    </row>
    <row r="7865" spans="1:5" x14ac:dyDescent="0.2">
      <c r="A7865">
        <v>7806</v>
      </c>
      <c r="B7865" s="921">
        <f>'PCTC-OEPP 37-39'!F179</f>
        <v>0</v>
      </c>
      <c r="D7865" s="2" t="str">
        <f t="shared" si="128"/>
        <v>Error?</v>
      </c>
      <c r="E7865" s="4" t="s">
        <v>1433</v>
      </c>
    </row>
    <row r="7866" spans="1:5" x14ac:dyDescent="0.2">
      <c r="A7866">
        <v>7807</v>
      </c>
      <c r="B7866" s="921">
        <f>'PCTC-OEPP 37-39'!F180</f>
        <v>0</v>
      </c>
      <c r="D7866" s="2" t="str">
        <f t="shared" si="128"/>
        <v>Error?</v>
      </c>
      <c r="E7866" s="4" t="s">
        <v>1433</v>
      </c>
    </row>
    <row r="7867" spans="1:5" x14ac:dyDescent="0.2">
      <c r="A7867">
        <v>7808</v>
      </c>
      <c r="B7867" s="921">
        <f>'PCTC-OEPP 37-39'!F181</f>
        <v>0</v>
      </c>
      <c r="D7867" s="2" t="str">
        <f t="shared" si="128"/>
        <v>Error?</v>
      </c>
      <c r="E7867" s="4" t="s">
        <v>1433</v>
      </c>
    </row>
    <row r="7868" spans="1:5" x14ac:dyDescent="0.2">
      <c r="A7868">
        <v>7809</v>
      </c>
      <c r="B7868" s="921">
        <f>'PCTC-OEPP 37-39'!F182</f>
        <v>0</v>
      </c>
      <c r="D7868" s="2" t="str">
        <f t="shared" si="128"/>
        <v>Error?</v>
      </c>
      <c r="E7868" s="4" t="s">
        <v>1433</v>
      </c>
    </row>
    <row r="7869" spans="1:5" x14ac:dyDescent="0.2">
      <c r="A7869">
        <v>7810</v>
      </c>
      <c r="B7869" s="921">
        <f>'PCTC-OEPP 37-39'!F183</f>
        <v>0</v>
      </c>
      <c r="D7869" s="2" t="str">
        <f t="shared" ref="D7869:D7932" si="129">IF(ISBLANK(B7869),"OK",IF(A7869-B7869=0,"OK","Error?"))</f>
        <v>Error?</v>
      </c>
      <c r="E7869" s="4" t="s">
        <v>1433</v>
      </c>
    </row>
    <row r="7870" spans="1:5" x14ac:dyDescent="0.2">
      <c r="A7870">
        <v>7811</v>
      </c>
      <c r="B7870" s="921">
        <f>'PCTC-OEPP 37-39'!F184</f>
        <v>0</v>
      </c>
      <c r="D7870" s="2" t="str">
        <f t="shared" si="129"/>
        <v>Error?</v>
      </c>
      <c r="E7870" s="4" t="s">
        <v>1433</v>
      </c>
    </row>
    <row r="7871" spans="1:5" x14ac:dyDescent="0.2">
      <c r="A7871">
        <v>7812</v>
      </c>
      <c r="B7871" s="921">
        <f>'PCTC-OEPP 37-39'!F185</f>
        <v>0</v>
      </c>
      <c r="D7871" s="2" t="str">
        <f t="shared" si="129"/>
        <v>Error?</v>
      </c>
      <c r="E7871" s="4" t="s">
        <v>1433</v>
      </c>
    </row>
    <row r="7872" spans="1:5" x14ac:dyDescent="0.2">
      <c r="A7872">
        <v>7813</v>
      </c>
      <c r="B7872" s="921">
        <f>'PCTC-OEPP 37-39'!F188</f>
        <v>219322</v>
      </c>
      <c r="D7872" s="2" t="str">
        <f t="shared" si="129"/>
        <v>Error?</v>
      </c>
      <c r="E7872" s="4" t="s">
        <v>1433</v>
      </c>
    </row>
    <row r="7873" spans="1:5" x14ac:dyDescent="0.2">
      <c r="A7873">
        <v>7814</v>
      </c>
      <c r="B7873" s="921">
        <f>'PCTC-OEPP 37-39'!F189</f>
        <v>85119</v>
      </c>
      <c r="D7873" s="2" t="str">
        <f t="shared" si="129"/>
        <v>Error?</v>
      </c>
      <c r="E7873" s="4" t="s">
        <v>1433</v>
      </c>
    </row>
    <row r="7874" spans="1:5" x14ac:dyDescent="0.2">
      <c r="A7874">
        <v>7815</v>
      </c>
      <c r="B7874" s="921">
        <f>'PCTC-OEPP 37-39'!F190</f>
        <v>0</v>
      </c>
      <c r="D7874" s="2" t="str">
        <f t="shared" si="129"/>
        <v>Error?</v>
      </c>
      <c r="E7874" s="4" t="s">
        <v>1433</v>
      </c>
    </row>
    <row r="7875" spans="1:5" x14ac:dyDescent="0.2">
      <c r="A7875">
        <v>7816</v>
      </c>
      <c r="B7875" s="921">
        <f>'PCTC-OEPP 37-39'!F195</f>
        <v>20318884</v>
      </c>
      <c r="D7875" s="2" t="str">
        <f t="shared" si="129"/>
        <v>Error?</v>
      </c>
      <c r="E7875" s="4" t="s">
        <v>1433</v>
      </c>
    </row>
    <row r="7876" spans="1:5" x14ac:dyDescent="0.2">
      <c r="A7876">
        <v>7817</v>
      </c>
      <c r="B7876" s="921">
        <f>'PCTC-OEPP 37-39'!F196</f>
        <v>-1372626</v>
      </c>
      <c r="D7876" s="2" t="str">
        <f t="shared" si="129"/>
        <v>Error?</v>
      </c>
      <c r="E7876" s="4" t="s">
        <v>1433</v>
      </c>
    </row>
    <row r="7877" spans="1:5" x14ac:dyDescent="0.2">
      <c r="A7877">
        <v>7818</v>
      </c>
      <c r="B7877" s="921">
        <f>'PCTC-OEPP 37-39'!F198</f>
        <v>-1148000</v>
      </c>
      <c r="D7877" s="2" t="str">
        <f t="shared" si="129"/>
        <v>Error?</v>
      </c>
      <c r="E7877" s="4" t="s">
        <v>1433</v>
      </c>
    </row>
    <row r="7878" spans="1:5" x14ac:dyDescent="0.2">
      <c r="A7878">
        <v>7819</v>
      </c>
      <c r="B7878" s="921" t="e">
        <f>'PCTC-OEPP 37-39'!F200</f>
        <v>#DIV/0!</v>
      </c>
      <c r="D7878" s="2" t="e">
        <f t="shared" si="129"/>
        <v>#DIV/0!</v>
      </c>
      <c r="E7878" s="4" t="s">
        <v>1433</v>
      </c>
    </row>
    <row r="7879" spans="1:5" x14ac:dyDescent="0.2">
      <c r="A7879">
        <v>7820</v>
      </c>
      <c r="B7879" s="85">
        <f>'PCTC-OEPP 37-39'!F29</f>
        <v>0</v>
      </c>
      <c r="D7879" s="2" t="str">
        <f t="shared" si="129"/>
        <v>Error?</v>
      </c>
      <c r="E7879" s="4" t="s">
        <v>1433</v>
      </c>
    </row>
    <row r="7880" spans="1:5" x14ac:dyDescent="0.2">
      <c r="A7880">
        <v>7821</v>
      </c>
      <c r="B7880" s="85">
        <f>'Revenues 10-15'!H120</f>
        <v>0</v>
      </c>
      <c r="D7880" s="2" t="str">
        <f t="shared" si="129"/>
        <v>Error?</v>
      </c>
      <c r="E7880" s="4" t="s">
        <v>1434</v>
      </c>
    </row>
    <row r="7881" spans="1:5" x14ac:dyDescent="0.2">
      <c r="A7881" s="5">
        <v>7822</v>
      </c>
      <c r="D7881" s="2" t="str">
        <f t="shared" si="129"/>
        <v>OK</v>
      </c>
      <c r="E7881" s="4" t="s">
        <v>1434</v>
      </c>
    </row>
    <row r="7882" spans="1:5" x14ac:dyDescent="0.2">
      <c r="A7882">
        <v>7823</v>
      </c>
      <c r="B7882" s="85">
        <f>'Revenues 10-15'!H121</f>
        <v>0</v>
      </c>
      <c r="D7882" s="2" t="str">
        <f t="shared" si="129"/>
        <v>Error?</v>
      </c>
      <c r="E7882" s="4" t="s">
        <v>1434</v>
      </c>
    </row>
    <row r="7883" spans="1:5" x14ac:dyDescent="0.2">
      <c r="A7883">
        <v>7824</v>
      </c>
      <c r="B7883" s="85">
        <f>'Revenues 10-15'!H123</f>
        <v>0</v>
      </c>
      <c r="D7883" s="2" t="str">
        <f t="shared" si="129"/>
        <v>Error?</v>
      </c>
      <c r="E7883" s="4" t="s">
        <v>1434</v>
      </c>
    </row>
    <row r="7884" spans="1:5" x14ac:dyDescent="0.2">
      <c r="A7884">
        <v>7825</v>
      </c>
      <c r="B7884" s="85">
        <f>'PCTC-OEPP 37-39'!F94</f>
        <v>0</v>
      </c>
      <c r="D7884" s="2" t="str">
        <f t="shared" si="129"/>
        <v>Error?</v>
      </c>
      <c r="E7884" s="4" t="s">
        <v>1433</v>
      </c>
    </row>
    <row r="7885" spans="1:5" x14ac:dyDescent="0.2">
      <c r="A7885">
        <v>7826</v>
      </c>
      <c r="B7885" s="85">
        <f>'PCTC-OEPP 37-39'!F95</f>
        <v>0</v>
      </c>
      <c r="D7885" s="2" t="str">
        <f t="shared" si="129"/>
        <v>Error?</v>
      </c>
      <c r="E7885" s="4" t="s">
        <v>1433</v>
      </c>
    </row>
    <row r="7886" spans="1:5" x14ac:dyDescent="0.2">
      <c r="A7886">
        <v>7827</v>
      </c>
      <c r="B7886" s="85">
        <f>'Assets-Liab 5-6'!C45</f>
        <v>66608</v>
      </c>
      <c r="D7886" s="2" t="str">
        <f t="shared" si="129"/>
        <v>Error?</v>
      </c>
      <c r="E7886" s="4" t="s">
        <v>1529</v>
      </c>
    </row>
    <row r="7887" spans="1:5" x14ac:dyDescent="0.2">
      <c r="A7887">
        <v>7828</v>
      </c>
      <c r="B7887" s="85">
        <f>'Assets-Liab 5-6'!C46</f>
        <v>66608</v>
      </c>
      <c r="D7887" s="2" t="str">
        <f t="shared" si="129"/>
        <v>Error?</v>
      </c>
      <c r="E7887" s="4" t="s">
        <v>1529</v>
      </c>
    </row>
    <row r="7888" spans="1:5" x14ac:dyDescent="0.2">
      <c r="A7888">
        <v>7829</v>
      </c>
      <c r="B7888" s="85">
        <f>'Assets-Liab 5-6'!C53</f>
        <v>8016598</v>
      </c>
      <c r="D7888" s="2" t="str">
        <f t="shared" si="129"/>
        <v>Error?</v>
      </c>
      <c r="E7888" s="4" t="s">
        <v>1529</v>
      </c>
    </row>
    <row r="7889" spans="1:5" x14ac:dyDescent="0.2">
      <c r="A7889">
        <v>7830</v>
      </c>
      <c r="B7889" s="85">
        <f>'Assets-Liab 5-6'!D53</f>
        <v>0</v>
      </c>
      <c r="D7889" s="2" t="str">
        <f t="shared" si="129"/>
        <v>Error?</v>
      </c>
      <c r="E7889" s="4" t="s">
        <v>1529</v>
      </c>
    </row>
    <row r="7890" spans="1:5" x14ac:dyDescent="0.2">
      <c r="A7890">
        <v>7831</v>
      </c>
      <c r="B7890" s="85">
        <f>'Assets-Liab 5-6'!E53</f>
        <v>0</v>
      </c>
      <c r="D7890" s="2" t="str">
        <f t="shared" si="129"/>
        <v>Error?</v>
      </c>
      <c r="E7890" s="4" t="s">
        <v>1529</v>
      </c>
    </row>
    <row r="7891" spans="1:5" x14ac:dyDescent="0.2">
      <c r="A7891">
        <v>7832</v>
      </c>
      <c r="B7891" s="85">
        <f>'Assets-Liab 5-6'!F53</f>
        <v>0</v>
      </c>
      <c r="D7891" s="2" t="str">
        <f t="shared" si="129"/>
        <v>Error?</v>
      </c>
      <c r="E7891" s="4" t="s">
        <v>1529</v>
      </c>
    </row>
    <row r="7892" spans="1:5" x14ac:dyDescent="0.2">
      <c r="A7892">
        <v>7833</v>
      </c>
      <c r="B7892" s="85">
        <f>'Assets-Liab 5-6'!G53</f>
        <v>0</v>
      </c>
      <c r="D7892" s="2" t="str">
        <f t="shared" si="129"/>
        <v>Error?</v>
      </c>
      <c r="E7892" s="4" t="s">
        <v>1529</v>
      </c>
    </row>
    <row r="7893" spans="1:5" x14ac:dyDescent="0.2">
      <c r="A7893">
        <v>7834</v>
      </c>
      <c r="B7893" s="85">
        <f>'Assets-Liab 5-6'!H53</f>
        <v>0</v>
      </c>
      <c r="D7893" s="2" t="str">
        <f t="shared" si="129"/>
        <v>Error?</v>
      </c>
      <c r="E7893" s="4" t="s">
        <v>1529</v>
      </c>
    </row>
    <row r="7894" spans="1:5" x14ac:dyDescent="0.2">
      <c r="A7894">
        <v>7835</v>
      </c>
      <c r="B7894" s="85">
        <f>'Assets-Liab 5-6'!I53</f>
        <v>0</v>
      </c>
      <c r="D7894" s="2" t="str">
        <f t="shared" si="129"/>
        <v>Error?</v>
      </c>
      <c r="E7894" s="4" t="s">
        <v>1529</v>
      </c>
    </row>
    <row r="7895" spans="1:5" x14ac:dyDescent="0.2">
      <c r="A7895">
        <v>7836</v>
      </c>
      <c r="B7895" s="85">
        <f>'Assets-Liab 5-6'!J53</f>
        <v>0</v>
      </c>
      <c r="D7895" s="2" t="str">
        <f t="shared" si="129"/>
        <v>Error?</v>
      </c>
      <c r="E7895" s="4" t="s">
        <v>1529</v>
      </c>
    </row>
    <row r="7896" spans="1:5" x14ac:dyDescent="0.2">
      <c r="A7896">
        <v>7837</v>
      </c>
      <c r="B7896" s="85">
        <f>'Assets-Liab 5-6'!K53</f>
        <v>0</v>
      </c>
      <c r="D7896" s="2" t="str">
        <f t="shared" si="129"/>
        <v>Error?</v>
      </c>
      <c r="E7896" s="4" t="s">
        <v>1529</v>
      </c>
    </row>
    <row r="7897" spans="1:5" x14ac:dyDescent="0.2">
      <c r="A7897">
        <v>7838</v>
      </c>
      <c r="B7897" s="85">
        <f>'Assets-Liab 5-6'!L53</f>
        <v>0</v>
      </c>
      <c r="D7897" s="2" t="str">
        <f t="shared" si="129"/>
        <v>Error?</v>
      </c>
      <c r="E7897" s="4" t="s">
        <v>1529</v>
      </c>
    </row>
    <row r="7898" spans="1:5" x14ac:dyDescent="0.2">
      <c r="A7898">
        <v>7839</v>
      </c>
      <c r="B7898" s="85">
        <f>'Assets-Liab 5-6'!M54</f>
        <v>2551890</v>
      </c>
      <c r="D7898" s="2" t="str">
        <f t="shared" si="129"/>
        <v>Error?</v>
      </c>
      <c r="E7898" s="4" t="s">
        <v>1529</v>
      </c>
    </row>
    <row r="7899" spans="1:5" x14ac:dyDescent="0.2">
      <c r="A7899">
        <v>7840</v>
      </c>
      <c r="B7899" s="85">
        <f>'Assets-Liab 5-6'!N54</f>
        <v>484112</v>
      </c>
      <c r="D7899" s="2" t="str">
        <f t="shared" si="129"/>
        <v>Error?</v>
      </c>
      <c r="E7899" s="4" t="s">
        <v>1529</v>
      </c>
    </row>
    <row r="7900" spans="1:5" x14ac:dyDescent="0.2">
      <c r="A7900">
        <v>7841</v>
      </c>
      <c r="B7900" s="85">
        <f>'Assets-Liab 5-6'!C56</f>
        <v>6484340</v>
      </c>
      <c r="D7900" s="2" t="str">
        <f t="shared" si="129"/>
        <v>Error?</v>
      </c>
      <c r="E7900" s="4" t="s">
        <v>1529</v>
      </c>
    </row>
    <row r="7901" spans="1:5" x14ac:dyDescent="0.2">
      <c r="A7901">
        <v>7842</v>
      </c>
      <c r="B7901" s="85">
        <f>'Assets-Liab 5-6'!D56</f>
        <v>0</v>
      </c>
      <c r="D7901" s="2" t="str">
        <f t="shared" si="129"/>
        <v>Error?</v>
      </c>
      <c r="E7901" s="4" t="s">
        <v>1529</v>
      </c>
    </row>
    <row r="7902" spans="1:5" x14ac:dyDescent="0.2">
      <c r="A7902">
        <v>7843</v>
      </c>
      <c r="B7902" s="85">
        <f>'Assets-Liab 5-6'!E56</f>
        <v>0</v>
      </c>
      <c r="D7902" s="2" t="str">
        <f t="shared" si="129"/>
        <v>Error?</v>
      </c>
      <c r="E7902" s="4" t="s">
        <v>1529</v>
      </c>
    </row>
    <row r="7903" spans="1:5" x14ac:dyDescent="0.2">
      <c r="A7903">
        <v>7844</v>
      </c>
      <c r="B7903" s="85">
        <f>'Assets-Liab 5-6'!F56</f>
        <v>0</v>
      </c>
      <c r="D7903" s="2" t="str">
        <f t="shared" si="129"/>
        <v>Error?</v>
      </c>
      <c r="E7903" s="4" t="s">
        <v>1529</v>
      </c>
    </row>
    <row r="7904" spans="1:5" x14ac:dyDescent="0.2">
      <c r="A7904">
        <v>7845</v>
      </c>
      <c r="B7904" s="85">
        <f>'Assets-Liab 5-6'!G56</f>
        <v>0</v>
      </c>
      <c r="D7904" s="2" t="str">
        <f t="shared" si="129"/>
        <v>Error?</v>
      </c>
      <c r="E7904" s="4" t="s">
        <v>1529</v>
      </c>
    </row>
    <row r="7905" spans="1:5" x14ac:dyDescent="0.2">
      <c r="A7905">
        <v>7846</v>
      </c>
      <c r="B7905" s="85">
        <f>'Assets-Liab 5-6'!H56</f>
        <v>0</v>
      </c>
      <c r="D7905" s="2" t="str">
        <f t="shared" si="129"/>
        <v>Error?</v>
      </c>
      <c r="E7905" s="4" t="s">
        <v>1529</v>
      </c>
    </row>
    <row r="7906" spans="1:5" x14ac:dyDescent="0.2">
      <c r="A7906">
        <v>7847</v>
      </c>
      <c r="B7906" s="85">
        <f>'Assets-Liab 5-6'!I56</f>
        <v>0</v>
      </c>
      <c r="D7906" s="2" t="str">
        <f t="shared" si="129"/>
        <v>Error?</v>
      </c>
      <c r="E7906" s="4" t="s">
        <v>1529</v>
      </c>
    </row>
    <row r="7907" spans="1:5" x14ac:dyDescent="0.2">
      <c r="A7907">
        <v>7848</v>
      </c>
      <c r="B7907" s="85">
        <f>'Assets-Liab 5-6'!J56</f>
        <v>0</v>
      </c>
      <c r="D7907" s="2" t="str">
        <f t="shared" si="129"/>
        <v>Error?</v>
      </c>
      <c r="E7907" s="4" t="s">
        <v>1529</v>
      </c>
    </row>
    <row r="7908" spans="1:5" x14ac:dyDescent="0.2">
      <c r="A7908">
        <v>7849</v>
      </c>
      <c r="B7908" s="85">
        <f>'Assets-Liab 5-6'!K56</f>
        <v>0</v>
      </c>
      <c r="D7908" s="2" t="str">
        <f t="shared" si="129"/>
        <v>Error?</v>
      </c>
      <c r="E7908" s="4" t="s">
        <v>1529</v>
      </c>
    </row>
    <row r="7909" spans="1:5" x14ac:dyDescent="0.2">
      <c r="A7909">
        <v>7850</v>
      </c>
      <c r="B7909" s="85">
        <f>'Assets-Liab 5-6'!L56</f>
        <v>0</v>
      </c>
      <c r="D7909" s="2" t="str">
        <f t="shared" si="129"/>
        <v>Error?</v>
      </c>
      <c r="E7909" s="4" t="s">
        <v>1529</v>
      </c>
    </row>
    <row r="7910" spans="1:5" x14ac:dyDescent="0.2">
      <c r="A7910">
        <v>7851</v>
      </c>
      <c r="B7910" s="85">
        <f>'Assets-Liab 5-6'!N58</f>
        <v>484112</v>
      </c>
      <c r="D7910" s="2" t="str">
        <f t="shared" si="129"/>
        <v>Error?</v>
      </c>
      <c r="E7910" s="4" t="s">
        <v>1529</v>
      </c>
    </row>
    <row r="7911" spans="1:5" x14ac:dyDescent="0.2">
      <c r="A7911">
        <v>7852</v>
      </c>
      <c r="B7911" s="85">
        <f>'Assets-Liab 5-6'!C59</f>
        <v>66608</v>
      </c>
      <c r="D7911" s="2" t="str">
        <f t="shared" si="129"/>
        <v>Error?</v>
      </c>
      <c r="E7911" s="4" t="s">
        <v>1529</v>
      </c>
    </row>
    <row r="7912" spans="1:5" x14ac:dyDescent="0.2">
      <c r="A7912">
        <v>7853</v>
      </c>
      <c r="B7912" s="85">
        <f>'Assets-Liab 5-6'!D59</f>
        <v>0</v>
      </c>
      <c r="D7912" s="2" t="str">
        <f t="shared" si="129"/>
        <v>Error?</v>
      </c>
      <c r="E7912" s="4" t="s">
        <v>1529</v>
      </c>
    </row>
    <row r="7913" spans="1:5" x14ac:dyDescent="0.2">
      <c r="A7913">
        <v>7854</v>
      </c>
      <c r="B7913" s="85">
        <f>'Assets-Liab 5-6'!E59</f>
        <v>0</v>
      </c>
      <c r="D7913" s="2" t="str">
        <f t="shared" si="129"/>
        <v>Error?</v>
      </c>
      <c r="E7913" s="4" t="s">
        <v>1529</v>
      </c>
    </row>
    <row r="7914" spans="1:5" x14ac:dyDescent="0.2">
      <c r="A7914">
        <v>7855</v>
      </c>
      <c r="B7914" s="85">
        <f>'Assets-Liab 5-6'!F59</f>
        <v>0</v>
      </c>
      <c r="D7914" s="2" t="str">
        <f t="shared" si="129"/>
        <v>Error?</v>
      </c>
      <c r="E7914" s="4" t="s">
        <v>1529</v>
      </c>
    </row>
    <row r="7915" spans="1:5" x14ac:dyDescent="0.2">
      <c r="A7915">
        <v>7856</v>
      </c>
      <c r="B7915" s="85">
        <f>'Assets-Liab 5-6'!G59</f>
        <v>0</v>
      </c>
      <c r="D7915" s="2" t="str">
        <f t="shared" si="129"/>
        <v>Error?</v>
      </c>
      <c r="E7915" s="4" t="s">
        <v>1529</v>
      </c>
    </row>
    <row r="7916" spans="1:5" x14ac:dyDescent="0.2">
      <c r="A7916">
        <v>7857</v>
      </c>
      <c r="B7916" s="85">
        <f>'Assets-Liab 5-6'!H59</f>
        <v>0</v>
      </c>
      <c r="D7916" s="2" t="str">
        <f t="shared" si="129"/>
        <v>Error?</v>
      </c>
      <c r="E7916" s="4" t="s">
        <v>1529</v>
      </c>
    </row>
    <row r="7917" spans="1:5" x14ac:dyDescent="0.2">
      <c r="A7917">
        <v>7858</v>
      </c>
      <c r="B7917" s="85">
        <f>'Assets-Liab 5-6'!I59</f>
        <v>0</v>
      </c>
      <c r="D7917" s="2" t="str">
        <f t="shared" si="129"/>
        <v>Error?</v>
      </c>
      <c r="E7917" s="4" t="s">
        <v>1529</v>
      </c>
    </row>
    <row r="7918" spans="1:5" x14ac:dyDescent="0.2">
      <c r="A7918">
        <v>7859</v>
      </c>
      <c r="B7918" s="85">
        <f>'Assets-Liab 5-6'!J59</f>
        <v>0</v>
      </c>
      <c r="D7918" s="2" t="str">
        <f t="shared" si="129"/>
        <v>Error?</v>
      </c>
      <c r="E7918" s="4" t="s">
        <v>1529</v>
      </c>
    </row>
    <row r="7919" spans="1:5" x14ac:dyDescent="0.2">
      <c r="A7919">
        <v>7860</v>
      </c>
      <c r="B7919" s="85">
        <f>'Assets-Liab 5-6'!K59</f>
        <v>0</v>
      </c>
      <c r="D7919" s="2" t="str">
        <f t="shared" si="129"/>
        <v>Error?</v>
      </c>
      <c r="E7919" s="4" t="s">
        <v>1529</v>
      </c>
    </row>
    <row r="7920" spans="1:5" x14ac:dyDescent="0.2">
      <c r="A7920">
        <v>7861</v>
      </c>
      <c r="B7920" s="85">
        <f>'Assets-Liab 5-6'!L59</f>
        <v>0</v>
      </c>
      <c r="D7920" s="2" t="str">
        <f t="shared" si="129"/>
        <v>Error?</v>
      </c>
      <c r="E7920" s="4" t="s">
        <v>1529</v>
      </c>
    </row>
    <row r="7921" spans="1:5" x14ac:dyDescent="0.2">
      <c r="A7921">
        <v>7862</v>
      </c>
      <c r="B7921" s="85">
        <f>'Assets-Liab 5-6'!C60</f>
        <v>1465650</v>
      </c>
      <c r="D7921" s="2" t="str">
        <f t="shared" si="129"/>
        <v>Error?</v>
      </c>
      <c r="E7921" s="4" t="s">
        <v>1529</v>
      </c>
    </row>
    <row r="7922" spans="1:5" x14ac:dyDescent="0.2">
      <c r="A7922">
        <v>7863</v>
      </c>
      <c r="B7922" s="85">
        <f>'Assets-Liab 5-6'!D60</f>
        <v>0</v>
      </c>
      <c r="D7922" s="2" t="str">
        <f t="shared" si="129"/>
        <v>Error?</v>
      </c>
      <c r="E7922" s="4" t="s">
        <v>1529</v>
      </c>
    </row>
    <row r="7923" spans="1:5" x14ac:dyDescent="0.2">
      <c r="A7923">
        <v>7864</v>
      </c>
      <c r="B7923" s="85">
        <f>'Assets-Liab 5-6'!E60</f>
        <v>0</v>
      </c>
      <c r="D7923" s="2" t="str">
        <f t="shared" si="129"/>
        <v>Error?</v>
      </c>
      <c r="E7923" s="4" t="s">
        <v>1529</v>
      </c>
    </row>
    <row r="7924" spans="1:5" x14ac:dyDescent="0.2">
      <c r="A7924">
        <v>7865</v>
      </c>
      <c r="B7924" s="85">
        <f>'Assets-Liab 5-6'!F60</f>
        <v>0</v>
      </c>
      <c r="D7924" s="2" t="str">
        <f t="shared" si="129"/>
        <v>Error?</v>
      </c>
      <c r="E7924" s="4" t="s">
        <v>1529</v>
      </c>
    </row>
    <row r="7925" spans="1:5" x14ac:dyDescent="0.2">
      <c r="A7925">
        <v>7866</v>
      </c>
      <c r="B7925" s="85">
        <f>'Assets-Liab 5-6'!G60</f>
        <v>0</v>
      </c>
      <c r="D7925" s="2" t="str">
        <f t="shared" si="129"/>
        <v>Error?</v>
      </c>
      <c r="E7925" s="4" t="s">
        <v>1529</v>
      </c>
    </row>
    <row r="7926" spans="1:5" x14ac:dyDescent="0.2">
      <c r="A7926">
        <v>7867</v>
      </c>
      <c r="B7926" s="85">
        <f>'Assets-Liab 5-6'!H60</f>
        <v>0</v>
      </c>
      <c r="D7926" s="2" t="str">
        <f t="shared" si="129"/>
        <v>Error?</v>
      </c>
      <c r="E7926" s="4" t="s">
        <v>1529</v>
      </c>
    </row>
    <row r="7927" spans="1:5" x14ac:dyDescent="0.2">
      <c r="A7927">
        <v>7868</v>
      </c>
      <c r="B7927" s="85">
        <f>'Assets-Liab 5-6'!I60</f>
        <v>0</v>
      </c>
      <c r="D7927" s="2" t="str">
        <f t="shared" si="129"/>
        <v>Error?</v>
      </c>
      <c r="E7927" s="4" t="s">
        <v>1529</v>
      </c>
    </row>
    <row r="7928" spans="1:5" x14ac:dyDescent="0.2">
      <c r="A7928">
        <v>7869</v>
      </c>
      <c r="B7928" s="85">
        <f>'Assets-Liab 5-6'!J60</f>
        <v>0</v>
      </c>
      <c r="D7928" s="2" t="str">
        <f t="shared" si="129"/>
        <v>Error?</v>
      </c>
      <c r="E7928" s="4" t="s">
        <v>1529</v>
      </c>
    </row>
    <row r="7929" spans="1:5" x14ac:dyDescent="0.2">
      <c r="A7929">
        <v>7870</v>
      </c>
      <c r="B7929" s="85">
        <f>'Assets-Liab 5-6'!K60</f>
        <v>0</v>
      </c>
      <c r="D7929" s="2" t="str">
        <f t="shared" si="129"/>
        <v>Error?</v>
      </c>
      <c r="E7929" s="4" t="s">
        <v>1529</v>
      </c>
    </row>
    <row r="7930" spans="1:5" x14ac:dyDescent="0.2">
      <c r="A7930">
        <v>7871</v>
      </c>
      <c r="B7930" s="85">
        <f>'Assets-Liab 5-6'!L60</f>
        <v>0</v>
      </c>
      <c r="D7930" s="2" t="str">
        <f t="shared" si="129"/>
        <v>Error?</v>
      </c>
      <c r="E7930" s="4" t="s">
        <v>1529</v>
      </c>
    </row>
    <row r="7931" spans="1:5" x14ac:dyDescent="0.2">
      <c r="A7931">
        <v>7872</v>
      </c>
      <c r="B7931" s="85">
        <f>'Assets-Liab 5-6'!C62</f>
        <v>8016598</v>
      </c>
      <c r="D7931" s="2" t="str">
        <f t="shared" si="129"/>
        <v>Error?</v>
      </c>
      <c r="E7931" s="4" t="s">
        <v>1529</v>
      </c>
    </row>
    <row r="7932" spans="1:5" x14ac:dyDescent="0.2">
      <c r="A7932">
        <v>7873</v>
      </c>
      <c r="B7932" s="85">
        <f>'Assets-Liab 5-6'!D62</f>
        <v>0</v>
      </c>
      <c r="D7932" s="2" t="str">
        <f t="shared" si="129"/>
        <v>Error?</v>
      </c>
      <c r="E7932" s="4" t="s">
        <v>1529</v>
      </c>
    </row>
    <row r="7933" spans="1:5" x14ac:dyDescent="0.2">
      <c r="A7933">
        <v>7874</v>
      </c>
      <c r="B7933" s="85">
        <f>'Assets-Liab 5-6'!E62</f>
        <v>0</v>
      </c>
      <c r="D7933" s="2" t="str">
        <f t="shared" ref="D7933:D7996" si="130">IF(ISBLANK(B7933),"OK",IF(A7933-B7933=0,"OK","Error?"))</f>
        <v>Error?</v>
      </c>
      <c r="E7933" s="4" t="s">
        <v>1529</v>
      </c>
    </row>
    <row r="7934" spans="1:5" x14ac:dyDescent="0.2">
      <c r="A7934">
        <v>7875</v>
      </c>
      <c r="B7934" s="85">
        <f>'Assets-Liab 5-6'!F62</f>
        <v>0</v>
      </c>
      <c r="D7934" s="2" t="str">
        <f t="shared" si="130"/>
        <v>Error?</v>
      </c>
      <c r="E7934" s="4" t="s">
        <v>1529</v>
      </c>
    </row>
    <row r="7935" spans="1:5" x14ac:dyDescent="0.2">
      <c r="A7935">
        <v>7876</v>
      </c>
      <c r="B7935" s="85">
        <f>'Assets-Liab 5-6'!G62</f>
        <v>0</v>
      </c>
      <c r="D7935" s="2" t="str">
        <f t="shared" si="130"/>
        <v>Error?</v>
      </c>
      <c r="E7935" s="4" t="s">
        <v>1529</v>
      </c>
    </row>
    <row r="7936" spans="1:5" x14ac:dyDescent="0.2">
      <c r="A7936">
        <v>7877</v>
      </c>
      <c r="B7936" s="85">
        <f>'Assets-Liab 5-6'!H62</f>
        <v>0</v>
      </c>
      <c r="D7936" s="2" t="str">
        <f t="shared" si="130"/>
        <v>Error?</v>
      </c>
      <c r="E7936" s="4" t="s">
        <v>1529</v>
      </c>
    </row>
    <row r="7937" spans="1:5" x14ac:dyDescent="0.2">
      <c r="A7937">
        <v>7878</v>
      </c>
      <c r="B7937" s="85">
        <f>'Assets-Liab 5-6'!I62</f>
        <v>0</v>
      </c>
      <c r="D7937" s="2" t="str">
        <f t="shared" si="130"/>
        <v>Error?</v>
      </c>
      <c r="E7937" s="4" t="s">
        <v>1529</v>
      </c>
    </row>
    <row r="7938" spans="1:5" x14ac:dyDescent="0.2">
      <c r="A7938">
        <v>7879</v>
      </c>
      <c r="B7938" s="85">
        <f>'Assets-Liab 5-6'!J62</f>
        <v>0</v>
      </c>
      <c r="D7938" s="2" t="str">
        <f t="shared" si="130"/>
        <v>Error?</v>
      </c>
      <c r="E7938" s="4" t="s">
        <v>1529</v>
      </c>
    </row>
    <row r="7939" spans="1:5" x14ac:dyDescent="0.2">
      <c r="A7939">
        <v>7880</v>
      </c>
      <c r="B7939" s="85">
        <f>'Assets-Liab 5-6'!K62</f>
        <v>0</v>
      </c>
      <c r="D7939" s="2" t="str">
        <f t="shared" si="130"/>
        <v>Error?</v>
      </c>
      <c r="E7939" s="4" t="s">
        <v>1529</v>
      </c>
    </row>
    <row r="7940" spans="1:5" x14ac:dyDescent="0.2">
      <c r="A7940">
        <v>7881</v>
      </c>
      <c r="B7940" s="85">
        <f>'Assets-Liab 5-6'!L62</f>
        <v>0</v>
      </c>
      <c r="D7940" s="2" t="str">
        <f t="shared" si="130"/>
        <v>Error?</v>
      </c>
      <c r="E7940" s="4" t="s">
        <v>1529</v>
      </c>
    </row>
    <row r="7941" spans="1:5" x14ac:dyDescent="0.2">
      <c r="A7941">
        <v>7882</v>
      </c>
      <c r="B7941" s="85">
        <f>'Assets-Liab 5-6'!M62</f>
        <v>2551890</v>
      </c>
      <c r="D7941" s="2" t="str">
        <f t="shared" si="130"/>
        <v>Error?</v>
      </c>
      <c r="E7941" s="4" t="s">
        <v>1529</v>
      </c>
    </row>
    <row r="7942" spans="1:5" x14ac:dyDescent="0.2">
      <c r="A7942">
        <v>7883</v>
      </c>
      <c r="B7942" s="85">
        <f>'Assets-Liab 5-6'!N62</f>
        <v>484112</v>
      </c>
      <c r="D7942" s="2" t="str">
        <f t="shared" si="130"/>
        <v>Error?</v>
      </c>
      <c r="E7942" s="4" t="s">
        <v>1529</v>
      </c>
    </row>
    <row r="7943" spans="1:5" x14ac:dyDescent="0.2">
      <c r="A7943">
        <v>7884</v>
      </c>
      <c r="B7943" s="85">
        <f>'Acct Summary 7-9'!C85</f>
        <v>53240</v>
      </c>
      <c r="D7943" s="2" t="str">
        <f t="shared" si="130"/>
        <v>Error?</v>
      </c>
      <c r="E7943" s="4" t="s">
        <v>1530</v>
      </c>
    </row>
    <row r="7944" spans="1:5" x14ac:dyDescent="0.2">
      <c r="A7944">
        <v>7885</v>
      </c>
      <c r="B7944" s="85">
        <f>'Acct Summary 7-9'!C87</f>
        <v>19523</v>
      </c>
      <c r="D7944" s="2" t="str">
        <f t="shared" si="130"/>
        <v>Error?</v>
      </c>
      <c r="E7944" s="4" t="s">
        <v>1530</v>
      </c>
    </row>
    <row r="7945" spans="1:5" x14ac:dyDescent="0.2">
      <c r="A7945">
        <v>7886</v>
      </c>
      <c r="B7945" s="85">
        <f>'Acct Summary 7-9'!C89</f>
        <v>6155</v>
      </c>
      <c r="D7945" s="2" t="str">
        <f t="shared" si="130"/>
        <v>Error?</v>
      </c>
      <c r="E7945" s="4" t="s">
        <v>1530</v>
      </c>
    </row>
    <row r="7946" spans="1:5" x14ac:dyDescent="0.2">
      <c r="A7946">
        <v>7887</v>
      </c>
      <c r="B7946" s="85">
        <f>'Acct Summary 7-9'!C90</f>
        <v>13368</v>
      </c>
      <c r="D7946" s="2" t="str">
        <f t="shared" si="130"/>
        <v>Error?</v>
      </c>
      <c r="E7946" s="4" t="s">
        <v>1530</v>
      </c>
    </row>
    <row r="7947" spans="1:5" x14ac:dyDescent="0.2">
      <c r="A7947">
        <v>7888</v>
      </c>
      <c r="B7947" s="85">
        <f>'Acct Summary 7-9'!C91</f>
        <v>66608</v>
      </c>
      <c r="D7947" s="2" t="str">
        <f t="shared" si="130"/>
        <v>Error?</v>
      </c>
      <c r="E7947" s="4" t="s">
        <v>1530</v>
      </c>
    </row>
    <row r="7948" spans="1:5" x14ac:dyDescent="0.2">
      <c r="A7948">
        <v>7889</v>
      </c>
      <c r="B7948" s="85">
        <f>'Acct Summary 7-9'!C94</f>
        <v>20284131</v>
      </c>
      <c r="D7948" s="2" t="str">
        <f t="shared" si="130"/>
        <v>Error?</v>
      </c>
      <c r="E7948" s="4" t="s">
        <v>1530</v>
      </c>
    </row>
    <row r="7949" spans="1:5" x14ac:dyDescent="0.2">
      <c r="A7949">
        <v>7890</v>
      </c>
      <c r="B7949" s="85">
        <f>'Acct Summary 7-9'!C95</f>
        <v>0</v>
      </c>
      <c r="D7949" s="2" t="str">
        <f t="shared" si="130"/>
        <v>Error?</v>
      </c>
      <c r="E7949" s="4" t="s">
        <v>1530</v>
      </c>
    </row>
    <row r="7950" spans="1:5" x14ac:dyDescent="0.2">
      <c r="A7950">
        <v>7891</v>
      </c>
      <c r="B7950" s="85">
        <f>'Acct Summary 7-9'!C96</f>
        <v>2178737</v>
      </c>
      <c r="D7950" s="2" t="str">
        <f t="shared" si="130"/>
        <v>Error?</v>
      </c>
      <c r="E7950" s="4" t="s">
        <v>1530</v>
      </c>
    </row>
    <row r="7951" spans="1:5" x14ac:dyDescent="0.2">
      <c r="A7951">
        <v>7892</v>
      </c>
      <c r="B7951" s="85">
        <f>'Acct Summary 7-9'!C97</f>
        <v>304441</v>
      </c>
      <c r="D7951" s="2" t="str">
        <f t="shared" si="130"/>
        <v>Error?</v>
      </c>
      <c r="E7951" s="4" t="s">
        <v>1530</v>
      </c>
    </row>
    <row r="7952" spans="1:5" x14ac:dyDescent="0.2">
      <c r="A7952">
        <v>7893</v>
      </c>
      <c r="B7952" s="85">
        <f>'Acct Summary 7-9'!C98</f>
        <v>22767309</v>
      </c>
      <c r="D7952" s="2" t="str">
        <f t="shared" si="130"/>
        <v>Error?</v>
      </c>
      <c r="E7952" s="4" t="s">
        <v>1530</v>
      </c>
    </row>
    <row r="7953" spans="1:5" x14ac:dyDescent="0.2">
      <c r="A7953">
        <v>7894</v>
      </c>
      <c r="B7953" s="85">
        <f>'Acct Summary 7-9'!C99</f>
        <v>5389295</v>
      </c>
      <c r="D7953" s="2" t="str">
        <f t="shared" si="130"/>
        <v>Error?</v>
      </c>
      <c r="E7953" s="4" t="s">
        <v>1530</v>
      </c>
    </row>
    <row r="7954" spans="1:5" x14ac:dyDescent="0.2">
      <c r="A7954">
        <v>7895</v>
      </c>
      <c r="B7954" s="85">
        <f>'Acct Summary 7-9'!C100</f>
        <v>28156604</v>
      </c>
      <c r="D7954" s="2" t="str">
        <f t="shared" si="130"/>
        <v>Error?</v>
      </c>
      <c r="E7954" s="4" t="s">
        <v>1530</v>
      </c>
    </row>
    <row r="7955" spans="1:5" x14ac:dyDescent="0.2">
      <c r="A7955">
        <v>7896</v>
      </c>
      <c r="B7955" s="85">
        <f>'Acct Summary 7-9'!C102</f>
        <v>6751224</v>
      </c>
      <c r="D7955" s="2" t="str">
        <f t="shared" si="130"/>
        <v>Error?</v>
      </c>
      <c r="E7955" s="4" t="s">
        <v>1530</v>
      </c>
    </row>
    <row r="7956" spans="1:5" x14ac:dyDescent="0.2">
      <c r="A7956">
        <v>7897</v>
      </c>
      <c r="B7956" s="85">
        <f>'Acct Summary 7-9'!C103</f>
        <v>12692511</v>
      </c>
      <c r="D7956" s="2" t="str">
        <f t="shared" si="130"/>
        <v>Error?</v>
      </c>
      <c r="E7956" s="4" t="s">
        <v>1530</v>
      </c>
    </row>
    <row r="7957" spans="1:5" x14ac:dyDescent="0.2">
      <c r="A7957">
        <v>7898</v>
      </c>
      <c r="B7957" s="85">
        <f>'Acct Summary 7-9'!C104</f>
        <v>613278</v>
      </c>
      <c r="D7957" s="2" t="str">
        <f t="shared" si="130"/>
        <v>Error?</v>
      </c>
      <c r="E7957" s="4" t="s">
        <v>1530</v>
      </c>
    </row>
    <row r="7958" spans="1:5" x14ac:dyDescent="0.2">
      <c r="A7958">
        <v>7899</v>
      </c>
      <c r="B7958" s="85">
        <f>'Acct Summary 7-9'!C105</f>
        <v>3024988</v>
      </c>
      <c r="D7958" s="2" t="str">
        <f t="shared" si="130"/>
        <v>Error?</v>
      </c>
      <c r="E7958" s="4" t="s">
        <v>1530</v>
      </c>
    </row>
    <row r="7959" spans="1:5" x14ac:dyDescent="0.2">
      <c r="A7959">
        <v>7900</v>
      </c>
      <c r="B7959" s="85">
        <f>'Acct Summary 7-9'!C106</f>
        <v>114577</v>
      </c>
      <c r="D7959" s="2" t="str">
        <f t="shared" si="130"/>
        <v>Error?</v>
      </c>
      <c r="E7959" s="4" t="s">
        <v>1530</v>
      </c>
    </row>
    <row r="7960" spans="1:5" x14ac:dyDescent="0.2">
      <c r="A7960">
        <v>7901</v>
      </c>
      <c r="B7960" s="85">
        <f>'Acct Summary 7-9'!C107</f>
        <v>23196578</v>
      </c>
      <c r="D7960" s="2" t="str">
        <f t="shared" si="130"/>
        <v>Error?</v>
      </c>
      <c r="E7960" s="4" t="s">
        <v>1530</v>
      </c>
    </row>
    <row r="7961" spans="1:5" x14ac:dyDescent="0.2">
      <c r="A7961">
        <v>7902</v>
      </c>
      <c r="B7961" s="85">
        <f>'Acct Summary 7-9'!C108</f>
        <v>5389295</v>
      </c>
      <c r="D7961" s="2" t="str">
        <f t="shared" si="130"/>
        <v>Error?</v>
      </c>
      <c r="E7961" s="4" t="s">
        <v>1530</v>
      </c>
    </row>
    <row r="7962" spans="1:5" x14ac:dyDescent="0.2">
      <c r="A7962">
        <v>7903</v>
      </c>
      <c r="B7962" s="85">
        <f>'Acct Summary 7-9'!C109</f>
        <v>28585873</v>
      </c>
      <c r="D7962" s="2" t="str">
        <f t="shared" si="130"/>
        <v>Error?</v>
      </c>
      <c r="E7962" s="4" t="s">
        <v>1530</v>
      </c>
    </row>
    <row r="7963" spans="1:5" x14ac:dyDescent="0.2">
      <c r="A7963">
        <v>7904</v>
      </c>
      <c r="B7963" s="85">
        <f>'Acct Summary 7-9'!C110</f>
        <v>-429269</v>
      </c>
      <c r="D7963" s="2" t="str">
        <f t="shared" si="130"/>
        <v>Error?</v>
      </c>
      <c r="E7963" s="4" t="s">
        <v>1530</v>
      </c>
    </row>
    <row r="7964" spans="1:5" x14ac:dyDescent="0.2">
      <c r="A7964">
        <v>7905</v>
      </c>
      <c r="B7964" s="85">
        <f>'Acct Summary 7-9'!C113</f>
        <v>90465</v>
      </c>
      <c r="D7964" s="2" t="str">
        <f t="shared" si="130"/>
        <v>Error?</v>
      </c>
      <c r="E7964" s="4" t="s">
        <v>1530</v>
      </c>
    </row>
    <row r="7965" spans="1:5" x14ac:dyDescent="0.2">
      <c r="A7965">
        <v>7906</v>
      </c>
      <c r="B7965" s="85">
        <f>'Acct Summary 7-9'!C115</f>
        <v>0</v>
      </c>
      <c r="D7965" s="2" t="str">
        <f t="shared" si="130"/>
        <v>Error?</v>
      </c>
      <c r="E7965" s="4" t="s">
        <v>1530</v>
      </c>
    </row>
    <row r="7966" spans="1:5" x14ac:dyDescent="0.2">
      <c r="A7966">
        <v>7907</v>
      </c>
      <c r="B7966" s="85">
        <f>'Acct Summary 7-9'!C116</f>
        <v>90465</v>
      </c>
      <c r="D7966" s="2" t="str">
        <f t="shared" si="130"/>
        <v>Error?</v>
      </c>
      <c r="E7966" s="4" t="s">
        <v>1530</v>
      </c>
    </row>
    <row r="7967" spans="1:5" x14ac:dyDescent="0.2">
      <c r="A7967">
        <v>7908</v>
      </c>
      <c r="B7967" s="85">
        <f>'Acct Summary 7-9'!C117</f>
        <v>1532258</v>
      </c>
      <c r="D7967" s="2" t="str">
        <f t="shared" si="130"/>
        <v>Error?</v>
      </c>
      <c r="E7967" s="4" t="s">
        <v>1530</v>
      </c>
    </row>
    <row r="7968" spans="1:5" x14ac:dyDescent="0.2">
      <c r="A7968">
        <v>7909</v>
      </c>
      <c r="B7968" s="85">
        <f>'Acct Summary 7-9'!D94</f>
        <v>0</v>
      </c>
      <c r="D7968" s="2" t="str">
        <f t="shared" si="130"/>
        <v>Error?</v>
      </c>
      <c r="E7968" s="4" t="s">
        <v>1530</v>
      </c>
    </row>
    <row r="7969" spans="1:5" x14ac:dyDescent="0.2">
      <c r="A7969">
        <v>7910</v>
      </c>
      <c r="B7969" s="85">
        <f>'Acct Summary 7-9'!D95</f>
        <v>0</v>
      </c>
      <c r="D7969" s="2" t="str">
        <f t="shared" si="130"/>
        <v>Error?</v>
      </c>
      <c r="E7969" s="4" t="s">
        <v>1530</v>
      </c>
    </row>
    <row r="7970" spans="1:5" x14ac:dyDescent="0.2">
      <c r="A7970">
        <v>7911</v>
      </c>
      <c r="B7970" s="85">
        <f>'Acct Summary 7-9'!D96</f>
        <v>0</v>
      </c>
      <c r="D7970" s="2" t="str">
        <f t="shared" si="130"/>
        <v>Error?</v>
      </c>
      <c r="E7970" s="4" t="s">
        <v>1530</v>
      </c>
    </row>
    <row r="7971" spans="1:5" x14ac:dyDescent="0.2">
      <c r="A7971">
        <v>7912</v>
      </c>
      <c r="B7971" s="85">
        <f>'Acct Summary 7-9'!D97</f>
        <v>0</v>
      </c>
      <c r="D7971" s="2" t="str">
        <f t="shared" si="130"/>
        <v>Error?</v>
      </c>
      <c r="E7971" s="4" t="s">
        <v>1530</v>
      </c>
    </row>
    <row r="7972" spans="1:5" x14ac:dyDescent="0.2">
      <c r="A7972">
        <v>7913</v>
      </c>
      <c r="B7972" s="85">
        <f>'Acct Summary 7-9'!D98</f>
        <v>0</v>
      </c>
      <c r="D7972" s="2" t="str">
        <f t="shared" si="130"/>
        <v>Error?</v>
      </c>
      <c r="E7972" s="4" t="s">
        <v>1530</v>
      </c>
    </row>
    <row r="7973" spans="1:5" x14ac:dyDescent="0.2">
      <c r="A7973">
        <v>7914</v>
      </c>
      <c r="B7973" s="85">
        <f>'Acct Summary 7-9'!D99</f>
        <v>0</v>
      </c>
      <c r="D7973" s="2" t="str">
        <f t="shared" si="130"/>
        <v>Error?</v>
      </c>
      <c r="E7973" s="4" t="s">
        <v>1530</v>
      </c>
    </row>
    <row r="7974" spans="1:5" x14ac:dyDescent="0.2">
      <c r="A7974">
        <v>7915</v>
      </c>
      <c r="B7974" s="85">
        <f>'Acct Summary 7-9'!D100</f>
        <v>0</v>
      </c>
      <c r="D7974" s="2" t="str">
        <f t="shared" si="130"/>
        <v>Error?</v>
      </c>
      <c r="E7974" s="4" t="s">
        <v>1530</v>
      </c>
    </row>
    <row r="7975" spans="1:5" x14ac:dyDescent="0.2">
      <c r="A7975">
        <v>7916</v>
      </c>
      <c r="B7975" s="85">
        <f>'Acct Summary 7-9'!D103</f>
        <v>0</v>
      </c>
      <c r="D7975" s="2" t="str">
        <f t="shared" si="130"/>
        <v>Error?</v>
      </c>
      <c r="E7975" s="4" t="s">
        <v>1530</v>
      </c>
    </row>
    <row r="7976" spans="1:5" x14ac:dyDescent="0.2">
      <c r="A7976">
        <v>7917</v>
      </c>
      <c r="B7976" s="85">
        <f>'Acct Summary 7-9'!D104</f>
        <v>0</v>
      </c>
      <c r="D7976" s="2" t="str">
        <f t="shared" si="130"/>
        <v>Error?</v>
      </c>
      <c r="E7976" s="4" t="s">
        <v>1530</v>
      </c>
    </row>
    <row r="7977" spans="1:5" x14ac:dyDescent="0.2">
      <c r="A7977">
        <v>7918</v>
      </c>
      <c r="B7977" s="85">
        <f>'Acct Summary 7-9'!D105</f>
        <v>0</v>
      </c>
      <c r="D7977" s="2" t="str">
        <f t="shared" si="130"/>
        <v>Error?</v>
      </c>
      <c r="E7977" s="4" t="s">
        <v>1530</v>
      </c>
    </row>
    <row r="7978" spans="1:5" x14ac:dyDescent="0.2">
      <c r="A7978">
        <v>7919</v>
      </c>
      <c r="B7978" s="85">
        <f>'Acct Summary 7-9'!D106</f>
        <v>0</v>
      </c>
      <c r="D7978" s="2" t="str">
        <f t="shared" si="130"/>
        <v>Error?</v>
      </c>
      <c r="E7978" s="4" t="s">
        <v>1530</v>
      </c>
    </row>
    <row r="7979" spans="1:5" x14ac:dyDescent="0.2">
      <c r="A7979">
        <v>7920</v>
      </c>
      <c r="B7979" s="85">
        <f>'Acct Summary 7-9'!D107</f>
        <v>0</v>
      </c>
      <c r="D7979" s="2" t="str">
        <f t="shared" si="130"/>
        <v>Error?</v>
      </c>
      <c r="E7979" s="4" t="s">
        <v>1530</v>
      </c>
    </row>
    <row r="7980" spans="1:5" x14ac:dyDescent="0.2">
      <c r="A7980">
        <v>7921</v>
      </c>
      <c r="B7980" s="85">
        <f>'Acct Summary 7-9'!D108</f>
        <v>0</v>
      </c>
      <c r="D7980" s="2" t="str">
        <f t="shared" si="130"/>
        <v>Error?</v>
      </c>
      <c r="E7980" s="4" t="s">
        <v>1530</v>
      </c>
    </row>
    <row r="7981" spans="1:5" x14ac:dyDescent="0.2">
      <c r="A7981">
        <v>7922</v>
      </c>
      <c r="B7981" s="85">
        <f>'Acct Summary 7-9'!D109</f>
        <v>0</v>
      </c>
      <c r="D7981" s="2" t="str">
        <f t="shared" si="130"/>
        <v>Error?</v>
      </c>
      <c r="E7981" s="4" t="s">
        <v>1530</v>
      </c>
    </row>
    <row r="7982" spans="1:5" x14ac:dyDescent="0.2">
      <c r="A7982">
        <v>7923</v>
      </c>
      <c r="B7982" s="85">
        <f>'Acct Summary 7-9'!D110</f>
        <v>0</v>
      </c>
      <c r="D7982" s="2" t="str">
        <f t="shared" si="130"/>
        <v>Error?</v>
      </c>
      <c r="E7982" s="4" t="s">
        <v>1530</v>
      </c>
    </row>
    <row r="7983" spans="1:5" x14ac:dyDescent="0.2">
      <c r="A7983">
        <v>7924</v>
      </c>
      <c r="B7983" s="85">
        <f>'Acct Summary 7-9'!D113</f>
        <v>0</v>
      </c>
      <c r="D7983" s="2" t="str">
        <f t="shared" si="130"/>
        <v>Error?</v>
      </c>
      <c r="E7983" s="4" t="s">
        <v>1530</v>
      </c>
    </row>
    <row r="7984" spans="1:5" x14ac:dyDescent="0.2">
      <c r="A7984">
        <v>7925</v>
      </c>
      <c r="B7984" s="85">
        <f>'Acct Summary 7-9'!D115</f>
        <v>0</v>
      </c>
      <c r="D7984" s="2" t="str">
        <f t="shared" si="130"/>
        <v>Error?</v>
      </c>
      <c r="E7984" s="4" t="s">
        <v>1530</v>
      </c>
    </row>
    <row r="7985" spans="1:5" x14ac:dyDescent="0.2">
      <c r="A7985">
        <v>7926</v>
      </c>
      <c r="B7985" s="85">
        <f>'Acct Summary 7-9'!D116</f>
        <v>0</v>
      </c>
      <c r="D7985" s="2" t="str">
        <f t="shared" si="130"/>
        <v>Error?</v>
      </c>
      <c r="E7985" s="4" t="s">
        <v>1530</v>
      </c>
    </row>
    <row r="7986" spans="1:5" x14ac:dyDescent="0.2">
      <c r="A7986">
        <v>7927</v>
      </c>
      <c r="B7986" s="85">
        <f>'Acct Summary 7-9'!D117</f>
        <v>0</v>
      </c>
      <c r="D7986" s="2" t="str">
        <f t="shared" si="130"/>
        <v>Error?</v>
      </c>
      <c r="E7986" s="4" t="s">
        <v>1530</v>
      </c>
    </row>
    <row r="7987" spans="1:5" x14ac:dyDescent="0.2">
      <c r="A7987">
        <v>7928</v>
      </c>
      <c r="B7987" s="85">
        <f>'Acct Summary 7-9'!E94</f>
        <v>0</v>
      </c>
      <c r="D7987" s="2" t="str">
        <f t="shared" si="130"/>
        <v>Error?</v>
      </c>
      <c r="E7987" s="4" t="s">
        <v>1530</v>
      </c>
    </row>
    <row r="7988" spans="1:5" x14ac:dyDescent="0.2">
      <c r="A7988">
        <v>7929</v>
      </c>
      <c r="B7988" s="85">
        <f>'Acct Summary 7-9'!E96</f>
        <v>0</v>
      </c>
      <c r="D7988" s="2" t="str">
        <f t="shared" si="130"/>
        <v>Error?</v>
      </c>
      <c r="E7988" s="4" t="s">
        <v>1530</v>
      </c>
    </row>
    <row r="7989" spans="1:5" x14ac:dyDescent="0.2">
      <c r="A7989">
        <v>7930</v>
      </c>
      <c r="B7989" s="85">
        <f>'Acct Summary 7-9'!E97</f>
        <v>0</v>
      </c>
      <c r="D7989" s="2" t="str">
        <f t="shared" si="130"/>
        <v>Error?</v>
      </c>
      <c r="E7989" s="4" t="s">
        <v>1530</v>
      </c>
    </row>
    <row r="7990" spans="1:5" x14ac:dyDescent="0.2">
      <c r="A7990">
        <v>7931</v>
      </c>
      <c r="B7990" s="85">
        <f>'Acct Summary 7-9'!E98</f>
        <v>0</v>
      </c>
      <c r="D7990" s="2" t="str">
        <f t="shared" si="130"/>
        <v>Error?</v>
      </c>
      <c r="E7990" s="4" t="s">
        <v>1530</v>
      </c>
    </row>
    <row r="7991" spans="1:5" x14ac:dyDescent="0.2">
      <c r="A7991">
        <v>7932</v>
      </c>
      <c r="B7991" s="85">
        <f>'Acct Summary 7-9'!E99</f>
        <v>0</v>
      </c>
      <c r="D7991" s="2" t="str">
        <f t="shared" si="130"/>
        <v>Error?</v>
      </c>
      <c r="E7991" s="4" t="s">
        <v>1530</v>
      </c>
    </row>
    <row r="7992" spans="1:5" x14ac:dyDescent="0.2">
      <c r="A7992">
        <v>7933</v>
      </c>
      <c r="B7992" s="85">
        <f>'Acct Summary 7-9'!E100</f>
        <v>0</v>
      </c>
      <c r="D7992" s="2" t="str">
        <f t="shared" si="130"/>
        <v>Error?</v>
      </c>
      <c r="E7992" s="4" t="s">
        <v>1530</v>
      </c>
    </row>
    <row r="7993" spans="1:5" x14ac:dyDescent="0.2">
      <c r="A7993">
        <v>7934</v>
      </c>
      <c r="B7993" s="85">
        <f>'Acct Summary 7-9'!E105</f>
        <v>0</v>
      </c>
      <c r="D7993" s="2" t="str">
        <f t="shared" si="130"/>
        <v>Error?</v>
      </c>
      <c r="E7993" s="4" t="s">
        <v>1530</v>
      </c>
    </row>
    <row r="7994" spans="1:5" x14ac:dyDescent="0.2">
      <c r="A7994">
        <v>7935</v>
      </c>
      <c r="B7994" s="85">
        <f>'Acct Summary 7-9'!E106</f>
        <v>0</v>
      </c>
      <c r="D7994" s="2" t="str">
        <f t="shared" si="130"/>
        <v>Error?</v>
      </c>
      <c r="E7994" s="4" t="s">
        <v>1530</v>
      </c>
    </row>
    <row r="7995" spans="1:5" x14ac:dyDescent="0.2">
      <c r="A7995">
        <v>7936</v>
      </c>
      <c r="B7995" s="85">
        <f>'Acct Summary 7-9'!E107</f>
        <v>0</v>
      </c>
      <c r="D7995" s="2" t="str">
        <f t="shared" si="130"/>
        <v>Error?</v>
      </c>
      <c r="E7995" s="4" t="s">
        <v>1530</v>
      </c>
    </row>
    <row r="7996" spans="1:5" x14ac:dyDescent="0.2">
      <c r="A7996">
        <v>7937</v>
      </c>
      <c r="B7996" s="85">
        <f>'Acct Summary 7-9'!E108</f>
        <v>0</v>
      </c>
      <c r="D7996" s="2" t="str">
        <f t="shared" si="130"/>
        <v>Error?</v>
      </c>
      <c r="E7996" s="4" t="s">
        <v>1530</v>
      </c>
    </row>
    <row r="7997" spans="1:5" x14ac:dyDescent="0.2">
      <c r="A7997">
        <v>7938</v>
      </c>
      <c r="B7997" s="85">
        <f>'Acct Summary 7-9'!E109</f>
        <v>0</v>
      </c>
      <c r="D7997" s="2" t="str">
        <f t="shared" ref="D7997:D8060" si="131">IF(ISBLANK(B7997),"OK",IF(A7997-B7997=0,"OK","Error?"))</f>
        <v>Error?</v>
      </c>
      <c r="E7997" s="4" t="s">
        <v>1530</v>
      </c>
    </row>
    <row r="7998" spans="1:5" x14ac:dyDescent="0.2">
      <c r="A7998">
        <v>7939</v>
      </c>
      <c r="B7998" s="85">
        <f>'Acct Summary 7-9'!E110</f>
        <v>0</v>
      </c>
      <c r="D7998" s="2" t="str">
        <f t="shared" si="131"/>
        <v>Error?</v>
      </c>
      <c r="E7998" s="4" t="s">
        <v>1530</v>
      </c>
    </row>
    <row r="7999" spans="1:5" x14ac:dyDescent="0.2">
      <c r="A7999">
        <v>7940</v>
      </c>
      <c r="B7999" s="85">
        <f>'Acct Summary 7-9'!E113</f>
        <v>0</v>
      </c>
      <c r="D7999" s="2" t="str">
        <f t="shared" si="131"/>
        <v>Error?</v>
      </c>
      <c r="E7999" s="4" t="s">
        <v>1530</v>
      </c>
    </row>
    <row r="8000" spans="1:5" x14ac:dyDescent="0.2">
      <c r="A8000">
        <v>7941</v>
      </c>
      <c r="B8000" s="85">
        <f>'Acct Summary 7-9'!E115</f>
        <v>0</v>
      </c>
      <c r="D8000" s="2" t="str">
        <f t="shared" si="131"/>
        <v>Error?</v>
      </c>
      <c r="E8000" s="4" t="s">
        <v>1530</v>
      </c>
    </row>
    <row r="8001" spans="1:5" x14ac:dyDescent="0.2">
      <c r="A8001">
        <v>7942</v>
      </c>
      <c r="B8001" s="85">
        <f>'Acct Summary 7-9'!E116</f>
        <v>0</v>
      </c>
      <c r="D8001" s="2" t="str">
        <f t="shared" si="131"/>
        <v>Error?</v>
      </c>
      <c r="E8001" s="4" t="s">
        <v>1530</v>
      </c>
    </row>
    <row r="8002" spans="1:5" x14ac:dyDescent="0.2">
      <c r="A8002">
        <v>7943</v>
      </c>
      <c r="B8002" s="85">
        <f>'Acct Summary 7-9'!E117</f>
        <v>0</v>
      </c>
      <c r="D8002" s="2" t="str">
        <f t="shared" si="131"/>
        <v>Error?</v>
      </c>
      <c r="E8002" s="4" t="s">
        <v>1530</v>
      </c>
    </row>
    <row r="8003" spans="1:5" x14ac:dyDescent="0.2">
      <c r="A8003">
        <v>7944</v>
      </c>
      <c r="B8003" s="85">
        <f>'Acct Summary 7-9'!F94</f>
        <v>0</v>
      </c>
      <c r="D8003" s="2" t="str">
        <f t="shared" si="131"/>
        <v>Error?</v>
      </c>
      <c r="E8003" s="4" t="s">
        <v>1530</v>
      </c>
    </row>
    <row r="8004" spans="1:5" x14ac:dyDescent="0.2">
      <c r="A8004">
        <v>7945</v>
      </c>
      <c r="B8004" s="85">
        <f>'Acct Summary 7-9'!F95</f>
        <v>0</v>
      </c>
      <c r="D8004" s="2" t="str">
        <f t="shared" si="131"/>
        <v>Error?</v>
      </c>
      <c r="E8004" s="4" t="s">
        <v>1530</v>
      </c>
    </row>
    <row r="8005" spans="1:5" x14ac:dyDescent="0.2">
      <c r="A8005">
        <v>7946</v>
      </c>
      <c r="B8005" s="85">
        <f>'Acct Summary 7-9'!F96</f>
        <v>0</v>
      </c>
      <c r="D8005" s="2" t="str">
        <f t="shared" si="131"/>
        <v>Error?</v>
      </c>
      <c r="E8005" s="4" t="s">
        <v>1530</v>
      </c>
    </row>
    <row r="8006" spans="1:5" x14ac:dyDescent="0.2">
      <c r="A8006">
        <v>7947</v>
      </c>
      <c r="B8006" s="85">
        <f>'Acct Summary 7-9'!F97</f>
        <v>0</v>
      </c>
      <c r="D8006" s="2" t="str">
        <f t="shared" si="131"/>
        <v>Error?</v>
      </c>
      <c r="E8006" s="4" t="s">
        <v>1530</v>
      </c>
    </row>
    <row r="8007" spans="1:5" x14ac:dyDescent="0.2">
      <c r="A8007">
        <v>7948</v>
      </c>
      <c r="B8007" s="85">
        <f>'Acct Summary 7-9'!F98</f>
        <v>0</v>
      </c>
      <c r="D8007" s="2" t="str">
        <f t="shared" si="131"/>
        <v>Error?</v>
      </c>
      <c r="E8007" s="4" t="s">
        <v>1530</v>
      </c>
    </row>
    <row r="8008" spans="1:5" x14ac:dyDescent="0.2">
      <c r="A8008">
        <v>7949</v>
      </c>
      <c r="B8008" s="85">
        <f>'Acct Summary 7-9'!F99</f>
        <v>0</v>
      </c>
      <c r="D8008" s="2" t="str">
        <f t="shared" si="131"/>
        <v>Error?</v>
      </c>
      <c r="E8008" s="4" t="s">
        <v>1530</v>
      </c>
    </row>
    <row r="8009" spans="1:5" x14ac:dyDescent="0.2">
      <c r="A8009">
        <v>7950</v>
      </c>
      <c r="B8009" s="85">
        <f>'Acct Summary 7-9'!F100</f>
        <v>0</v>
      </c>
      <c r="D8009" s="2" t="str">
        <f t="shared" si="131"/>
        <v>Error?</v>
      </c>
      <c r="E8009" s="4" t="s">
        <v>1530</v>
      </c>
    </row>
    <row r="8010" spans="1:5" x14ac:dyDescent="0.2">
      <c r="A8010">
        <v>7951</v>
      </c>
      <c r="B8010" s="85">
        <f>'Acct Summary 7-9'!F103</f>
        <v>0</v>
      </c>
      <c r="D8010" s="2" t="str">
        <f t="shared" si="131"/>
        <v>Error?</v>
      </c>
      <c r="E8010" s="4" t="s">
        <v>1530</v>
      </c>
    </row>
    <row r="8011" spans="1:5" x14ac:dyDescent="0.2">
      <c r="A8011">
        <v>7952</v>
      </c>
      <c r="B8011" s="85">
        <f>'Acct Summary 7-9'!F104</f>
        <v>0</v>
      </c>
      <c r="D8011" s="2" t="str">
        <f t="shared" si="131"/>
        <v>Error?</v>
      </c>
      <c r="E8011" s="4" t="s">
        <v>1530</v>
      </c>
    </row>
    <row r="8012" spans="1:5" x14ac:dyDescent="0.2">
      <c r="A8012">
        <v>7953</v>
      </c>
      <c r="B8012" s="85">
        <f>'Acct Summary 7-9'!F105</f>
        <v>0</v>
      </c>
      <c r="D8012" s="2" t="str">
        <f t="shared" si="131"/>
        <v>Error?</v>
      </c>
      <c r="E8012" s="4" t="s">
        <v>1530</v>
      </c>
    </row>
    <row r="8013" spans="1:5" x14ac:dyDescent="0.2">
      <c r="A8013">
        <v>7954</v>
      </c>
      <c r="B8013" s="85">
        <f>'Acct Summary 7-9'!F106</f>
        <v>0</v>
      </c>
      <c r="D8013" s="2" t="str">
        <f t="shared" si="131"/>
        <v>Error?</v>
      </c>
      <c r="E8013" s="4" t="s">
        <v>1530</v>
      </c>
    </row>
    <row r="8014" spans="1:5" x14ac:dyDescent="0.2">
      <c r="A8014">
        <v>7955</v>
      </c>
      <c r="B8014" s="85">
        <f>'Acct Summary 7-9'!F107</f>
        <v>0</v>
      </c>
      <c r="D8014" s="2" t="str">
        <f t="shared" si="131"/>
        <v>Error?</v>
      </c>
      <c r="E8014" s="4" t="s">
        <v>1530</v>
      </c>
    </row>
    <row r="8015" spans="1:5" x14ac:dyDescent="0.2">
      <c r="A8015">
        <v>7956</v>
      </c>
      <c r="B8015" s="85">
        <f>'Acct Summary 7-9'!F108</f>
        <v>0</v>
      </c>
      <c r="D8015" s="2" t="str">
        <f t="shared" si="131"/>
        <v>Error?</v>
      </c>
      <c r="E8015" s="4" t="s">
        <v>1530</v>
      </c>
    </row>
    <row r="8016" spans="1:5" x14ac:dyDescent="0.2">
      <c r="A8016">
        <v>7957</v>
      </c>
      <c r="B8016" s="85">
        <f>'Acct Summary 7-9'!F109</f>
        <v>0</v>
      </c>
      <c r="D8016" s="2" t="str">
        <f t="shared" si="131"/>
        <v>Error?</v>
      </c>
      <c r="E8016" s="4" t="s">
        <v>1530</v>
      </c>
    </row>
    <row r="8017" spans="1:5" x14ac:dyDescent="0.2">
      <c r="A8017">
        <v>7958</v>
      </c>
      <c r="B8017" s="85">
        <f>'Acct Summary 7-9'!F110</f>
        <v>0</v>
      </c>
      <c r="D8017" s="2" t="str">
        <f t="shared" si="131"/>
        <v>Error?</v>
      </c>
      <c r="E8017" s="4" t="s">
        <v>1530</v>
      </c>
    </row>
    <row r="8018" spans="1:5" x14ac:dyDescent="0.2">
      <c r="A8018">
        <v>7959</v>
      </c>
      <c r="B8018" s="85">
        <f>'Acct Summary 7-9'!F113</f>
        <v>0</v>
      </c>
      <c r="D8018" s="2" t="str">
        <f t="shared" si="131"/>
        <v>Error?</v>
      </c>
      <c r="E8018" s="4" t="s">
        <v>1530</v>
      </c>
    </row>
    <row r="8019" spans="1:5" x14ac:dyDescent="0.2">
      <c r="A8019">
        <v>7960</v>
      </c>
      <c r="B8019" s="85">
        <f>'Acct Summary 7-9'!F115</f>
        <v>0</v>
      </c>
      <c r="D8019" s="2" t="str">
        <f t="shared" si="131"/>
        <v>Error?</v>
      </c>
      <c r="E8019" s="4" t="s">
        <v>1530</v>
      </c>
    </row>
    <row r="8020" spans="1:5" x14ac:dyDescent="0.2">
      <c r="A8020">
        <v>7961</v>
      </c>
      <c r="B8020" s="85">
        <f>'Acct Summary 7-9'!F116</f>
        <v>0</v>
      </c>
      <c r="D8020" s="2" t="str">
        <f t="shared" si="131"/>
        <v>Error?</v>
      </c>
      <c r="E8020" s="4" t="s">
        <v>1530</v>
      </c>
    </row>
    <row r="8021" spans="1:5" x14ac:dyDescent="0.2">
      <c r="A8021">
        <v>7962</v>
      </c>
      <c r="B8021" s="85">
        <f>'Acct Summary 7-9'!F117</f>
        <v>0</v>
      </c>
      <c r="D8021" s="2" t="str">
        <f t="shared" si="131"/>
        <v>Error?</v>
      </c>
      <c r="E8021" s="4" t="s">
        <v>1530</v>
      </c>
    </row>
    <row r="8022" spans="1:5" x14ac:dyDescent="0.2">
      <c r="A8022">
        <v>7963</v>
      </c>
      <c r="B8022" s="85">
        <f>'Acct Summary 7-9'!G94</f>
        <v>0</v>
      </c>
      <c r="D8022" s="2" t="str">
        <f t="shared" si="131"/>
        <v>Error?</v>
      </c>
      <c r="E8022" s="4" t="s">
        <v>1530</v>
      </c>
    </row>
    <row r="8023" spans="1:5" x14ac:dyDescent="0.2">
      <c r="A8023">
        <v>7964</v>
      </c>
      <c r="B8023" s="85">
        <f>'Acct Summary 7-9'!G95</f>
        <v>0</v>
      </c>
      <c r="D8023" s="2" t="str">
        <f t="shared" si="131"/>
        <v>Error?</v>
      </c>
      <c r="E8023" s="4" t="s">
        <v>1530</v>
      </c>
    </row>
    <row r="8024" spans="1:5" x14ac:dyDescent="0.2">
      <c r="A8024">
        <v>7965</v>
      </c>
      <c r="B8024" s="85">
        <f>'Acct Summary 7-9'!G96</f>
        <v>0</v>
      </c>
      <c r="D8024" s="2" t="str">
        <f t="shared" si="131"/>
        <v>Error?</v>
      </c>
      <c r="E8024" s="4" t="s">
        <v>1530</v>
      </c>
    </row>
    <row r="8025" spans="1:5" x14ac:dyDescent="0.2">
      <c r="A8025">
        <v>7966</v>
      </c>
      <c r="B8025" s="85">
        <f>'Acct Summary 7-9'!G97</f>
        <v>0</v>
      </c>
      <c r="D8025" s="2" t="str">
        <f t="shared" si="131"/>
        <v>Error?</v>
      </c>
      <c r="E8025" s="4" t="s">
        <v>1530</v>
      </c>
    </row>
    <row r="8026" spans="1:5" x14ac:dyDescent="0.2">
      <c r="A8026">
        <v>7967</v>
      </c>
      <c r="B8026" s="85">
        <f>'Acct Summary 7-9'!G98</f>
        <v>0</v>
      </c>
      <c r="D8026" s="2" t="str">
        <f t="shared" si="131"/>
        <v>Error?</v>
      </c>
      <c r="E8026" s="4" t="s">
        <v>1530</v>
      </c>
    </row>
    <row r="8027" spans="1:5" x14ac:dyDescent="0.2">
      <c r="A8027">
        <v>7968</v>
      </c>
      <c r="B8027" s="85">
        <f>'Acct Summary 7-9'!G99</f>
        <v>0</v>
      </c>
      <c r="D8027" s="2" t="str">
        <f t="shared" si="131"/>
        <v>Error?</v>
      </c>
      <c r="E8027" s="4" t="s">
        <v>1530</v>
      </c>
    </row>
    <row r="8028" spans="1:5" x14ac:dyDescent="0.2">
      <c r="A8028">
        <v>7969</v>
      </c>
      <c r="B8028" s="85">
        <f>'Acct Summary 7-9'!G100</f>
        <v>0</v>
      </c>
      <c r="D8028" s="2" t="str">
        <f t="shared" si="131"/>
        <v>Error?</v>
      </c>
      <c r="E8028" s="4" t="s">
        <v>1530</v>
      </c>
    </row>
    <row r="8029" spans="1:5" x14ac:dyDescent="0.2">
      <c r="A8029">
        <v>7970</v>
      </c>
      <c r="B8029" s="85">
        <f>'Acct Summary 7-9'!G102</f>
        <v>0</v>
      </c>
      <c r="D8029" s="2" t="str">
        <f t="shared" si="131"/>
        <v>Error?</v>
      </c>
      <c r="E8029" s="4" t="s">
        <v>1530</v>
      </c>
    </row>
    <row r="8030" spans="1:5" x14ac:dyDescent="0.2">
      <c r="A8030">
        <v>7971</v>
      </c>
      <c r="B8030" s="85">
        <f>'Acct Summary 7-9'!G103</f>
        <v>0</v>
      </c>
      <c r="D8030" s="2" t="str">
        <f t="shared" si="131"/>
        <v>Error?</v>
      </c>
      <c r="E8030" s="4" t="s">
        <v>1530</v>
      </c>
    </row>
    <row r="8031" spans="1:5" x14ac:dyDescent="0.2">
      <c r="A8031">
        <v>7972</v>
      </c>
      <c r="B8031" s="85">
        <f>'Acct Summary 7-9'!G104</f>
        <v>0</v>
      </c>
      <c r="D8031" s="2" t="str">
        <f t="shared" si="131"/>
        <v>Error?</v>
      </c>
      <c r="E8031" s="4" t="s">
        <v>1530</v>
      </c>
    </row>
    <row r="8032" spans="1:5" x14ac:dyDescent="0.2">
      <c r="A8032">
        <v>7973</v>
      </c>
      <c r="B8032" s="85">
        <f>'Acct Summary 7-9'!G105</f>
        <v>0</v>
      </c>
      <c r="D8032" s="2" t="str">
        <f t="shared" si="131"/>
        <v>Error?</v>
      </c>
      <c r="E8032" s="4" t="s">
        <v>1530</v>
      </c>
    </row>
    <row r="8033" spans="1:5" x14ac:dyDescent="0.2">
      <c r="A8033">
        <v>7974</v>
      </c>
      <c r="B8033" s="85">
        <f>'Acct Summary 7-9'!G106</f>
        <v>0</v>
      </c>
      <c r="D8033" s="2" t="str">
        <f t="shared" si="131"/>
        <v>Error?</v>
      </c>
      <c r="E8033" s="4" t="s">
        <v>1530</v>
      </c>
    </row>
    <row r="8034" spans="1:5" x14ac:dyDescent="0.2">
      <c r="A8034">
        <v>7975</v>
      </c>
      <c r="B8034" s="85">
        <f>'Acct Summary 7-9'!G107</f>
        <v>0</v>
      </c>
      <c r="D8034" s="2" t="str">
        <f t="shared" si="131"/>
        <v>Error?</v>
      </c>
      <c r="E8034" s="4" t="s">
        <v>1530</v>
      </c>
    </row>
    <row r="8035" spans="1:5" x14ac:dyDescent="0.2">
      <c r="A8035">
        <v>7976</v>
      </c>
      <c r="B8035" s="85">
        <f>'Acct Summary 7-9'!G108</f>
        <v>0</v>
      </c>
      <c r="D8035" s="2" t="str">
        <f t="shared" si="131"/>
        <v>Error?</v>
      </c>
      <c r="E8035" s="4" t="s">
        <v>1530</v>
      </c>
    </row>
    <row r="8036" spans="1:5" x14ac:dyDescent="0.2">
      <c r="A8036">
        <v>7977</v>
      </c>
      <c r="B8036" s="85">
        <f>'Acct Summary 7-9'!G109</f>
        <v>0</v>
      </c>
      <c r="D8036" s="2" t="str">
        <f t="shared" si="131"/>
        <v>Error?</v>
      </c>
      <c r="E8036" s="4" t="s">
        <v>1530</v>
      </c>
    </row>
    <row r="8037" spans="1:5" x14ac:dyDescent="0.2">
      <c r="A8037">
        <v>7978</v>
      </c>
      <c r="B8037" s="85">
        <f>'Acct Summary 7-9'!G110</f>
        <v>0</v>
      </c>
      <c r="D8037" s="2" t="str">
        <f t="shared" si="131"/>
        <v>Error?</v>
      </c>
      <c r="E8037" s="4" t="s">
        <v>1530</v>
      </c>
    </row>
    <row r="8038" spans="1:5" x14ac:dyDescent="0.2">
      <c r="A8038">
        <v>7979</v>
      </c>
      <c r="B8038" s="85">
        <f>'Acct Summary 7-9'!G113</f>
        <v>0</v>
      </c>
      <c r="D8038" s="2" t="str">
        <f t="shared" si="131"/>
        <v>Error?</v>
      </c>
      <c r="E8038" s="4" t="s">
        <v>1530</v>
      </c>
    </row>
    <row r="8039" spans="1:5" x14ac:dyDescent="0.2">
      <c r="A8039">
        <v>7980</v>
      </c>
      <c r="B8039" s="85">
        <f>'Acct Summary 7-9'!G115</f>
        <v>0</v>
      </c>
      <c r="D8039" s="2" t="str">
        <f t="shared" si="131"/>
        <v>Error?</v>
      </c>
      <c r="E8039" s="4" t="s">
        <v>1530</v>
      </c>
    </row>
    <row r="8040" spans="1:5" x14ac:dyDescent="0.2">
      <c r="A8040">
        <v>7981</v>
      </c>
      <c r="B8040" s="85">
        <f>'Acct Summary 7-9'!G116</f>
        <v>0</v>
      </c>
      <c r="D8040" s="2" t="str">
        <f t="shared" si="131"/>
        <v>Error?</v>
      </c>
      <c r="E8040" s="4" t="s">
        <v>1530</v>
      </c>
    </row>
    <row r="8041" spans="1:5" x14ac:dyDescent="0.2">
      <c r="A8041">
        <v>7982</v>
      </c>
      <c r="B8041" s="85">
        <f>'Acct Summary 7-9'!G117</f>
        <v>0</v>
      </c>
      <c r="D8041" s="2" t="str">
        <f t="shared" si="131"/>
        <v>Error?</v>
      </c>
      <c r="E8041" s="4" t="s">
        <v>1530</v>
      </c>
    </row>
    <row r="8042" spans="1:5" x14ac:dyDescent="0.2">
      <c r="A8042">
        <v>7983</v>
      </c>
      <c r="B8042" s="85">
        <f>'Acct Summary 7-9'!H94</f>
        <v>0</v>
      </c>
      <c r="D8042" s="2" t="str">
        <f t="shared" si="131"/>
        <v>Error?</v>
      </c>
      <c r="E8042" s="4" t="s">
        <v>1530</v>
      </c>
    </row>
    <row r="8043" spans="1:5" x14ac:dyDescent="0.2">
      <c r="A8043">
        <v>7984</v>
      </c>
      <c r="B8043" s="85">
        <f>'Acct Summary 7-9'!H96</f>
        <v>0</v>
      </c>
      <c r="D8043" s="2" t="str">
        <f t="shared" si="131"/>
        <v>Error?</v>
      </c>
      <c r="E8043" s="4" t="s">
        <v>1530</v>
      </c>
    </row>
    <row r="8044" spans="1:5" x14ac:dyDescent="0.2">
      <c r="A8044">
        <v>7985</v>
      </c>
      <c r="B8044" s="85">
        <f>'Acct Summary 7-9'!H97</f>
        <v>0</v>
      </c>
      <c r="D8044" s="2" t="str">
        <f t="shared" si="131"/>
        <v>Error?</v>
      </c>
      <c r="E8044" s="4" t="s">
        <v>1530</v>
      </c>
    </row>
    <row r="8045" spans="1:5" x14ac:dyDescent="0.2">
      <c r="A8045">
        <v>7986</v>
      </c>
      <c r="B8045" s="85">
        <f>'Acct Summary 7-9'!H98</f>
        <v>0</v>
      </c>
      <c r="D8045" s="2" t="str">
        <f t="shared" si="131"/>
        <v>Error?</v>
      </c>
      <c r="E8045" s="4" t="s">
        <v>1530</v>
      </c>
    </row>
    <row r="8046" spans="1:5" x14ac:dyDescent="0.2">
      <c r="A8046">
        <v>7987</v>
      </c>
      <c r="B8046" s="85">
        <f>'Acct Summary 7-9'!H99</f>
        <v>0</v>
      </c>
      <c r="D8046" s="2" t="str">
        <f t="shared" si="131"/>
        <v>Error?</v>
      </c>
      <c r="E8046" s="4" t="s">
        <v>1530</v>
      </c>
    </row>
    <row r="8047" spans="1:5" x14ac:dyDescent="0.2">
      <c r="A8047">
        <v>7988</v>
      </c>
      <c r="B8047" s="85">
        <f>'Acct Summary 7-9'!H100</f>
        <v>0</v>
      </c>
      <c r="D8047" s="2" t="str">
        <f t="shared" si="131"/>
        <v>Error?</v>
      </c>
      <c r="E8047" s="4" t="s">
        <v>1530</v>
      </c>
    </row>
    <row r="8048" spans="1:5" x14ac:dyDescent="0.2">
      <c r="A8048">
        <v>7989</v>
      </c>
      <c r="B8048" s="85">
        <f>'Acct Summary 7-9'!H103</f>
        <v>0</v>
      </c>
      <c r="D8048" s="2" t="str">
        <f t="shared" si="131"/>
        <v>Error?</v>
      </c>
      <c r="E8048" s="4" t="s">
        <v>1530</v>
      </c>
    </row>
    <row r="8049" spans="1:5" x14ac:dyDescent="0.2">
      <c r="A8049">
        <v>7990</v>
      </c>
      <c r="B8049" s="85">
        <f>'Acct Summary 7-9'!H105</f>
        <v>0</v>
      </c>
      <c r="D8049" s="2" t="str">
        <f t="shared" si="131"/>
        <v>Error?</v>
      </c>
      <c r="E8049" s="4" t="s">
        <v>1530</v>
      </c>
    </row>
    <row r="8050" spans="1:5" x14ac:dyDescent="0.2">
      <c r="A8050">
        <v>7991</v>
      </c>
      <c r="B8050" s="85">
        <f>'Acct Summary 7-9'!H107</f>
        <v>0</v>
      </c>
      <c r="D8050" s="2" t="str">
        <f t="shared" si="131"/>
        <v>Error?</v>
      </c>
      <c r="E8050" s="4" t="s">
        <v>1530</v>
      </c>
    </row>
    <row r="8051" spans="1:5" x14ac:dyDescent="0.2">
      <c r="A8051">
        <v>7992</v>
      </c>
      <c r="B8051" s="85">
        <f>'Acct Summary 7-9'!H108</f>
        <v>0</v>
      </c>
      <c r="D8051" s="2" t="str">
        <f t="shared" si="131"/>
        <v>Error?</v>
      </c>
      <c r="E8051" s="4" t="s">
        <v>1530</v>
      </c>
    </row>
    <row r="8052" spans="1:5" x14ac:dyDescent="0.2">
      <c r="A8052">
        <v>7993</v>
      </c>
      <c r="B8052" s="85">
        <f>'Acct Summary 7-9'!H109</f>
        <v>0</v>
      </c>
      <c r="D8052" s="2" t="str">
        <f t="shared" si="131"/>
        <v>Error?</v>
      </c>
      <c r="E8052" s="4" t="s">
        <v>1530</v>
      </c>
    </row>
    <row r="8053" spans="1:5" x14ac:dyDescent="0.2">
      <c r="A8053">
        <v>7994</v>
      </c>
      <c r="B8053" s="85">
        <f>'Acct Summary 7-9'!H110</f>
        <v>0</v>
      </c>
      <c r="D8053" s="2" t="str">
        <f t="shared" si="131"/>
        <v>Error?</v>
      </c>
      <c r="E8053" s="4" t="s">
        <v>1530</v>
      </c>
    </row>
    <row r="8054" spans="1:5" x14ac:dyDescent="0.2">
      <c r="A8054">
        <v>7995</v>
      </c>
      <c r="B8054" s="85">
        <f>'Acct Summary 7-9'!H113</f>
        <v>0</v>
      </c>
      <c r="D8054" s="2" t="str">
        <f t="shared" si="131"/>
        <v>Error?</v>
      </c>
      <c r="E8054" s="4" t="s">
        <v>1530</v>
      </c>
    </row>
    <row r="8055" spans="1:5" x14ac:dyDescent="0.2">
      <c r="A8055">
        <v>7996</v>
      </c>
      <c r="B8055" s="85">
        <f>'Acct Summary 7-9'!H115</f>
        <v>0</v>
      </c>
      <c r="D8055" s="2" t="str">
        <f t="shared" si="131"/>
        <v>Error?</v>
      </c>
      <c r="E8055" s="4" t="s">
        <v>1530</v>
      </c>
    </row>
    <row r="8056" spans="1:5" x14ac:dyDescent="0.2">
      <c r="A8056">
        <v>7997</v>
      </c>
      <c r="B8056" s="85">
        <f>'Acct Summary 7-9'!H116</f>
        <v>0</v>
      </c>
      <c r="D8056" s="2" t="str">
        <f t="shared" si="131"/>
        <v>Error?</v>
      </c>
      <c r="E8056" s="4" t="s">
        <v>1530</v>
      </c>
    </row>
    <row r="8057" spans="1:5" x14ac:dyDescent="0.2">
      <c r="A8057">
        <v>7998</v>
      </c>
      <c r="B8057" s="85">
        <f>'Acct Summary 7-9'!H117</f>
        <v>0</v>
      </c>
      <c r="D8057" s="2" t="str">
        <f t="shared" si="131"/>
        <v>Error?</v>
      </c>
      <c r="E8057" s="4" t="s">
        <v>1530</v>
      </c>
    </row>
    <row r="8058" spans="1:5" x14ac:dyDescent="0.2">
      <c r="A8058">
        <v>7999</v>
      </c>
      <c r="B8058" s="85">
        <f>'Acct Summary 7-9'!I94</f>
        <v>0</v>
      </c>
      <c r="D8058" s="2" t="str">
        <f t="shared" si="131"/>
        <v>Error?</v>
      </c>
      <c r="E8058" s="4" t="s">
        <v>1530</v>
      </c>
    </row>
    <row r="8059" spans="1:5" x14ac:dyDescent="0.2">
      <c r="A8059">
        <v>8000</v>
      </c>
      <c r="B8059" s="85">
        <f>'Acct Summary 7-9'!I96</f>
        <v>0</v>
      </c>
      <c r="D8059" s="2" t="str">
        <f t="shared" si="131"/>
        <v>Error?</v>
      </c>
      <c r="E8059" s="4" t="s">
        <v>1530</v>
      </c>
    </row>
    <row r="8060" spans="1:5" x14ac:dyDescent="0.2">
      <c r="A8060">
        <v>8001</v>
      </c>
      <c r="B8060" s="85">
        <f>'Acct Summary 7-9'!I97</f>
        <v>0</v>
      </c>
      <c r="D8060" s="2" t="str">
        <f t="shared" si="131"/>
        <v>Error?</v>
      </c>
      <c r="E8060" s="4" t="s">
        <v>1530</v>
      </c>
    </row>
    <row r="8061" spans="1:5" x14ac:dyDescent="0.2">
      <c r="A8061">
        <v>8002</v>
      </c>
      <c r="B8061" s="85">
        <f>'Acct Summary 7-9'!I98</f>
        <v>0</v>
      </c>
      <c r="D8061" s="2" t="str">
        <f t="shared" ref="D8061:D8124" si="132">IF(ISBLANK(B8061),"OK",IF(A8061-B8061=0,"OK","Error?"))</f>
        <v>Error?</v>
      </c>
      <c r="E8061" s="4" t="s">
        <v>1530</v>
      </c>
    </row>
    <row r="8062" spans="1:5" x14ac:dyDescent="0.2">
      <c r="A8062">
        <v>8003</v>
      </c>
      <c r="B8062" s="85">
        <f>'Acct Summary 7-9'!I100</f>
        <v>0</v>
      </c>
      <c r="D8062" s="2" t="str">
        <f t="shared" si="132"/>
        <v>Error?</v>
      </c>
      <c r="E8062" s="4" t="s">
        <v>1530</v>
      </c>
    </row>
    <row r="8063" spans="1:5" x14ac:dyDescent="0.2">
      <c r="A8063">
        <v>8004</v>
      </c>
      <c r="B8063" s="85">
        <f>'Acct Summary 7-9'!I110</f>
        <v>0</v>
      </c>
      <c r="D8063" s="2" t="str">
        <f t="shared" si="132"/>
        <v>Error?</v>
      </c>
      <c r="E8063" s="4" t="s">
        <v>1530</v>
      </c>
    </row>
    <row r="8064" spans="1:5" x14ac:dyDescent="0.2">
      <c r="A8064">
        <v>8005</v>
      </c>
      <c r="B8064" s="85">
        <f>'Acct Summary 7-9'!I113</f>
        <v>0</v>
      </c>
      <c r="D8064" s="2" t="str">
        <f t="shared" si="132"/>
        <v>Error?</v>
      </c>
      <c r="E8064" s="4" t="s">
        <v>1530</v>
      </c>
    </row>
    <row r="8065" spans="1:5" x14ac:dyDescent="0.2">
      <c r="A8065">
        <v>8006</v>
      </c>
      <c r="B8065" s="85">
        <f>'Acct Summary 7-9'!I115</f>
        <v>0</v>
      </c>
      <c r="D8065" s="2" t="str">
        <f t="shared" si="132"/>
        <v>Error?</v>
      </c>
      <c r="E8065" s="4" t="s">
        <v>1530</v>
      </c>
    </row>
    <row r="8066" spans="1:5" x14ac:dyDescent="0.2">
      <c r="A8066">
        <v>8007</v>
      </c>
      <c r="B8066" s="85">
        <f>'Acct Summary 7-9'!I116</f>
        <v>0</v>
      </c>
      <c r="D8066" s="2" t="str">
        <f t="shared" si="132"/>
        <v>Error?</v>
      </c>
      <c r="E8066" s="4" t="s">
        <v>1530</v>
      </c>
    </row>
    <row r="8067" spans="1:5" x14ac:dyDescent="0.2">
      <c r="A8067">
        <v>8008</v>
      </c>
      <c r="B8067" s="85">
        <f>'Acct Summary 7-9'!I117</f>
        <v>0</v>
      </c>
      <c r="D8067" s="2" t="str">
        <f t="shared" si="132"/>
        <v>Error?</v>
      </c>
      <c r="E8067" s="4" t="s">
        <v>1530</v>
      </c>
    </row>
    <row r="8068" spans="1:5" x14ac:dyDescent="0.2">
      <c r="A8068">
        <v>8009</v>
      </c>
      <c r="B8068" s="85">
        <f>'Acct Summary 7-9'!J94</f>
        <v>0</v>
      </c>
      <c r="D8068" s="2" t="str">
        <f t="shared" si="132"/>
        <v>Error?</v>
      </c>
      <c r="E8068" s="4" t="s">
        <v>1530</v>
      </c>
    </row>
    <row r="8069" spans="1:5" x14ac:dyDescent="0.2">
      <c r="A8069">
        <v>8010</v>
      </c>
      <c r="B8069" s="85">
        <f>'Acct Summary 7-9'!J96</f>
        <v>0</v>
      </c>
      <c r="D8069" s="2" t="str">
        <f t="shared" si="132"/>
        <v>Error?</v>
      </c>
      <c r="E8069" s="4" t="s">
        <v>1530</v>
      </c>
    </row>
    <row r="8070" spans="1:5" x14ac:dyDescent="0.2">
      <c r="A8070">
        <v>8011</v>
      </c>
      <c r="B8070" s="85">
        <f>'Acct Summary 7-9'!J97</f>
        <v>0</v>
      </c>
      <c r="D8070" s="2" t="str">
        <f t="shared" si="132"/>
        <v>Error?</v>
      </c>
      <c r="E8070" s="4" t="s">
        <v>1530</v>
      </c>
    </row>
    <row r="8071" spans="1:5" x14ac:dyDescent="0.2">
      <c r="A8071">
        <v>8012</v>
      </c>
      <c r="B8071" s="85">
        <f>'Acct Summary 7-9'!J98</f>
        <v>0</v>
      </c>
      <c r="D8071" s="2" t="str">
        <f t="shared" si="132"/>
        <v>Error?</v>
      </c>
      <c r="E8071" s="4" t="s">
        <v>1530</v>
      </c>
    </row>
    <row r="8072" spans="1:5" x14ac:dyDescent="0.2">
      <c r="A8072">
        <v>8013</v>
      </c>
      <c r="B8072" s="85">
        <f>'Acct Summary 7-9'!J99</f>
        <v>0</v>
      </c>
      <c r="D8072" s="2" t="str">
        <f t="shared" si="132"/>
        <v>Error?</v>
      </c>
      <c r="E8072" s="4" t="s">
        <v>1530</v>
      </c>
    </row>
    <row r="8073" spans="1:5" x14ac:dyDescent="0.2">
      <c r="A8073">
        <v>8014</v>
      </c>
      <c r="B8073" s="85">
        <f>'Acct Summary 7-9'!J100</f>
        <v>0</v>
      </c>
      <c r="D8073" s="2" t="str">
        <f t="shared" si="132"/>
        <v>Error?</v>
      </c>
      <c r="E8073" s="4" t="s">
        <v>1530</v>
      </c>
    </row>
    <row r="8074" spans="1:5" x14ac:dyDescent="0.2">
      <c r="A8074">
        <v>8015</v>
      </c>
      <c r="B8074" s="85">
        <f>'Acct Summary 7-9'!J103</f>
        <v>0</v>
      </c>
      <c r="D8074" s="2" t="str">
        <f t="shared" si="132"/>
        <v>Error?</v>
      </c>
      <c r="E8074" s="4" t="s">
        <v>1530</v>
      </c>
    </row>
    <row r="8075" spans="1:5" x14ac:dyDescent="0.2">
      <c r="A8075">
        <v>8016</v>
      </c>
      <c r="B8075" s="85">
        <f>'Acct Summary 7-9'!J105</f>
        <v>0</v>
      </c>
      <c r="D8075" s="2" t="str">
        <f t="shared" si="132"/>
        <v>Error?</v>
      </c>
      <c r="E8075" s="4" t="s">
        <v>1530</v>
      </c>
    </row>
    <row r="8076" spans="1:5" x14ac:dyDescent="0.2">
      <c r="A8076">
        <v>8017</v>
      </c>
      <c r="B8076" s="85">
        <f>'Acct Summary 7-9'!J106</f>
        <v>0</v>
      </c>
      <c r="D8076" s="2" t="str">
        <f t="shared" si="132"/>
        <v>Error?</v>
      </c>
      <c r="E8076" s="4" t="s">
        <v>1530</v>
      </c>
    </row>
    <row r="8077" spans="1:5" x14ac:dyDescent="0.2">
      <c r="A8077">
        <v>8018</v>
      </c>
      <c r="B8077" s="85">
        <f>'Acct Summary 7-9'!J107</f>
        <v>0</v>
      </c>
      <c r="D8077" s="2" t="str">
        <f t="shared" si="132"/>
        <v>Error?</v>
      </c>
      <c r="E8077" s="4" t="s">
        <v>1530</v>
      </c>
    </row>
    <row r="8078" spans="1:5" x14ac:dyDescent="0.2">
      <c r="A8078">
        <v>8019</v>
      </c>
      <c r="B8078" s="85">
        <f>'Acct Summary 7-9'!J108</f>
        <v>0</v>
      </c>
      <c r="D8078" s="2" t="str">
        <f t="shared" si="132"/>
        <v>Error?</v>
      </c>
      <c r="E8078" s="4" t="s">
        <v>1530</v>
      </c>
    </row>
    <row r="8079" spans="1:5" x14ac:dyDescent="0.2">
      <c r="A8079">
        <v>8020</v>
      </c>
      <c r="B8079" s="85">
        <f>'Acct Summary 7-9'!J109</f>
        <v>0</v>
      </c>
      <c r="D8079" s="2" t="str">
        <f t="shared" si="132"/>
        <v>Error?</v>
      </c>
      <c r="E8079" s="4" t="s">
        <v>1530</v>
      </c>
    </row>
    <row r="8080" spans="1:5" x14ac:dyDescent="0.2">
      <c r="A8080">
        <v>8021</v>
      </c>
      <c r="B8080" s="85">
        <f>'Acct Summary 7-9'!J110</f>
        <v>0</v>
      </c>
      <c r="D8080" s="2" t="str">
        <f t="shared" si="132"/>
        <v>Error?</v>
      </c>
      <c r="E8080" s="4" t="s">
        <v>1530</v>
      </c>
    </row>
    <row r="8081" spans="1:5" x14ac:dyDescent="0.2">
      <c r="A8081">
        <v>8022</v>
      </c>
      <c r="B8081" s="85">
        <f>'Acct Summary 7-9'!J113</f>
        <v>0</v>
      </c>
      <c r="D8081" s="2" t="str">
        <f t="shared" si="132"/>
        <v>Error?</v>
      </c>
      <c r="E8081" s="4" t="s">
        <v>1530</v>
      </c>
    </row>
    <row r="8082" spans="1:5" x14ac:dyDescent="0.2">
      <c r="A8082">
        <v>8023</v>
      </c>
      <c r="B8082" s="85">
        <f>'Acct Summary 7-9'!J115</f>
        <v>0</v>
      </c>
      <c r="D8082" s="2" t="str">
        <f t="shared" si="132"/>
        <v>Error?</v>
      </c>
      <c r="E8082" s="4" t="s">
        <v>1530</v>
      </c>
    </row>
    <row r="8083" spans="1:5" x14ac:dyDescent="0.2">
      <c r="A8083">
        <v>8024</v>
      </c>
      <c r="B8083" s="85">
        <f>'Acct Summary 7-9'!J116</f>
        <v>0</v>
      </c>
      <c r="D8083" s="2" t="str">
        <f t="shared" si="132"/>
        <v>Error?</v>
      </c>
      <c r="E8083" s="4" t="s">
        <v>1530</v>
      </c>
    </row>
    <row r="8084" spans="1:5" x14ac:dyDescent="0.2">
      <c r="A8084">
        <v>8025</v>
      </c>
      <c r="B8084" s="85">
        <f>'Acct Summary 7-9'!J117</f>
        <v>0</v>
      </c>
      <c r="D8084" s="2" t="str">
        <f t="shared" si="132"/>
        <v>Error?</v>
      </c>
      <c r="E8084" s="4" t="s">
        <v>1530</v>
      </c>
    </row>
    <row r="8085" spans="1:5" x14ac:dyDescent="0.2">
      <c r="A8085">
        <v>8026</v>
      </c>
      <c r="B8085" s="85">
        <f>'Acct Summary 7-9'!K94</f>
        <v>0</v>
      </c>
      <c r="D8085" s="2" t="str">
        <f t="shared" si="132"/>
        <v>Error?</v>
      </c>
      <c r="E8085" s="4" t="s">
        <v>1530</v>
      </c>
    </row>
    <row r="8086" spans="1:5" x14ac:dyDescent="0.2">
      <c r="A8086">
        <v>8027</v>
      </c>
      <c r="B8086" s="85">
        <f>'Acct Summary 7-9'!K96</f>
        <v>0</v>
      </c>
      <c r="D8086" s="2" t="str">
        <f t="shared" si="132"/>
        <v>Error?</v>
      </c>
      <c r="E8086" s="4" t="s">
        <v>1530</v>
      </c>
    </row>
    <row r="8087" spans="1:5" x14ac:dyDescent="0.2">
      <c r="A8087">
        <v>8028</v>
      </c>
      <c r="B8087" s="85">
        <f>'Acct Summary 7-9'!K97</f>
        <v>0</v>
      </c>
      <c r="D8087" s="2" t="str">
        <f t="shared" si="132"/>
        <v>Error?</v>
      </c>
      <c r="E8087" s="4" t="s">
        <v>1530</v>
      </c>
    </row>
    <row r="8088" spans="1:5" x14ac:dyDescent="0.2">
      <c r="A8088">
        <v>8029</v>
      </c>
      <c r="B8088" s="85">
        <f>'Acct Summary 7-9'!K98</f>
        <v>0</v>
      </c>
      <c r="D8088" s="2" t="str">
        <f t="shared" si="132"/>
        <v>Error?</v>
      </c>
      <c r="E8088" s="4" t="s">
        <v>1530</v>
      </c>
    </row>
    <row r="8089" spans="1:5" x14ac:dyDescent="0.2">
      <c r="A8089">
        <v>8030</v>
      </c>
      <c r="B8089" s="85">
        <f>'Acct Summary 7-9'!K99</f>
        <v>0</v>
      </c>
      <c r="D8089" s="2" t="str">
        <f t="shared" si="132"/>
        <v>Error?</v>
      </c>
      <c r="E8089" s="4" t="s">
        <v>1530</v>
      </c>
    </row>
    <row r="8090" spans="1:5" x14ac:dyDescent="0.2">
      <c r="A8090">
        <v>8031</v>
      </c>
      <c r="B8090" s="85">
        <f>'Acct Summary 7-9'!K100</f>
        <v>0</v>
      </c>
      <c r="D8090" s="2" t="str">
        <f t="shared" si="132"/>
        <v>Error?</v>
      </c>
      <c r="E8090" s="4" t="s">
        <v>1530</v>
      </c>
    </row>
    <row r="8091" spans="1:5" x14ac:dyDescent="0.2">
      <c r="A8091">
        <v>8032</v>
      </c>
      <c r="B8091" s="85">
        <f>'Acct Summary 7-9'!K103</f>
        <v>0</v>
      </c>
      <c r="D8091" s="2" t="str">
        <f t="shared" si="132"/>
        <v>Error?</v>
      </c>
      <c r="E8091" s="4" t="s">
        <v>1530</v>
      </c>
    </row>
    <row r="8092" spans="1:5" x14ac:dyDescent="0.2">
      <c r="A8092">
        <v>8033</v>
      </c>
      <c r="B8092" s="85">
        <f>'Acct Summary 7-9'!K105</f>
        <v>0</v>
      </c>
      <c r="D8092" s="2" t="str">
        <f t="shared" si="132"/>
        <v>Error?</v>
      </c>
      <c r="E8092" s="4" t="s">
        <v>1530</v>
      </c>
    </row>
    <row r="8093" spans="1:5" x14ac:dyDescent="0.2">
      <c r="A8093">
        <v>8034</v>
      </c>
      <c r="B8093" s="85">
        <f>'Acct Summary 7-9'!K106</f>
        <v>0</v>
      </c>
      <c r="D8093" s="2" t="str">
        <f t="shared" si="132"/>
        <v>Error?</v>
      </c>
      <c r="E8093" s="4" t="s">
        <v>1530</v>
      </c>
    </row>
    <row r="8094" spans="1:5" x14ac:dyDescent="0.2">
      <c r="A8094">
        <v>8035</v>
      </c>
      <c r="B8094" s="85">
        <f>'Acct Summary 7-9'!K107</f>
        <v>0</v>
      </c>
      <c r="D8094" s="2" t="str">
        <f t="shared" si="132"/>
        <v>Error?</v>
      </c>
      <c r="E8094" s="4" t="s">
        <v>1530</v>
      </c>
    </row>
    <row r="8095" spans="1:5" x14ac:dyDescent="0.2">
      <c r="A8095">
        <v>8036</v>
      </c>
      <c r="B8095" s="85">
        <f>'Acct Summary 7-9'!K108</f>
        <v>0</v>
      </c>
      <c r="D8095" s="2" t="str">
        <f t="shared" si="132"/>
        <v>Error?</v>
      </c>
      <c r="E8095" s="4" t="s">
        <v>1530</v>
      </c>
    </row>
    <row r="8096" spans="1:5" x14ac:dyDescent="0.2">
      <c r="A8096">
        <v>8037</v>
      </c>
      <c r="B8096" s="85">
        <f>'Acct Summary 7-9'!K109</f>
        <v>0</v>
      </c>
      <c r="D8096" s="2" t="str">
        <f t="shared" si="132"/>
        <v>Error?</v>
      </c>
      <c r="E8096" s="4" t="s">
        <v>1530</v>
      </c>
    </row>
    <row r="8097" spans="1:5" x14ac:dyDescent="0.2">
      <c r="A8097">
        <v>8038</v>
      </c>
      <c r="B8097" s="85">
        <f>'Acct Summary 7-9'!K110</f>
        <v>0</v>
      </c>
      <c r="D8097" s="2" t="str">
        <f t="shared" si="132"/>
        <v>Error?</v>
      </c>
      <c r="E8097" s="4" t="s">
        <v>1530</v>
      </c>
    </row>
    <row r="8098" spans="1:5" x14ac:dyDescent="0.2">
      <c r="A8098">
        <v>8039</v>
      </c>
      <c r="B8098" s="85">
        <f>'Acct Summary 7-9'!K113</f>
        <v>0</v>
      </c>
      <c r="D8098" s="2" t="str">
        <f t="shared" si="132"/>
        <v>Error?</v>
      </c>
      <c r="E8098" s="4" t="s">
        <v>1530</v>
      </c>
    </row>
    <row r="8099" spans="1:5" x14ac:dyDescent="0.2">
      <c r="A8099">
        <v>8040</v>
      </c>
      <c r="B8099" s="85">
        <f>'Acct Summary 7-9'!K115</f>
        <v>0</v>
      </c>
      <c r="D8099" s="2" t="str">
        <f t="shared" si="132"/>
        <v>Error?</v>
      </c>
      <c r="E8099" s="4" t="s">
        <v>1530</v>
      </c>
    </row>
    <row r="8100" spans="1:5" x14ac:dyDescent="0.2">
      <c r="A8100">
        <v>8041</v>
      </c>
      <c r="B8100" s="85">
        <f>'Acct Summary 7-9'!K116</f>
        <v>0</v>
      </c>
      <c r="D8100" s="2" t="str">
        <f t="shared" si="132"/>
        <v>Error?</v>
      </c>
      <c r="E8100" s="4" t="s">
        <v>1530</v>
      </c>
    </row>
    <row r="8101" spans="1:5" x14ac:dyDescent="0.2">
      <c r="A8101">
        <v>8042</v>
      </c>
      <c r="B8101" s="85">
        <f>'Acct Summary 7-9'!K117</f>
        <v>0</v>
      </c>
      <c r="D8101" s="2" t="str">
        <f t="shared" si="132"/>
        <v>Error?</v>
      </c>
      <c r="E8101" s="4" t="s">
        <v>1530</v>
      </c>
    </row>
    <row r="8102" spans="1:5" x14ac:dyDescent="0.2">
      <c r="A8102">
        <v>8043</v>
      </c>
      <c r="B8102" s="85">
        <f>'Revenues 10-15'!C82</f>
        <v>19523</v>
      </c>
      <c r="D8102" s="2" t="str">
        <f t="shared" si="132"/>
        <v>Error?</v>
      </c>
      <c r="E8102" s="4" t="s">
        <v>1531</v>
      </c>
    </row>
    <row r="8103" spans="1:5" x14ac:dyDescent="0.2">
      <c r="A8103">
        <v>8044</v>
      </c>
      <c r="B8103" s="85">
        <f>'Revenues 10-15'!C84</f>
        <v>19523</v>
      </c>
      <c r="D8103" s="2" t="str">
        <f t="shared" si="132"/>
        <v>Error?</v>
      </c>
      <c r="E8103" s="4" t="s">
        <v>1531</v>
      </c>
    </row>
    <row r="8104" spans="1:5" x14ac:dyDescent="0.2">
      <c r="A8104">
        <v>8045</v>
      </c>
      <c r="B8104" s="85">
        <f>'Revenues 10-15'!C112</f>
        <v>20284131</v>
      </c>
      <c r="D8104" s="2" t="str">
        <f t="shared" si="132"/>
        <v>Error?</v>
      </c>
      <c r="E8104" s="4" t="s">
        <v>1531</v>
      </c>
    </row>
    <row r="8105" spans="1:5" x14ac:dyDescent="0.2">
      <c r="A8105">
        <v>8046</v>
      </c>
      <c r="B8105" s="85">
        <f>'Revenues 10-15'!C271</f>
        <v>22767309</v>
      </c>
      <c r="D8105" s="2" t="str">
        <f t="shared" si="132"/>
        <v>Error?</v>
      </c>
      <c r="E8105" s="4" t="s">
        <v>1531</v>
      </c>
    </row>
    <row r="8106" spans="1:5" x14ac:dyDescent="0.2">
      <c r="A8106">
        <v>8047</v>
      </c>
      <c r="B8106" s="85">
        <f>'Revenues 10-15'!D271</f>
        <v>0</v>
      </c>
      <c r="D8106" s="2" t="str">
        <f t="shared" si="132"/>
        <v>Error?</v>
      </c>
      <c r="E8106" s="4" t="s">
        <v>1531</v>
      </c>
    </row>
    <row r="8107" spans="1:5" x14ac:dyDescent="0.2">
      <c r="A8107">
        <v>8048</v>
      </c>
      <c r="B8107" s="85">
        <f>'Revenues 10-15'!E271</f>
        <v>0</v>
      </c>
      <c r="D8107" s="2" t="str">
        <f t="shared" si="132"/>
        <v>Error?</v>
      </c>
      <c r="E8107" s="4" t="s">
        <v>1531</v>
      </c>
    </row>
    <row r="8108" spans="1:5" x14ac:dyDescent="0.2">
      <c r="A8108">
        <v>8049</v>
      </c>
      <c r="B8108" s="85">
        <f>'Revenues 10-15'!F271</f>
        <v>0</v>
      </c>
      <c r="D8108" s="2" t="str">
        <f t="shared" si="132"/>
        <v>Error?</v>
      </c>
      <c r="E8108" s="4" t="s">
        <v>1531</v>
      </c>
    </row>
    <row r="8109" spans="1:5" x14ac:dyDescent="0.2">
      <c r="A8109">
        <v>8050</v>
      </c>
      <c r="B8109" s="85">
        <f>'Revenues 10-15'!G271</f>
        <v>0</v>
      </c>
      <c r="D8109" s="2" t="str">
        <f t="shared" si="132"/>
        <v>Error?</v>
      </c>
      <c r="E8109" s="4" t="s">
        <v>1531</v>
      </c>
    </row>
    <row r="8110" spans="1:5" x14ac:dyDescent="0.2">
      <c r="A8110">
        <v>8051</v>
      </c>
      <c r="B8110" s="85">
        <f>'Revenues 10-15'!H271</f>
        <v>0</v>
      </c>
      <c r="D8110" s="2" t="str">
        <f t="shared" si="132"/>
        <v>Error?</v>
      </c>
      <c r="E8110" s="4" t="s">
        <v>1531</v>
      </c>
    </row>
    <row r="8111" spans="1:5" x14ac:dyDescent="0.2">
      <c r="A8111">
        <v>8052</v>
      </c>
      <c r="B8111" s="85">
        <f>'Revenues 10-15'!I271</f>
        <v>0</v>
      </c>
      <c r="D8111" s="2" t="str">
        <f t="shared" si="132"/>
        <v>Error?</v>
      </c>
      <c r="E8111" s="4" t="s">
        <v>1531</v>
      </c>
    </row>
    <row r="8112" spans="1:5" x14ac:dyDescent="0.2">
      <c r="A8112">
        <v>8053</v>
      </c>
      <c r="B8112" s="85">
        <f>'Revenues 10-15'!J271</f>
        <v>0</v>
      </c>
      <c r="D8112" s="2" t="str">
        <f t="shared" si="132"/>
        <v>Error?</v>
      </c>
      <c r="E8112" s="4" t="s">
        <v>1531</v>
      </c>
    </row>
    <row r="8113" spans="1:5" x14ac:dyDescent="0.2">
      <c r="A8113">
        <v>8054</v>
      </c>
      <c r="B8113" s="85">
        <f>'Revenues 10-15'!K271</f>
        <v>0</v>
      </c>
      <c r="D8113" s="2" t="str">
        <f t="shared" si="132"/>
        <v>Error?</v>
      </c>
      <c r="E8113" s="4" t="s">
        <v>1531</v>
      </c>
    </row>
    <row r="8114" spans="1:5" x14ac:dyDescent="0.2">
      <c r="A8114">
        <v>8055</v>
      </c>
      <c r="B8114" s="85">
        <f>'Expenditures 16-24'!H33</f>
        <v>6155</v>
      </c>
      <c r="D8114" s="2" t="str">
        <f t="shared" si="132"/>
        <v>Error?</v>
      </c>
      <c r="E8114" s="4" t="s">
        <v>1532</v>
      </c>
    </row>
    <row r="8115" spans="1:5" x14ac:dyDescent="0.2">
      <c r="A8115">
        <v>8056</v>
      </c>
      <c r="B8115" s="85">
        <f>'Expenditures 16-24'!K33</f>
        <v>6155</v>
      </c>
      <c r="D8115" s="2" t="str">
        <f t="shared" si="132"/>
        <v>Error?</v>
      </c>
      <c r="E8115" s="4" t="s">
        <v>1532</v>
      </c>
    </row>
    <row r="8116" spans="1:5" x14ac:dyDescent="0.2">
      <c r="A8116">
        <v>8057</v>
      </c>
      <c r="B8116" s="85">
        <f>'Expenditures 16-24'!C35</f>
        <v>5239359</v>
      </c>
      <c r="D8116" s="2" t="str">
        <f t="shared" si="132"/>
        <v>Error?</v>
      </c>
      <c r="E8116" s="4" t="s">
        <v>1532</v>
      </c>
    </row>
    <row r="8117" spans="1:5" x14ac:dyDescent="0.2">
      <c r="A8117">
        <v>8058</v>
      </c>
      <c r="B8117" s="85">
        <f>'Expenditures 16-24'!D35</f>
        <v>1089780</v>
      </c>
      <c r="D8117" s="2" t="str">
        <f t="shared" si="132"/>
        <v>Error?</v>
      </c>
      <c r="E8117" s="4" t="s">
        <v>1532</v>
      </c>
    </row>
    <row r="8118" spans="1:5" x14ac:dyDescent="0.2">
      <c r="A8118">
        <v>8059</v>
      </c>
      <c r="B8118" s="85">
        <f>'Expenditures 16-24'!E35</f>
        <v>325608</v>
      </c>
      <c r="D8118" s="2" t="str">
        <f t="shared" si="132"/>
        <v>Error?</v>
      </c>
      <c r="E8118" s="4" t="s">
        <v>1532</v>
      </c>
    </row>
    <row r="8119" spans="1:5" x14ac:dyDescent="0.2">
      <c r="A8119">
        <v>8060</v>
      </c>
      <c r="B8119" s="85">
        <f>'Expenditures 16-24'!F35</f>
        <v>27496</v>
      </c>
      <c r="D8119" s="2" t="str">
        <f t="shared" si="132"/>
        <v>Error?</v>
      </c>
      <c r="E8119" s="4" t="s">
        <v>1532</v>
      </c>
    </row>
    <row r="8120" spans="1:5" x14ac:dyDescent="0.2">
      <c r="A8120">
        <v>8061</v>
      </c>
      <c r="B8120" s="85">
        <f>'Expenditures 16-24'!G35</f>
        <v>62826</v>
      </c>
      <c r="D8120" s="2" t="str">
        <f t="shared" si="132"/>
        <v>Error?</v>
      </c>
      <c r="E8120" s="4" t="s">
        <v>1532</v>
      </c>
    </row>
    <row r="8121" spans="1:5" x14ac:dyDescent="0.2">
      <c r="A8121">
        <v>8062</v>
      </c>
      <c r="B8121" s="85">
        <f>'Expenditures 16-24'!H35</f>
        <v>6155</v>
      </c>
      <c r="D8121" s="2" t="str">
        <f t="shared" si="132"/>
        <v>Error?</v>
      </c>
      <c r="E8121" s="4" t="s">
        <v>1532</v>
      </c>
    </row>
    <row r="8122" spans="1:5" x14ac:dyDescent="0.2">
      <c r="A8122">
        <v>8063</v>
      </c>
      <c r="B8122" s="85">
        <f>'Expenditures 16-24'!I35</f>
        <v>0</v>
      </c>
      <c r="D8122" s="2" t="str">
        <f t="shared" si="132"/>
        <v>Error?</v>
      </c>
      <c r="E8122" s="4" t="s">
        <v>1532</v>
      </c>
    </row>
    <row r="8123" spans="1:5" x14ac:dyDescent="0.2">
      <c r="A8123">
        <v>8064</v>
      </c>
      <c r="B8123" s="85">
        <f>'Expenditures 16-24'!J35</f>
        <v>0</v>
      </c>
      <c r="D8123" s="2" t="str">
        <f t="shared" si="132"/>
        <v>Error?</v>
      </c>
      <c r="E8123" s="4" t="s">
        <v>1532</v>
      </c>
    </row>
    <row r="8124" spans="1:5" x14ac:dyDescent="0.2">
      <c r="A8124">
        <v>8065</v>
      </c>
      <c r="B8124" s="85">
        <f>'Expenditures 16-24'!K35</f>
        <v>6751224</v>
      </c>
      <c r="D8124" s="2" t="str">
        <f t="shared" si="132"/>
        <v>Error?</v>
      </c>
      <c r="E8124" s="4" t="s">
        <v>1532</v>
      </c>
    </row>
    <row r="8125" spans="1:5" x14ac:dyDescent="0.2">
      <c r="A8125" s="5">
        <v>8066</v>
      </c>
      <c r="D8125" s="2" t="str">
        <f t="shared" ref="D8125:D8188" si="133">IF(ISBLANK(B8125),"OK",IF(A8125-B8125=0,"OK","Error?"))</f>
        <v>OK</v>
      </c>
      <c r="E8125" s="4" t="s">
        <v>1532</v>
      </c>
    </row>
    <row r="8126" spans="1:5" x14ac:dyDescent="0.2">
      <c r="A8126">
        <v>8067</v>
      </c>
      <c r="B8126" s="85">
        <f>'Expenditures 16-24'!C117</f>
        <v>14928043</v>
      </c>
      <c r="D8126" s="2" t="str">
        <f t="shared" si="133"/>
        <v>Error?</v>
      </c>
      <c r="E8126" s="4" t="s">
        <v>1532</v>
      </c>
    </row>
    <row r="8127" spans="1:5" x14ac:dyDescent="0.2">
      <c r="A8127">
        <v>8068</v>
      </c>
      <c r="B8127" s="85">
        <f>'Expenditures 16-24'!D117</f>
        <v>3429252</v>
      </c>
      <c r="D8127" s="2" t="str">
        <f t="shared" si="133"/>
        <v>Error?</v>
      </c>
      <c r="E8127" s="4" t="s">
        <v>1532</v>
      </c>
    </row>
    <row r="8128" spans="1:5" x14ac:dyDescent="0.2">
      <c r="A8128">
        <v>8069</v>
      </c>
      <c r="B8128" s="85">
        <f>'Expenditures 16-24'!E117</f>
        <v>1336932</v>
      </c>
      <c r="D8128" s="2" t="str">
        <f t="shared" si="133"/>
        <v>Error?</v>
      </c>
      <c r="E8128" s="4" t="s">
        <v>1532</v>
      </c>
    </row>
    <row r="8129" spans="1:5" x14ac:dyDescent="0.2">
      <c r="A8129">
        <v>8070</v>
      </c>
      <c r="B8129" s="85">
        <f>'Expenditures 16-24'!F117</f>
        <v>170422</v>
      </c>
      <c r="D8129" s="2" t="str">
        <f t="shared" si="133"/>
        <v>Error?</v>
      </c>
      <c r="E8129" s="4" t="s">
        <v>1532</v>
      </c>
    </row>
    <row r="8130" spans="1:5" x14ac:dyDescent="0.2">
      <c r="A8130">
        <v>8071</v>
      </c>
      <c r="B8130" s="85">
        <f>'Expenditures 16-24'!G117</f>
        <v>228417</v>
      </c>
      <c r="D8130" s="2" t="str">
        <f t="shared" si="133"/>
        <v>Error?</v>
      </c>
      <c r="E8130" s="4" t="s">
        <v>1532</v>
      </c>
    </row>
    <row r="8131" spans="1:5" x14ac:dyDescent="0.2">
      <c r="A8131">
        <v>8072</v>
      </c>
      <c r="B8131" s="85">
        <f>'Expenditures 16-24'!H117</f>
        <v>3103512</v>
      </c>
      <c r="D8131" s="2" t="str">
        <f t="shared" si="133"/>
        <v>Error?</v>
      </c>
      <c r="E8131" s="4" t="s">
        <v>1532</v>
      </c>
    </row>
    <row r="8132" spans="1:5" x14ac:dyDescent="0.2">
      <c r="A8132">
        <v>8073</v>
      </c>
      <c r="B8132" s="85">
        <f>'Expenditures 16-24'!I117</f>
        <v>0</v>
      </c>
      <c r="D8132" s="2" t="str">
        <f t="shared" si="133"/>
        <v>Error?</v>
      </c>
      <c r="E8132" s="4" t="s">
        <v>1532</v>
      </c>
    </row>
    <row r="8133" spans="1:5" x14ac:dyDescent="0.2">
      <c r="A8133">
        <v>8074</v>
      </c>
      <c r="B8133" s="85">
        <f>'Expenditures 16-24'!J117</f>
        <v>0</v>
      </c>
      <c r="D8133" s="2" t="str">
        <f t="shared" si="133"/>
        <v>Error?</v>
      </c>
      <c r="E8133" s="4" t="s">
        <v>1532</v>
      </c>
    </row>
    <row r="8134" spans="1:5" x14ac:dyDescent="0.2">
      <c r="A8134">
        <v>8075</v>
      </c>
      <c r="B8134" s="85">
        <f>'Expenditures 16-24'!K117</f>
        <v>23196578</v>
      </c>
      <c r="D8134" s="2" t="str">
        <f t="shared" si="133"/>
        <v>Error?</v>
      </c>
      <c r="E8134" s="4" t="s">
        <v>1532</v>
      </c>
    </row>
    <row r="8135" spans="1:5" x14ac:dyDescent="0.2">
      <c r="A8135">
        <v>8076</v>
      </c>
      <c r="B8135" s="85">
        <f>'Expenditures 16-24'!L117</f>
        <v>21442144</v>
      </c>
      <c r="D8135" s="2" t="str">
        <f t="shared" si="133"/>
        <v>Error?</v>
      </c>
      <c r="E8135" s="4" t="s">
        <v>1532</v>
      </c>
    </row>
    <row r="8136" spans="1:5" x14ac:dyDescent="0.2">
      <c r="A8136">
        <v>8077</v>
      </c>
      <c r="B8136" s="85">
        <f>'Expenditures 16-24'!K119</f>
        <v>-429269</v>
      </c>
      <c r="D8136" s="2" t="str">
        <f t="shared" si="133"/>
        <v>Error?</v>
      </c>
      <c r="E8136" s="4" t="s">
        <v>1532</v>
      </c>
    </row>
    <row r="8137" spans="1:5" x14ac:dyDescent="0.2">
      <c r="A8137">
        <v>8078</v>
      </c>
      <c r="B8137" s="85">
        <f>'Expenditures 16-24'!C316</f>
        <v>0</v>
      </c>
      <c r="D8137" s="2" t="str">
        <f t="shared" si="133"/>
        <v>Error?</v>
      </c>
      <c r="E8137" s="4" t="s">
        <v>1532</v>
      </c>
    </row>
    <row r="8138" spans="1:5" x14ac:dyDescent="0.2">
      <c r="A8138">
        <v>8079</v>
      </c>
      <c r="B8138" s="85">
        <f>'Expenditures 16-24'!C318</f>
        <v>0</v>
      </c>
      <c r="D8138" s="2" t="str">
        <f t="shared" si="133"/>
        <v>Error?</v>
      </c>
      <c r="E8138" s="4" t="s">
        <v>1532</v>
      </c>
    </row>
    <row r="8139" spans="1:5" x14ac:dyDescent="0.2">
      <c r="A8139">
        <v>8080</v>
      </c>
      <c r="B8139" s="85">
        <f>'Expenditures 16-24'!C319</f>
        <v>0</v>
      </c>
      <c r="D8139" s="2" t="str">
        <f t="shared" si="133"/>
        <v>Error?</v>
      </c>
      <c r="E8139" s="4" t="s">
        <v>1532</v>
      </c>
    </row>
    <row r="8140" spans="1:5" x14ac:dyDescent="0.2">
      <c r="A8140">
        <v>8081</v>
      </c>
      <c r="B8140" s="85">
        <f>'Expenditures 16-24'!C320</f>
        <v>0</v>
      </c>
      <c r="D8140" s="2" t="str">
        <f t="shared" si="133"/>
        <v>Error?</v>
      </c>
      <c r="E8140" s="4" t="s">
        <v>1532</v>
      </c>
    </row>
    <row r="8141" spans="1:5" x14ac:dyDescent="0.2">
      <c r="A8141">
        <v>8082</v>
      </c>
      <c r="B8141" s="85">
        <f>'Expenditures 16-24'!C321</f>
        <v>0</v>
      </c>
      <c r="D8141" s="2" t="str">
        <f t="shared" si="133"/>
        <v>Error?</v>
      </c>
      <c r="E8141" s="4" t="s">
        <v>1532</v>
      </c>
    </row>
    <row r="8142" spans="1:5" x14ac:dyDescent="0.2">
      <c r="A8142">
        <v>8083</v>
      </c>
      <c r="B8142" s="85">
        <f>'Expenditures 16-24'!C322</f>
        <v>0</v>
      </c>
      <c r="D8142" s="2" t="str">
        <f t="shared" si="133"/>
        <v>Error?</v>
      </c>
      <c r="E8142" s="4" t="s">
        <v>1532</v>
      </c>
    </row>
    <row r="8143" spans="1:5" x14ac:dyDescent="0.2">
      <c r="A8143">
        <v>8084</v>
      </c>
      <c r="B8143" s="85">
        <f>'Expenditures 16-24'!C323</f>
        <v>0</v>
      </c>
      <c r="D8143" s="2" t="str">
        <f t="shared" si="133"/>
        <v>Error?</v>
      </c>
      <c r="E8143" s="4" t="s">
        <v>1532</v>
      </c>
    </row>
    <row r="8144" spans="1:5" x14ac:dyDescent="0.2">
      <c r="A8144">
        <v>8085</v>
      </c>
      <c r="B8144" s="85">
        <f>'Expenditures 16-24'!C324</f>
        <v>0</v>
      </c>
      <c r="D8144" s="2" t="str">
        <f t="shared" si="133"/>
        <v>Error?</v>
      </c>
      <c r="E8144" s="4" t="s">
        <v>1532</v>
      </c>
    </row>
    <row r="8145" spans="1:5" x14ac:dyDescent="0.2">
      <c r="A8145">
        <v>8086</v>
      </c>
      <c r="B8145" s="85">
        <f>'Expenditures 16-24'!C325</f>
        <v>0</v>
      </c>
      <c r="D8145" s="2" t="str">
        <f t="shared" si="133"/>
        <v>Error?</v>
      </c>
      <c r="E8145" s="4" t="s">
        <v>1532</v>
      </c>
    </row>
    <row r="8146" spans="1:5" x14ac:dyDescent="0.2">
      <c r="A8146">
        <v>8087</v>
      </c>
      <c r="B8146" s="85">
        <f>'Expenditures 16-24'!C326</f>
        <v>0</v>
      </c>
      <c r="D8146" s="2" t="str">
        <f t="shared" si="133"/>
        <v>Error?</v>
      </c>
      <c r="E8146" s="4" t="s">
        <v>1532</v>
      </c>
    </row>
    <row r="8147" spans="1:5" x14ac:dyDescent="0.2">
      <c r="A8147">
        <v>8088</v>
      </c>
      <c r="B8147" s="85">
        <f>'Expenditures 16-24'!C327</f>
        <v>0</v>
      </c>
      <c r="D8147" s="2" t="str">
        <f t="shared" si="133"/>
        <v>Error?</v>
      </c>
      <c r="E8147" s="4" t="s">
        <v>1532</v>
      </c>
    </row>
    <row r="8148" spans="1:5" x14ac:dyDescent="0.2">
      <c r="A8148">
        <v>8089</v>
      </c>
      <c r="B8148" s="85">
        <f>'Expenditures 16-24'!C328</f>
        <v>0</v>
      </c>
      <c r="D8148" s="2" t="str">
        <f t="shared" si="133"/>
        <v>Error?</v>
      </c>
      <c r="E8148" s="4" t="s">
        <v>1532</v>
      </c>
    </row>
    <row r="8149" spans="1:5" x14ac:dyDescent="0.2">
      <c r="A8149">
        <v>8090</v>
      </c>
      <c r="B8149" s="85">
        <f>'Expenditures 16-24'!C329</f>
        <v>0</v>
      </c>
      <c r="D8149" s="2" t="str">
        <f t="shared" si="133"/>
        <v>Error?</v>
      </c>
      <c r="E8149" s="4" t="s">
        <v>1532</v>
      </c>
    </row>
    <row r="8150" spans="1:5" x14ac:dyDescent="0.2">
      <c r="A8150">
        <v>8091</v>
      </c>
      <c r="B8150" s="85">
        <f>'Expenditures 16-24'!C330</f>
        <v>0</v>
      </c>
      <c r="D8150" s="2" t="str">
        <f t="shared" si="133"/>
        <v>Error?</v>
      </c>
      <c r="E8150" s="4" t="s">
        <v>1532</v>
      </c>
    </row>
    <row r="8151" spans="1:5" x14ac:dyDescent="0.2">
      <c r="A8151">
        <v>8092</v>
      </c>
      <c r="B8151" s="85">
        <f>'Expenditures 16-24'!C344</f>
        <v>0</v>
      </c>
      <c r="D8151" s="2" t="str">
        <f t="shared" si="133"/>
        <v>Error?</v>
      </c>
      <c r="E8151" s="4" t="s">
        <v>1532</v>
      </c>
    </row>
    <row r="8152" spans="1:5" x14ac:dyDescent="0.2">
      <c r="A8152">
        <v>8093</v>
      </c>
      <c r="B8152" s="85">
        <f>'Expenditures 16-24'!C347</f>
        <v>0</v>
      </c>
      <c r="D8152" s="2" t="str">
        <f t="shared" si="133"/>
        <v>Error?</v>
      </c>
      <c r="E8152" s="4" t="s">
        <v>1532</v>
      </c>
    </row>
    <row r="8153" spans="1:5" x14ac:dyDescent="0.2">
      <c r="A8153">
        <v>8094</v>
      </c>
      <c r="B8153" s="85">
        <f>'Expenditures 16-24'!C348</f>
        <v>0</v>
      </c>
      <c r="D8153" s="2" t="str">
        <f t="shared" si="133"/>
        <v>Error?</v>
      </c>
      <c r="E8153" s="4" t="s">
        <v>1532</v>
      </c>
    </row>
    <row r="8154" spans="1:5" x14ac:dyDescent="0.2">
      <c r="A8154">
        <v>8095</v>
      </c>
      <c r="B8154" s="85">
        <f>'Expenditures 16-24'!C349</f>
        <v>0</v>
      </c>
      <c r="D8154" s="2" t="str">
        <f t="shared" si="133"/>
        <v>Error?</v>
      </c>
      <c r="E8154" s="4" t="s">
        <v>1532</v>
      </c>
    </row>
    <row r="8155" spans="1:5" x14ac:dyDescent="0.2">
      <c r="A8155">
        <v>8096</v>
      </c>
      <c r="B8155" s="85">
        <f>'Expenditures 16-24'!C350</f>
        <v>0</v>
      </c>
      <c r="D8155" s="2" t="str">
        <f t="shared" si="133"/>
        <v>Error?</v>
      </c>
      <c r="E8155" s="4" t="s">
        <v>1532</v>
      </c>
    </row>
    <row r="8156" spans="1:5" x14ac:dyDescent="0.2">
      <c r="A8156">
        <v>8097</v>
      </c>
      <c r="B8156" s="85">
        <f>'Expenditures 16-24'!C351</f>
        <v>0</v>
      </c>
      <c r="D8156" s="2" t="str">
        <f t="shared" si="133"/>
        <v>Error?</v>
      </c>
      <c r="E8156" s="4" t="s">
        <v>1532</v>
      </c>
    </row>
    <row r="8157" spans="1:5" x14ac:dyDescent="0.2">
      <c r="A8157">
        <v>8098</v>
      </c>
      <c r="B8157" s="85">
        <f>'Expenditures 16-24'!C352</f>
        <v>0</v>
      </c>
      <c r="D8157" s="2" t="str">
        <f t="shared" si="133"/>
        <v>Error?</v>
      </c>
      <c r="E8157" s="4" t="s">
        <v>1532</v>
      </c>
    </row>
    <row r="8158" spans="1:5" x14ac:dyDescent="0.2">
      <c r="A8158">
        <v>8099</v>
      </c>
      <c r="B8158" s="85">
        <f>'Expenditures 16-24'!C353</f>
        <v>0</v>
      </c>
      <c r="D8158" s="2" t="str">
        <f t="shared" si="133"/>
        <v>Error?</v>
      </c>
      <c r="E8158" s="4" t="s">
        <v>1532</v>
      </c>
    </row>
    <row r="8159" spans="1:5" x14ac:dyDescent="0.2">
      <c r="A8159">
        <v>8100</v>
      </c>
      <c r="B8159" s="85">
        <f>'Expenditures 16-24'!C355</f>
        <v>0</v>
      </c>
      <c r="D8159" s="2" t="str">
        <f t="shared" si="133"/>
        <v>Error?</v>
      </c>
      <c r="E8159" s="4" t="s">
        <v>1532</v>
      </c>
    </row>
    <row r="8160" spans="1:5" x14ac:dyDescent="0.2">
      <c r="A8160">
        <v>8101</v>
      </c>
      <c r="B8160" s="85">
        <f>'Expenditures 16-24'!C356</f>
        <v>0</v>
      </c>
      <c r="D8160" s="2" t="str">
        <f t="shared" si="133"/>
        <v>Error?</v>
      </c>
      <c r="E8160" s="4" t="s">
        <v>1532</v>
      </c>
    </row>
    <row r="8161" spans="1:5" x14ac:dyDescent="0.2">
      <c r="A8161">
        <v>8102</v>
      </c>
      <c r="B8161" s="85">
        <f>'Expenditures 16-24'!C357</f>
        <v>0</v>
      </c>
      <c r="D8161" s="2" t="str">
        <f t="shared" si="133"/>
        <v>Error?</v>
      </c>
      <c r="E8161" s="4" t="s">
        <v>1532</v>
      </c>
    </row>
    <row r="8162" spans="1:5" x14ac:dyDescent="0.2">
      <c r="A8162">
        <v>8103</v>
      </c>
      <c r="B8162" s="85">
        <f>'Expenditures 16-24'!C358</f>
        <v>0</v>
      </c>
      <c r="D8162" s="2" t="str">
        <f t="shared" si="133"/>
        <v>Error?</v>
      </c>
      <c r="E8162" s="4" t="s">
        <v>1532</v>
      </c>
    </row>
    <row r="8163" spans="1:5" x14ac:dyDescent="0.2">
      <c r="A8163">
        <v>8104</v>
      </c>
      <c r="B8163" s="85">
        <f>'Expenditures 16-24'!C360</f>
        <v>0</v>
      </c>
      <c r="D8163" s="2" t="str">
        <f t="shared" si="133"/>
        <v>Error?</v>
      </c>
      <c r="E8163" s="4" t="s">
        <v>1532</v>
      </c>
    </row>
    <row r="8164" spans="1:5" x14ac:dyDescent="0.2">
      <c r="A8164">
        <v>8105</v>
      </c>
      <c r="B8164" s="85">
        <f>'Expenditures 16-24'!C361</f>
        <v>0</v>
      </c>
      <c r="D8164" s="2" t="str">
        <f t="shared" si="133"/>
        <v>Error?</v>
      </c>
      <c r="E8164" s="4" t="s">
        <v>1532</v>
      </c>
    </row>
    <row r="8165" spans="1:5" x14ac:dyDescent="0.2">
      <c r="A8165">
        <v>8106</v>
      </c>
      <c r="B8165" s="85">
        <f>'Expenditures 16-24'!C362</f>
        <v>0</v>
      </c>
      <c r="D8165" s="2" t="str">
        <f t="shared" si="133"/>
        <v>Error?</v>
      </c>
      <c r="E8165" s="4" t="s">
        <v>1532</v>
      </c>
    </row>
    <row r="8166" spans="1:5" x14ac:dyDescent="0.2">
      <c r="A8166" s="5">
        <v>8107</v>
      </c>
      <c r="D8166" s="2" t="str">
        <f t="shared" si="133"/>
        <v>OK</v>
      </c>
      <c r="E8166" s="4" t="s">
        <v>1532</v>
      </c>
    </row>
    <row r="8167" spans="1:5" x14ac:dyDescent="0.2">
      <c r="A8167" s="5">
        <v>8108</v>
      </c>
      <c r="D8167" s="2" t="str">
        <f t="shared" si="133"/>
        <v>OK</v>
      </c>
      <c r="E8167" s="4" t="s">
        <v>1532</v>
      </c>
    </row>
    <row r="8168" spans="1:5" x14ac:dyDescent="0.2">
      <c r="A8168" s="5">
        <v>8109</v>
      </c>
      <c r="D8168" s="2" t="str">
        <f t="shared" si="133"/>
        <v>OK</v>
      </c>
      <c r="E8168" s="4" t="s">
        <v>1532</v>
      </c>
    </row>
    <row r="8169" spans="1:5" x14ac:dyDescent="0.2">
      <c r="A8169">
        <v>8110</v>
      </c>
      <c r="B8169" s="85">
        <f>'Expenditures 16-24'!C367</f>
        <v>0</v>
      </c>
      <c r="D8169" s="2" t="str">
        <f t="shared" si="133"/>
        <v>Error?</v>
      </c>
      <c r="E8169" s="4" t="s">
        <v>1532</v>
      </c>
    </row>
    <row r="8170" spans="1:5" x14ac:dyDescent="0.2">
      <c r="A8170">
        <v>8111</v>
      </c>
      <c r="B8170" s="85">
        <f>'Expenditures 16-24'!C368</f>
        <v>0</v>
      </c>
      <c r="D8170" s="2" t="str">
        <f t="shared" si="133"/>
        <v>Error?</v>
      </c>
      <c r="E8170" s="4" t="s">
        <v>1532</v>
      </c>
    </row>
    <row r="8171" spans="1:5" x14ac:dyDescent="0.2">
      <c r="A8171">
        <v>8112</v>
      </c>
      <c r="B8171" s="85">
        <f>'Expenditures 16-24'!C369</f>
        <v>0</v>
      </c>
      <c r="D8171" s="2" t="str">
        <f t="shared" si="133"/>
        <v>Error?</v>
      </c>
      <c r="E8171" s="4" t="s">
        <v>1532</v>
      </c>
    </row>
    <row r="8172" spans="1:5" x14ac:dyDescent="0.2">
      <c r="A8172">
        <v>8113</v>
      </c>
      <c r="B8172" s="85">
        <f>'Expenditures 16-24'!C371</f>
        <v>0</v>
      </c>
      <c r="D8172" s="2" t="str">
        <f t="shared" si="133"/>
        <v>Error?</v>
      </c>
      <c r="E8172" s="4" t="s">
        <v>1532</v>
      </c>
    </row>
    <row r="8173" spans="1:5" x14ac:dyDescent="0.2">
      <c r="A8173">
        <v>8114</v>
      </c>
      <c r="B8173" s="85">
        <f>'Expenditures 16-24'!C372</f>
        <v>0</v>
      </c>
      <c r="D8173" s="2" t="str">
        <f t="shared" si="133"/>
        <v>Error?</v>
      </c>
      <c r="E8173" s="4" t="s">
        <v>1532</v>
      </c>
    </row>
    <row r="8174" spans="1:5" x14ac:dyDescent="0.2">
      <c r="A8174">
        <v>8115</v>
      </c>
      <c r="B8174" s="85">
        <f>'Expenditures 16-24'!C374</f>
        <v>0</v>
      </c>
      <c r="D8174" s="2" t="str">
        <f t="shared" si="133"/>
        <v>Error?</v>
      </c>
      <c r="E8174" s="4" t="s">
        <v>1532</v>
      </c>
    </row>
    <row r="8175" spans="1:5" x14ac:dyDescent="0.2">
      <c r="A8175">
        <v>8116</v>
      </c>
      <c r="B8175" s="85">
        <f>'Expenditures 16-24'!C375</f>
        <v>0</v>
      </c>
      <c r="D8175" s="2" t="str">
        <f t="shared" si="133"/>
        <v>Error?</v>
      </c>
      <c r="E8175" s="4" t="s">
        <v>1532</v>
      </c>
    </row>
    <row r="8176" spans="1:5" x14ac:dyDescent="0.2">
      <c r="A8176">
        <v>8117</v>
      </c>
      <c r="B8176" s="85">
        <f>'Expenditures 16-24'!C376</f>
        <v>0</v>
      </c>
      <c r="D8176" s="2" t="str">
        <f t="shared" si="133"/>
        <v>Error?</v>
      </c>
      <c r="E8176" s="4" t="s">
        <v>1532</v>
      </c>
    </row>
    <row r="8177" spans="1:5" x14ac:dyDescent="0.2">
      <c r="A8177">
        <v>8118</v>
      </c>
      <c r="B8177" s="85">
        <f>'Expenditures 16-24'!C377</f>
        <v>0</v>
      </c>
      <c r="D8177" s="2" t="str">
        <f t="shared" si="133"/>
        <v>Error?</v>
      </c>
      <c r="E8177" s="4" t="s">
        <v>1532</v>
      </c>
    </row>
    <row r="8178" spans="1:5" x14ac:dyDescent="0.2">
      <c r="A8178">
        <v>8119</v>
      </c>
      <c r="B8178" s="85">
        <f>'Expenditures 16-24'!C378</f>
        <v>0</v>
      </c>
      <c r="D8178" s="2" t="str">
        <f t="shared" si="133"/>
        <v>Error?</v>
      </c>
      <c r="E8178" s="4" t="s">
        <v>1532</v>
      </c>
    </row>
    <row r="8179" spans="1:5" x14ac:dyDescent="0.2">
      <c r="A8179">
        <v>8120</v>
      </c>
      <c r="B8179" s="85">
        <f>'Expenditures 16-24'!C380</f>
        <v>0</v>
      </c>
      <c r="D8179" s="2" t="str">
        <f t="shared" si="133"/>
        <v>Error?</v>
      </c>
      <c r="E8179" s="4" t="s">
        <v>1532</v>
      </c>
    </row>
    <row r="8180" spans="1:5" x14ac:dyDescent="0.2">
      <c r="A8180">
        <v>8121</v>
      </c>
      <c r="B8180" s="85">
        <f>'Expenditures 16-24'!C381</f>
        <v>0</v>
      </c>
      <c r="D8180" s="2" t="str">
        <f t="shared" si="133"/>
        <v>Error?</v>
      </c>
      <c r="E8180" s="4" t="s">
        <v>1532</v>
      </c>
    </row>
    <row r="8181" spans="1:5" x14ac:dyDescent="0.2">
      <c r="A8181">
        <v>8122</v>
      </c>
      <c r="B8181" s="85">
        <f>'Expenditures 16-24'!C382</f>
        <v>0</v>
      </c>
      <c r="D8181" s="2" t="str">
        <f t="shared" si="133"/>
        <v>Error?</v>
      </c>
      <c r="E8181" s="4" t="s">
        <v>1532</v>
      </c>
    </row>
    <row r="8182" spans="1:5" x14ac:dyDescent="0.2">
      <c r="A8182">
        <v>8123</v>
      </c>
      <c r="B8182" s="85">
        <f>'Expenditures 16-24'!C383</f>
        <v>0</v>
      </c>
      <c r="D8182" s="2" t="str">
        <f t="shared" si="133"/>
        <v>Error?</v>
      </c>
      <c r="E8182" s="4" t="s">
        <v>1532</v>
      </c>
    </row>
    <row r="8183" spans="1:5" x14ac:dyDescent="0.2">
      <c r="A8183">
        <v>8124</v>
      </c>
      <c r="B8183" s="85">
        <f>'Expenditures 16-24'!C384</f>
        <v>0</v>
      </c>
      <c r="D8183" s="2" t="str">
        <f t="shared" si="133"/>
        <v>Error?</v>
      </c>
      <c r="E8183" s="4" t="s">
        <v>1532</v>
      </c>
    </row>
    <row r="8184" spans="1:5" x14ac:dyDescent="0.2">
      <c r="A8184">
        <v>8125</v>
      </c>
      <c r="B8184" s="85">
        <f>'Expenditures 16-24'!C385</f>
        <v>0</v>
      </c>
      <c r="D8184" s="2" t="str">
        <f t="shared" si="133"/>
        <v>Error?</v>
      </c>
      <c r="E8184" s="4" t="s">
        <v>1532</v>
      </c>
    </row>
    <row r="8185" spans="1:5" x14ac:dyDescent="0.2">
      <c r="A8185">
        <v>8126</v>
      </c>
      <c r="B8185" s="85">
        <f>'Expenditures 16-24'!C386</f>
        <v>0</v>
      </c>
      <c r="D8185" s="2" t="str">
        <f t="shared" si="133"/>
        <v>Error?</v>
      </c>
      <c r="E8185" s="4" t="s">
        <v>1532</v>
      </c>
    </row>
    <row r="8186" spans="1:5" x14ac:dyDescent="0.2">
      <c r="A8186">
        <v>8127</v>
      </c>
      <c r="B8186" s="85">
        <f>'Expenditures 16-24'!C387</f>
        <v>0</v>
      </c>
      <c r="D8186" s="2" t="str">
        <f t="shared" si="133"/>
        <v>Error?</v>
      </c>
      <c r="E8186" s="4" t="s">
        <v>1532</v>
      </c>
    </row>
    <row r="8187" spans="1:5" x14ac:dyDescent="0.2">
      <c r="A8187">
        <v>8128</v>
      </c>
      <c r="B8187" s="85">
        <f>'Expenditures 16-24'!C388</f>
        <v>0</v>
      </c>
      <c r="D8187" s="2" t="str">
        <f t="shared" si="133"/>
        <v>Error?</v>
      </c>
      <c r="E8187" s="4" t="s">
        <v>1532</v>
      </c>
    </row>
    <row r="8188" spans="1:5" x14ac:dyDescent="0.2">
      <c r="A8188">
        <v>8129</v>
      </c>
      <c r="B8188" s="85">
        <f>'Expenditures 16-24'!D316</f>
        <v>0</v>
      </c>
      <c r="D8188" s="2" t="str">
        <f t="shared" si="133"/>
        <v>Error?</v>
      </c>
      <c r="E8188" s="4" t="s">
        <v>1532</v>
      </c>
    </row>
    <row r="8189" spans="1:5" x14ac:dyDescent="0.2">
      <c r="A8189">
        <v>8130</v>
      </c>
      <c r="B8189" s="85">
        <f>'Expenditures 16-24'!D318</f>
        <v>0</v>
      </c>
      <c r="D8189" s="2" t="str">
        <f t="shared" ref="D8189:D8252" si="134">IF(ISBLANK(B8189),"OK",IF(A8189-B8189=0,"OK","Error?"))</f>
        <v>Error?</v>
      </c>
      <c r="E8189" s="4" t="s">
        <v>1532</v>
      </c>
    </row>
    <row r="8190" spans="1:5" x14ac:dyDescent="0.2">
      <c r="A8190">
        <v>8131</v>
      </c>
      <c r="B8190" s="85">
        <f>'Expenditures 16-24'!D319</f>
        <v>0</v>
      </c>
      <c r="D8190" s="2" t="str">
        <f t="shared" si="134"/>
        <v>Error?</v>
      </c>
      <c r="E8190" s="4" t="s">
        <v>1532</v>
      </c>
    </row>
    <row r="8191" spans="1:5" x14ac:dyDescent="0.2">
      <c r="A8191">
        <v>8132</v>
      </c>
      <c r="B8191" s="85">
        <f>'Expenditures 16-24'!D320</f>
        <v>0</v>
      </c>
      <c r="D8191" s="2" t="str">
        <f t="shared" si="134"/>
        <v>Error?</v>
      </c>
      <c r="E8191" s="4" t="s">
        <v>1532</v>
      </c>
    </row>
    <row r="8192" spans="1:5" x14ac:dyDescent="0.2">
      <c r="A8192">
        <v>8133</v>
      </c>
      <c r="B8192" s="85">
        <f>'Expenditures 16-24'!D321</f>
        <v>0</v>
      </c>
      <c r="D8192" s="2" t="str">
        <f t="shared" si="134"/>
        <v>Error?</v>
      </c>
      <c r="E8192" s="4" t="s">
        <v>1532</v>
      </c>
    </row>
    <row r="8193" spans="1:5" x14ac:dyDescent="0.2">
      <c r="A8193">
        <v>8134</v>
      </c>
      <c r="B8193" s="85">
        <f>'Expenditures 16-24'!D322</f>
        <v>0</v>
      </c>
      <c r="D8193" s="2" t="str">
        <f t="shared" si="134"/>
        <v>Error?</v>
      </c>
      <c r="E8193" s="4" t="s">
        <v>1532</v>
      </c>
    </row>
    <row r="8194" spans="1:5" x14ac:dyDescent="0.2">
      <c r="A8194">
        <v>8135</v>
      </c>
      <c r="B8194" s="85">
        <f>'Expenditures 16-24'!D323</f>
        <v>0</v>
      </c>
      <c r="D8194" s="2" t="str">
        <f t="shared" si="134"/>
        <v>Error?</v>
      </c>
      <c r="E8194" s="4" t="s">
        <v>1532</v>
      </c>
    </row>
    <row r="8195" spans="1:5" x14ac:dyDescent="0.2">
      <c r="A8195">
        <v>8136</v>
      </c>
      <c r="B8195" s="85">
        <f>'Expenditures 16-24'!D324</f>
        <v>0</v>
      </c>
      <c r="D8195" s="2" t="str">
        <f t="shared" si="134"/>
        <v>Error?</v>
      </c>
      <c r="E8195" s="4" t="s">
        <v>1532</v>
      </c>
    </row>
    <row r="8196" spans="1:5" x14ac:dyDescent="0.2">
      <c r="A8196">
        <v>8137</v>
      </c>
      <c r="B8196" s="85">
        <f>'Expenditures 16-24'!D325</f>
        <v>0</v>
      </c>
      <c r="D8196" s="2" t="str">
        <f t="shared" si="134"/>
        <v>Error?</v>
      </c>
      <c r="E8196" s="4" t="s">
        <v>1532</v>
      </c>
    </row>
    <row r="8197" spans="1:5" x14ac:dyDescent="0.2">
      <c r="A8197">
        <v>8138</v>
      </c>
      <c r="B8197" s="85">
        <f>'Expenditures 16-24'!D326</f>
        <v>0</v>
      </c>
      <c r="D8197" s="2" t="str">
        <f t="shared" si="134"/>
        <v>Error?</v>
      </c>
      <c r="E8197" s="4" t="s">
        <v>1532</v>
      </c>
    </row>
    <row r="8198" spans="1:5" x14ac:dyDescent="0.2">
      <c r="A8198">
        <v>8139</v>
      </c>
      <c r="B8198" s="85">
        <f>'Expenditures 16-24'!D327</f>
        <v>0</v>
      </c>
      <c r="D8198" s="2" t="str">
        <f t="shared" si="134"/>
        <v>Error?</v>
      </c>
      <c r="E8198" s="4" t="s">
        <v>1532</v>
      </c>
    </row>
    <row r="8199" spans="1:5" x14ac:dyDescent="0.2">
      <c r="A8199">
        <v>8140</v>
      </c>
      <c r="B8199" s="85">
        <f>'Expenditures 16-24'!D328</f>
        <v>0</v>
      </c>
      <c r="D8199" s="2" t="str">
        <f t="shared" si="134"/>
        <v>Error?</v>
      </c>
      <c r="E8199" s="4" t="s">
        <v>1532</v>
      </c>
    </row>
    <row r="8200" spans="1:5" x14ac:dyDescent="0.2">
      <c r="A8200">
        <v>8141</v>
      </c>
      <c r="B8200" s="85">
        <f>'Expenditures 16-24'!D329</f>
        <v>0</v>
      </c>
      <c r="D8200" s="2" t="str">
        <f t="shared" si="134"/>
        <v>Error?</v>
      </c>
      <c r="E8200" s="4" t="s">
        <v>1532</v>
      </c>
    </row>
    <row r="8201" spans="1:5" x14ac:dyDescent="0.2">
      <c r="A8201">
        <v>8142</v>
      </c>
      <c r="B8201" s="85">
        <f>'Expenditures 16-24'!D330</f>
        <v>0</v>
      </c>
      <c r="D8201" s="2" t="str">
        <f t="shared" si="134"/>
        <v>Error?</v>
      </c>
      <c r="E8201" s="4" t="s">
        <v>1532</v>
      </c>
    </row>
    <row r="8202" spans="1:5" x14ac:dyDescent="0.2">
      <c r="A8202">
        <v>8143</v>
      </c>
      <c r="B8202" s="85">
        <f>'Expenditures 16-24'!D344</f>
        <v>0</v>
      </c>
      <c r="D8202" s="2" t="str">
        <f t="shared" si="134"/>
        <v>Error?</v>
      </c>
      <c r="E8202" s="4" t="s">
        <v>1532</v>
      </c>
    </row>
    <row r="8203" spans="1:5" x14ac:dyDescent="0.2">
      <c r="A8203">
        <v>8144</v>
      </c>
      <c r="B8203" s="85">
        <f>'Expenditures 16-24'!D347</f>
        <v>0</v>
      </c>
      <c r="D8203" s="2" t="str">
        <f t="shared" si="134"/>
        <v>Error?</v>
      </c>
      <c r="E8203" s="4" t="s">
        <v>1532</v>
      </c>
    </row>
    <row r="8204" spans="1:5" x14ac:dyDescent="0.2">
      <c r="A8204">
        <v>8145</v>
      </c>
      <c r="B8204" s="85">
        <f>'Expenditures 16-24'!D348</f>
        <v>0</v>
      </c>
      <c r="D8204" s="2" t="str">
        <f t="shared" si="134"/>
        <v>Error?</v>
      </c>
      <c r="E8204" s="4" t="s">
        <v>1532</v>
      </c>
    </row>
    <row r="8205" spans="1:5" x14ac:dyDescent="0.2">
      <c r="A8205">
        <v>8146</v>
      </c>
      <c r="B8205" s="85">
        <f>'Expenditures 16-24'!D349</f>
        <v>0</v>
      </c>
      <c r="D8205" s="2" t="str">
        <f t="shared" si="134"/>
        <v>Error?</v>
      </c>
      <c r="E8205" s="4" t="s">
        <v>1532</v>
      </c>
    </row>
    <row r="8206" spans="1:5" x14ac:dyDescent="0.2">
      <c r="A8206">
        <v>8147</v>
      </c>
      <c r="B8206" s="85">
        <f>'Expenditures 16-24'!D350</f>
        <v>0</v>
      </c>
      <c r="D8206" s="2" t="str">
        <f t="shared" si="134"/>
        <v>Error?</v>
      </c>
      <c r="E8206" s="4" t="s">
        <v>1532</v>
      </c>
    </row>
    <row r="8207" spans="1:5" x14ac:dyDescent="0.2">
      <c r="A8207">
        <v>8148</v>
      </c>
      <c r="B8207" s="85">
        <f>'Expenditures 16-24'!D351</f>
        <v>0</v>
      </c>
      <c r="D8207" s="2" t="str">
        <f t="shared" si="134"/>
        <v>Error?</v>
      </c>
      <c r="E8207" s="4" t="s">
        <v>1532</v>
      </c>
    </row>
    <row r="8208" spans="1:5" x14ac:dyDescent="0.2">
      <c r="A8208">
        <v>8149</v>
      </c>
      <c r="B8208" s="85">
        <f>'Expenditures 16-24'!D352</f>
        <v>0</v>
      </c>
      <c r="D8208" s="2" t="str">
        <f t="shared" si="134"/>
        <v>Error?</v>
      </c>
      <c r="E8208" s="4" t="s">
        <v>1532</v>
      </c>
    </row>
    <row r="8209" spans="1:5" x14ac:dyDescent="0.2">
      <c r="A8209">
        <v>8150</v>
      </c>
      <c r="B8209" s="85">
        <f>'Expenditures 16-24'!D353</f>
        <v>0</v>
      </c>
      <c r="D8209" s="2" t="str">
        <f t="shared" si="134"/>
        <v>Error?</v>
      </c>
      <c r="E8209" s="4" t="s">
        <v>1532</v>
      </c>
    </row>
    <row r="8210" spans="1:5" x14ac:dyDescent="0.2">
      <c r="A8210">
        <v>8151</v>
      </c>
      <c r="B8210" s="85">
        <f>'Expenditures 16-24'!D355</f>
        <v>0</v>
      </c>
      <c r="D8210" s="2" t="str">
        <f t="shared" si="134"/>
        <v>Error?</v>
      </c>
      <c r="E8210" s="4" t="s">
        <v>1532</v>
      </c>
    </row>
    <row r="8211" spans="1:5" x14ac:dyDescent="0.2">
      <c r="A8211">
        <v>8152</v>
      </c>
      <c r="B8211" s="85">
        <f>'Expenditures 16-24'!D356</f>
        <v>0</v>
      </c>
      <c r="D8211" s="2" t="str">
        <f t="shared" si="134"/>
        <v>Error?</v>
      </c>
      <c r="E8211" s="4" t="s">
        <v>1532</v>
      </c>
    </row>
    <row r="8212" spans="1:5" x14ac:dyDescent="0.2">
      <c r="A8212">
        <v>8153</v>
      </c>
      <c r="B8212" s="85">
        <f>'Expenditures 16-24'!D357</f>
        <v>0</v>
      </c>
      <c r="D8212" s="2" t="str">
        <f t="shared" si="134"/>
        <v>Error?</v>
      </c>
      <c r="E8212" s="4" t="s">
        <v>1532</v>
      </c>
    </row>
    <row r="8213" spans="1:5" x14ac:dyDescent="0.2">
      <c r="A8213">
        <v>8154</v>
      </c>
      <c r="B8213" s="85">
        <f>'Expenditures 16-24'!D358</f>
        <v>0</v>
      </c>
      <c r="D8213" s="2" t="str">
        <f t="shared" si="134"/>
        <v>Error?</v>
      </c>
      <c r="E8213" s="4" t="s">
        <v>1532</v>
      </c>
    </row>
    <row r="8214" spans="1:5" x14ac:dyDescent="0.2">
      <c r="A8214">
        <v>8155</v>
      </c>
      <c r="B8214" s="85">
        <f>'Expenditures 16-24'!D360</f>
        <v>0</v>
      </c>
      <c r="D8214" s="2" t="str">
        <f t="shared" si="134"/>
        <v>Error?</v>
      </c>
      <c r="E8214" s="4" t="s">
        <v>1532</v>
      </c>
    </row>
    <row r="8215" spans="1:5" x14ac:dyDescent="0.2">
      <c r="A8215">
        <v>8156</v>
      </c>
      <c r="B8215" s="85">
        <f>'Expenditures 16-24'!D361</f>
        <v>0</v>
      </c>
      <c r="D8215" s="2" t="str">
        <f t="shared" si="134"/>
        <v>Error?</v>
      </c>
      <c r="E8215" s="4" t="s">
        <v>1532</v>
      </c>
    </row>
    <row r="8216" spans="1:5" x14ac:dyDescent="0.2">
      <c r="A8216">
        <v>8157</v>
      </c>
      <c r="B8216" s="85">
        <f>'Expenditures 16-24'!D362</f>
        <v>0</v>
      </c>
      <c r="D8216" s="2" t="str">
        <f t="shared" si="134"/>
        <v>Error?</v>
      </c>
      <c r="E8216" s="4" t="s">
        <v>1532</v>
      </c>
    </row>
    <row r="8217" spans="1:5" x14ac:dyDescent="0.2">
      <c r="A8217" s="5">
        <v>8158</v>
      </c>
      <c r="D8217" s="2" t="str">
        <f t="shared" si="134"/>
        <v>OK</v>
      </c>
      <c r="E8217" s="4" t="s">
        <v>1532</v>
      </c>
    </row>
    <row r="8218" spans="1:5" x14ac:dyDescent="0.2">
      <c r="A8218" s="5">
        <v>8159</v>
      </c>
      <c r="D8218" s="2" t="str">
        <f t="shared" si="134"/>
        <v>OK</v>
      </c>
      <c r="E8218" s="4" t="s">
        <v>1532</v>
      </c>
    </row>
    <row r="8219" spans="1:5" x14ac:dyDescent="0.2">
      <c r="A8219" s="5">
        <v>8160</v>
      </c>
      <c r="D8219" s="2" t="str">
        <f t="shared" si="134"/>
        <v>OK</v>
      </c>
      <c r="E8219" s="4" t="s">
        <v>1532</v>
      </c>
    </row>
    <row r="8220" spans="1:5" x14ac:dyDescent="0.2">
      <c r="A8220">
        <v>8161</v>
      </c>
      <c r="B8220" s="85">
        <f>'Expenditures 16-24'!D367</f>
        <v>0</v>
      </c>
      <c r="D8220" s="2" t="str">
        <f t="shared" si="134"/>
        <v>Error?</v>
      </c>
      <c r="E8220" s="4" t="s">
        <v>1532</v>
      </c>
    </row>
    <row r="8221" spans="1:5" x14ac:dyDescent="0.2">
      <c r="A8221">
        <v>8162</v>
      </c>
      <c r="B8221" s="85">
        <f>'Expenditures 16-24'!D368</f>
        <v>0</v>
      </c>
      <c r="D8221" s="2" t="str">
        <f t="shared" si="134"/>
        <v>Error?</v>
      </c>
      <c r="E8221" s="4" t="s">
        <v>1532</v>
      </c>
    </row>
    <row r="8222" spans="1:5" x14ac:dyDescent="0.2">
      <c r="A8222">
        <v>8163</v>
      </c>
      <c r="B8222" s="85">
        <f>'Expenditures 16-24'!D369</f>
        <v>0</v>
      </c>
      <c r="D8222" s="2" t="str">
        <f t="shared" si="134"/>
        <v>Error?</v>
      </c>
      <c r="E8222" s="4" t="s">
        <v>1532</v>
      </c>
    </row>
    <row r="8223" spans="1:5" x14ac:dyDescent="0.2">
      <c r="A8223">
        <v>8164</v>
      </c>
      <c r="B8223" s="85">
        <f>'Expenditures 16-24'!D371</f>
        <v>0</v>
      </c>
      <c r="D8223" s="2" t="str">
        <f t="shared" si="134"/>
        <v>Error?</v>
      </c>
      <c r="E8223" s="4" t="s">
        <v>1532</v>
      </c>
    </row>
    <row r="8224" spans="1:5" x14ac:dyDescent="0.2">
      <c r="A8224">
        <v>8165</v>
      </c>
      <c r="B8224" s="85">
        <f>'Expenditures 16-24'!D372</f>
        <v>0</v>
      </c>
      <c r="D8224" s="2" t="str">
        <f t="shared" si="134"/>
        <v>Error?</v>
      </c>
      <c r="E8224" s="4" t="s">
        <v>1532</v>
      </c>
    </row>
    <row r="8225" spans="1:5" x14ac:dyDescent="0.2">
      <c r="A8225">
        <v>8166</v>
      </c>
      <c r="B8225" s="85">
        <f>'Expenditures 16-24'!D374</f>
        <v>0</v>
      </c>
      <c r="D8225" s="2" t="str">
        <f t="shared" si="134"/>
        <v>Error?</v>
      </c>
      <c r="E8225" s="4" t="s">
        <v>1532</v>
      </c>
    </row>
    <row r="8226" spans="1:5" x14ac:dyDescent="0.2">
      <c r="A8226">
        <v>8167</v>
      </c>
      <c r="B8226" s="85">
        <f>'Expenditures 16-24'!D375</f>
        <v>0</v>
      </c>
      <c r="D8226" s="2" t="str">
        <f t="shared" si="134"/>
        <v>Error?</v>
      </c>
      <c r="E8226" s="4" t="s">
        <v>1532</v>
      </c>
    </row>
    <row r="8227" spans="1:5" x14ac:dyDescent="0.2">
      <c r="A8227">
        <v>8168</v>
      </c>
      <c r="B8227" s="85">
        <f>'Expenditures 16-24'!D376</f>
        <v>0</v>
      </c>
      <c r="D8227" s="2" t="str">
        <f t="shared" si="134"/>
        <v>Error?</v>
      </c>
      <c r="E8227" s="4" t="s">
        <v>1532</v>
      </c>
    </row>
    <row r="8228" spans="1:5" x14ac:dyDescent="0.2">
      <c r="A8228">
        <v>8169</v>
      </c>
      <c r="B8228" s="85">
        <f>'Expenditures 16-24'!D377</f>
        <v>0</v>
      </c>
      <c r="D8228" s="2" t="str">
        <f t="shared" si="134"/>
        <v>Error?</v>
      </c>
      <c r="E8228" s="4" t="s">
        <v>1532</v>
      </c>
    </row>
    <row r="8229" spans="1:5" x14ac:dyDescent="0.2">
      <c r="A8229">
        <v>8170</v>
      </c>
      <c r="B8229" s="85">
        <f>'Expenditures 16-24'!D378</f>
        <v>0</v>
      </c>
      <c r="D8229" s="2" t="str">
        <f t="shared" si="134"/>
        <v>Error?</v>
      </c>
      <c r="E8229" s="4" t="s">
        <v>1532</v>
      </c>
    </row>
    <row r="8230" spans="1:5" x14ac:dyDescent="0.2">
      <c r="A8230">
        <v>8171</v>
      </c>
      <c r="B8230" s="85">
        <f>'Expenditures 16-24'!D380</f>
        <v>0</v>
      </c>
      <c r="D8230" s="2" t="str">
        <f t="shared" si="134"/>
        <v>Error?</v>
      </c>
      <c r="E8230" s="4" t="s">
        <v>1532</v>
      </c>
    </row>
    <row r="8231" spans="1:5" x14ac:dyDescent="0.2">
      <c r="A8231">
        <v>8172</v>
      </c>
      <c r="B8231" s="85">
        <f>'Expenditures 16-24'!D381</f>
        <v>0</v>
      </c>
      <c r="D8231" s="2" t="str">
        <f t="shared" si="134"/>
        <v>Error?</v>
      </c>
      <c r="E8231" s="4" t="s">
        <v>1532</v>
      </c>
    </row>
    <row r="8232" spans="1:5" x14ac:dyDescent="0.2">
      <c r="A8232">
        <v>8173</v>
      </c>
      <c r="B8232" s="85">
        <f>'Expenditures 16-24'!D382</f>
        <v>0</v>
      </c>
      <c r="D8232" s="2" t="str">
        <f t="shared" si="134"/>
        <v>Error?</v>
      </c>
      <c r="E8232" s="4" t="s">
        <v>1532</v>
      </c>
    </row>
    <row r="8233" spans="1:5" x14ac:dyDescent="0.2">
      <c r="A8233">
        <v>8174</v>
      </c>
      <c r="B8233" s="85">
        <f>'Expenditures 16-24'!D383</f>
        <v>0</v>
      </c>
      <c r="D8233" s="2" t="str">
        <f t="shared" si="134"/>
        <v>Error?</v>
      </c>
      <c r="E8233" s="4" t="s">
        <v>1532</v>
      </c>
    </row>
    <row r="8234" spans="1:5" x14ac:dyDescent="0.2">
      <c r="A8234">
        <v>8175</v>
      </c>
      <c r="B8234" s="85">
        <f>'Expenditures 16-24'!D384</f>
        <v>0</v>
      </c>
      <c r="D8234" s="2" t="str">
        <f t="shared" si="134"/>
        <v>Error?</v>
      </c>
      <c r="E8234" s="4" t="s">
        <v>1532</v>
      </c>
    </row>
    <row r="8235" spans="1:5" x14ac:dyDescent="0.2">
      <c r="A8235">
        <v>8176</v>
      </c>
      <c r="B8235" s="85">
        <f>'Expenditures 16-24'!D385</f>
        <v>0</v>
      </c>
      <c r="D8235" s="2" t="str">
        <f t="shared" si="134"/>
        <v>Error?</v>
      </c>
      <c r="E8235" s="4" t="s">
        <v>1532</v>
      </c>
    </row>
    <row r="8236" spans="1:5" x14ac:dyDescent="0.2">
      <c r="A8236">
        <v>8177</v>
      </c>
      <c r="B8236" s="85">
        <f>'Expenditures 16-24'!D386</f>
        <v>0</v>
      </c>
      <c r="D8236" s="2" t="str">
        <f t="shared" si="134"/>
        <v>Error?</v>
      </c>
      <c r="E8236" s="4" t="s">
        <v>1532</v>
      </c>
    </row>
    <row r="8237" spans="1:5" x14ac:dyDescent="0.2">
      <c r="A8237">
        <v>8178</v>
      </c>
      <c r="B8237" s="85">
        <f>'Expenditures 16-24'!D387</f>
        <v>0</v>
      </c>
      <c r="D8237" s="2" t="str">
        <f t="shared" si="134"/>
        <v>Error?</v>
      </c>
      <c r="E8237" s="4" t="s">
        <v>1532</v>
      </c>
    </row>
    <row r="8238" spans="1:5" x14ac:dyDescent="0.2">
      <c r="A8238">
        <v>8179</v>
      </c>
      <c r="B8238" s="85">
        <f>'Expenditures 16-24'!D388</f>
        <v>0</v>
      </c>
      <c r="D8238" s="2" t="str">
        <f t="shared" si="134"/>
        <v>Error?</v>
      </c>
      <c r="E8238" s="4" t="s">
        <v>1532</v>
      </c>
    </row>
    <row r="8239" spans="1:5" x14ac:dyDescent="0.2">
      <c r="A8239">
        <v>8180</v>
      </c>
      <c r="B8239" s="85">
        <f>'Expenditures 16-24'!E316</f>
        <v>0</v>
      </c>
      <c r="D8239" s="2" t="str">
        <f t="shared" si="134"/>
        <v>Error?</v>
      </c>
      <c r="E8239" s="4" t="s">
        <v>1532</v>
      </c>
    </row>
    <row r="8240" spans="1:5" x14ac:dyDescent="0.2">
      <c r="A8240">
        <v>8181</v>
      </c>
      <c r="B8240" s="85">
        <f>'Expenditures 16-24'!E317</f>
        <v>0</v>
      </c>
      <c r="D8240" s="2" t="str">
        <f t="shared" si="134"/>
        <v>Error?</v>
      </c>
      <c r="E8240" s="4" t="s">
        <v>1532</v>
      </c>
    </row>
    <row r="8241" spans="1:5" x14ac:dyDescent="0.2">
      <c r="A8241">
        <v>8182</v>
      </c>
      <c r="B8241" s="85">
        <f>'Expenditures 16-24'!E318</f>
        <v>0</v>
      </c>
      <c r="D8241" s="2" t="str">
        <f t="shared" si="134"/>
        <v>Error?</v>
      </c>
      <c r="E8241" s="4" t="s">
        <v>1532</v>
      </c>
    </row>
    <row r="8242" spans="1:5" x14ac:dyDescent="0.2">
      <c r="A8242">
        <v>8183</v>
      </c>
      <c r="B8242" s="85">
        <f>'Expenditures 16-24'!E319</f>
        <v>0</v>
      </c>
      <c r="D8242" s="2" t="str">
        <f t="shared" si="134"/>
        <v>Error?</v>
      </c>
      <c r="E8242" s="4" t="s">
        <v>1532</v>
      </c>
    </row>
    <row r="8243" spans="1:5" x14ac:dyDescent="0.2">
      <c r="A8243">
        <v>8184</v>
      </c>
      <c r="B8243" s="85">
        <f>'Expenditures 16-24'!E320</f>
        <v>0</v>
      </c>
      <c r="D8243" s="2" t="str">
        <f t="shared" si="134"/>
        <v>Error?</v>
      </c>
      <c r="E8243" s="4" t="s">
        <v>1532</v>
      </c>
    </row>
    <row r="8244" spans="1:5" x14ac:dyDescent="0.2">
      <c r="A8244">
        <v>8185</v>
      </c>
      <c r="B8244" s="85">
        <f>'Expenditures 16-24'!E321</f>
        <v>0</v>
      </c>
      <c r="D8244" s="2" t="str">
        <f t="shared" si="134"/>
        <v>Error?</v>
      </c>
      <c r="E8244" s="4" t="s">
        <v>1532</v>
      </c>
    </row>
    <row r="8245" spans="1:5" x14ac:dyDescent="0.2">
      <c r="A8245">
        <v>8186</v>
      </c>
      <c r="B8245" s="85">
        <f>'Expenditures 16-24'!E322</f>
        <v>0</v>
      </c>
      <c r="D8245" s="2" t="str">
        <f t="shared" si="134"/>
        <v>Error?</v>
      </c>
      <c r="E8245" s="4" t="s">
        <v>1532</v>
      </c>
    </row>
    <row r="8246" spans="1:5" x14ac:dyDescent="0.2">
      <c r="A8246">
        <v>8187</v>
      </c>
      <c r="B8246" s="85">
        <f>'Expenditures 16-24'!E323</f>
        <v>0</v>
      </c>
      <c r="D8246" s="2" t="str">
        <f t="shared" si="134"/>
        <v>Error?</v>
      </c>
      <c r="E8246" s="4" t="s">
        <v>1532</v>
      </c>
    </row>
    <row r="8247" spans="1:5" x14ac:dyDescent="0.2">
      <c r="A8247">
        <v>8188</v>
      </c>
      <c r="B8247" s="85">
        <f>'Expenditures 16-24'!E324</f>
        <v>0</v>
      </c>
      <c r="D8247" s="2" t="str">
        <f t="shared" si="134"/>
        <v>Error?</v>
      </c>
      <c r="E8247" s="4" t="s">
        <v>1532</v>
      </c>
    </row>
    <row r="8248" spans="1:5" x14ac:dyDescent="0.2">
      <c r="A8248">
        <v>8189</v>
      </c>
      <c r="B8248" s="85">
        <f>'Expenditures 16-24'!E325</f>
        <v>0</v>
      </c>
      <c r="D8248" s="2" t="str">
        <f t="shared" si="134"/>
        <v>Error?</v>
      </c>
      <c r="E8248" s="4" t="s">
        <v>1532</v>
      </c>
    </row>
    <row r="8249" spans="1:5" x14ac:dyDescent="0.2">
      <c r="A8249">
        <v>8190</v>
      </c>
      <c r="B8249" s="85">
        <f>'Expenditures 16-24'!E326</f>
        <v>0</v>
      </c>
      <c r="D8249" s="2" t="str">
        <f t="shared" si="134"/>
        <v>Error?</v>
      </c>
      <c r="E8249" s="4" t="s">
        <v>1532</v>
      </c>
    </row>
    <row r="8250" spans="1:5" x14ac:dyDescent="0.2">
      <c r="A8250">
        <v>8191</v>
      </c>
      <c r="B8250" s="85">
        <f>'Expenditures 16-24'!E327</f>
        <v>0</v>
      </c>
      <c r="D8250" s="2" t="str">
        <f t="shared" si="134"/>
        <v>Error?</v>
      </c>
      <c r="E8250" s="4" t="s">
        <v>1532</v>
      </c>
    </row>
    <row r="8251" spans="1:5" x14ac:dyDescent="0.2">
      <c r="A8251">
        <v>8192</v>
      </c>
      <c r="B8251" s="85">
        <f>'Expenditures 16-24'!E328</f>
        <v>0</v>
      </c>
      <c r="D8251" s="2" t="str">
        <f t="shared" si="134"/>
        <v>Error?</v>
      </c>
      <c r="E8251" s="4" t="s">
        <v>1532</v>
      </c>
    </row>
    <row r="8252" spans="1:5" x14ac:dyDescent="0.2">
      <c r="A8252">
        <v>8193</v>
      </c>
      <c r="B8252" s="85">
        <f>'Expenditures 16-24'!E329</f>
        <v>0</v>
      </c>
      <c r="D8252" s="2" t="str">
        <f t="shared" si="134"/>
        <v>Error?</v>
      </c>
      <c r="E8252" s="4" t="s">
        <v>1532</v>
      </c>
    </row>
    <row r="8253" spans="1:5" x14ac:dyDescent="0.2">
      <c r="A8253">
        <v>8194</v>
      </c>
      <c r="B8253" s="85">
        <f>'Expenditures 16-24'!E330</f>
        <v>0</v>
      </c>
      <c r="D8253" s="2" t="str">
        <f t="shared" ref="D8253:D8316" si="135">IF(ISBLANK(B8253),"OK",IF(A8253-B8253=0,"OK","Error?"))</f>
        <v>Error?</v>
      </c>
      <c r="E8253" s="4" t="s">
        <v>1532</v>
      </c>
    </row>
    <row r="8254" spans="1:5" x14ac:dyDescent="0.2">
      <c r="A8254">
        <v>8195</v>
      </c>
      <c r="B8254" s="85">
        <f>'Expenditures 16-24'!E344</f>
        <v>0</v>
      </c>
      <c r="D8254" s="2" t="str">
        <f t="shared" si="135"/>
        <v>Error?</v>
      </c>
      <c r="E8254" s="4" t="s">
        <v>1532</v>
      </c>
    </row>
    <row r="8255" spans="1:5" x14ac:dyDescent="0.2">
      <c r="A8255">
        <v>8196</v>
      </c>
      <c r="B8255" s="85">
        <f>'Expenditures 16-24'!E347</f>
        <v>0</v>
      </c>
      <c r="D8255" s="2" t="str">
        <f t="shared" si="135"/>
        <v>Error?</v>
      </c>
      <c r="E8255" s="4" t="s">
        <v>1532</v>
      </c>
    </row>
    <row r="8256" spans="1:5" x14ac:dyDescent="0.2">
      <c r="A8256">
        <v>8197</v>
      </c>
      <c r="B8256" s="85">
        <f>'Expenditures 16-24'!E348</f>
        <v>0</v>
      </c>
      <c r="D8256" s="2" t="str">
        <f t="shared" si="135"/>
        <v>Error?</v>
      </c>
      <c r="E8256" s="4" t="s">
        <v>1532</v>
      </c>
    </row>
    <row r="8257" spans="1:5" x14ac:dyDescent="0.2">
      <c r="A8257">
        <v>8198</v>
      </c>
      <c r="B8257" s="85">
        <f>'Expenditures 16-24'!E349</f>
        <v>0</v>
      </c>
      <c r="D8257" s="2" t="str">
        <f t="shared" si="135"/>
        <v>Error?</v>
      </c>
      <c r="E8257" s="4" t="s">
        <v>1532</v>
      </c>
    </row>
    <row r="8258" spans="1:5" x14ac:dyDescent="0.2">
      <c r="A8258">
        <v>8199</v>
      </c>
      <c r="B8258" s="85">
        <f>'Expenditures 16-24'!E350</f>
        <v>0</v>
      </c>
      <c r="D8258" s="2" t="str">
        <f t="shared" si="135"/>
        <v>Error?</v>
      </c>
      <c r="E8258" s="4" t="s">
        <v>1532</v>
      </c>
    </row>
    <row r="8259" spans="1:5" x14ac:dyDescent="0.2">
      <c r="A8259">
        <v>8200</v>
      </c>
      <c r="B8259" s="85">
        <f>'Expenditures 16-24'!E351</f>
        <v>0</v>
      </c>
      <c r="D8259" s="2" t="str">
        <f t="shared" si="135"/>
        <v>Error?</v>
      </c>
      <c r="E8259" s="4" t="s">
        <v>1532</v>
      </c>
    </row>
    <row r="8260" spans="1:5" x14ac:dyDescent="0.2">
      <c r="A8260">
        <v>8201</v>
      </c>
      <c r="B8260" s="85">
        <f>'Expenditures 16-24'!E352</f>
        <v>0</v>
      </c>
      <c r="D8260" s="2" t="str">
        <f t="shared" si="135"/>
        <v>Error?</v>
      </c>
      <c r="E8260" s="4" t="s">
        <v>1532</v>
      </c>
    </row>
    <row r="8261" spans="1:5" x14ac:dyDescent="0.2">
      <c r="A8261">
        <v>8202</v>
      </c>
      <c r="B8261" s="85">
        <f>'Expenditures 16-24'!E353</f>
        <v>0</v>
      </c>
      <c r="D8261" s="2" t="str">
        <f t="shared" si="135"/>
        <v>Error?</v>
      </c>
      <c r="E8261" s="4" t="s">
        <v>1532</v>
      </c>
    </row>
    <row r="8262" spans="1:5" x14ac:dyDescent="0.2">
      <c r="A8262">
        <v>8203</v>
      </c>
      <c r="B8262" s="85">
        <f>'Expenditures 16-24'!E355</f>
        <v>0</v>
      </c>
      <c r="D8262" s="2" t="str">
        <f t="shared" si="135"/>
        <v>Error?</v>
      </c>
      <c r="E8262" s="4" t="s">
        <v>1532</v>
      </c>
    </row>
    <row r="8263" spans="1:5" x14ac:dyDescent="0.2">
      <c r="A8263">
        <v>8204</v>
      </c>
      <c r="B8263" s="85">
        <f>'Expenditures 16-24'!E356</f>
        <v>0</v>
      </c>
      <c r="D8263" s="2" t="str">
        <f t="shared" si="135"/>
        <v>Error?</v>
      </c>
      <c r="E8263" s="4" t="s">
        <v>1532</v>
      </c>
    </row>
    <row r="8264" spans="1:5" x14ac:dyDescent="0.2">
      <c r="A8264">
        <v>8205</v>
      </c>
      <c r="B8264" s="85">
        <f>'Expenditures 16-24'!E357</f>
        <v>0</v>
      </c>
      <c r="D8264" s="2" t="str">
        <f t="shared" si="135"/>
        <v>Error?</v>
      </c>
      <c r="E8264" s="4" t="s">
        <v>1532</v>
      </c>
    </row>
    <row r="8265" spans="1:5" x14ac:dyDescent="0.2">
      <c r="A8265">
        <v>8206</v>
      </c>
      <c r="B8265" s="85">
        <f>'Expenditures 16-24'!E358</f>
        <v>0</v>
      </c>
      <c r="D8265" s="2" t="str">
        <f t="shared" si="135"/>
        <v>Error?</v>
      </c>
      <c r="E8265" s="4" t="s">
        <v>1532</v>
      </c>
    </row>
    <row r="8266" spans="1:5" x14ac:dyDescent="0.2">
      <c r="A8266">
        <v>8207</v>
      </c>
      <c r="B8266" s="85">
        <f>'Expenditures 16-24'!E360</f>
        <v>0</v>
      </c>
      <c r="D8266" s="2" t="str">
        <f t="shared" si="135"/>
        <v>Error?</v>
      </c>
      <c r="E8266" s="4" t="s">
        <v>1532</v>
      </c>
    </row>
    <row r="8267" spans="1:5" x14ac:dyDescent="0.2">
      <c r="A8267">
        <v>8208</v>
      </c>
      <c r="B8267" s="85">
        <f>'Expenditures 16-24'!E361</f>
        <v>0</v>
      </c>
      <c r="D8267" s="2" t="str">
        <f t="shared" si="135"/>
        <v>Error?</v>
      </c>
      <c r="E8267" s="4" t="s">
        <v>1532</v>
      </c>
    </row>
    <row r="8268" spans="1:5" x14ac:dyDescent="0.2">
      <c r="A8268">
        <v>8209</v>
      </c>
      <c r="B8268" s="85">
        <f>'Expenditures 16-24'!E362</f>
        <v>0</v>
      </c>
      <c r="D8268" s="2" t="str">
        <f t="shared" si="135"/>
        <v>Error?</v>
      </c>
      <c r="E8268" s="4" t="s">
        <v>1532</v>
      </c>
    </row>
    <row r="8269" spans="1:5" x14ac:dyDescent="0.2">
      <c r="A8269" s="5">
        <v>8210</v>
      </c>
      <c r="D8269" s="2" t="str">
        <f t="shared" si="135"/>
        <v>OK</v>
      </c>
      <c r="E8269" s="4" t="s">
        <v>1532</v>
      </c>
    </row>
    <row r="8270" spans="1:5" x14ac:dyDescent="0.2">
      <c r="A8270" s="5">
        <v>8211</v>
      </c>
      <c r="D8270" s="2" t="str">
        <f t="shared" si="135"/>
        <v>OK</v>
      </c>
      <c r="E8270" s="4" t="s">
        <v>1532</v>
      </c>
    </row>
    <row r="8271" spans="1:5" x14ac:dyDescent="0.2">
      <c r="A8271">
        <v>8212</v>
      </c>
      <c r="B8271" s="85">
        <f>'Expenditures 16-24'!E367</f>
        <v>0</v>
      </c>
      <c r="D8271" s="2" t="str">
        <f t="shared" si="135"/>
        <v>Error?</v>
      </c>
      <c r="E8271" s="4" t="s">
        <v>1532</v>
      </c>
    </row>
    <row r="8272" spans="1:5" x14ac:dyDescent="0.2">
      <c r="A8272">
        <v>8213</v>
      </c>
      <c r="B8272" s="85">
        <f>'Expenditures 16-24'!E368</f>
        <v>0</v>
      </c>
      <c r="D8272" s="2" t="str">
        <f t="shared" si="135"/>
        <v>Error?</v>
      </c>
      <c r="E8272" s="4" t="s">
        <v>1532</v>
      </c>
    </row>
    <row r="8273" spans="1:5" x14ac:dyDescent="0.2">
      <c r="A8273">
        <v>8214</v>
      </c>
      <c r="B8273" s="85">
        <f>'Expenditures 16-24'!E369</f>
        <v>0</v>
      </c>
      <c r="D8273" s="2" t="str">
        <f t="shared" si="135"/>
        <v>Error?</v>
      </c>
      <c r="E8273" s="4" t="s">
        <v>1532</v>
      </c>
    </row>
    <row r="8274" spans="1:5" x14ac:dyDescent="0.2">
      <c r="A8274">
        <v>8215</v>
      </c>
      <c r="B8274" s="85">
        <f>'Expenditures 16-24'!E371</f>
        <v>0</v>
      </c>
      <c r="D8274" s="2" t="str">
        <f t="shared" si="135"/>
        <v>Error?</v>
      </c>
      <c r="E8274" s="4" t="s">
        <v>1532</v>
      </c>
    </row>
    <row r="8275" spans="1:5" x14ac:dyDescent="0.2">
      <c r="A8275">
        <v>8216</v>
      </c>
      <c r="B8275" s="85">
        <f>'Expenditures 16-24'!E372</f>
        <v>0</v>
      </c>
      <c r="D8275" s="2" t="str">
        <f t="shared" si="135"/>
        <v>Error?</v>
      </c>
      <c r="E8275" s="4" t="s">
        <v>1532</v>
      </c>
    </row>
    <row r="8276" spans="1:5" x14ac:dyDescent="0.2">
      <c r="A8276">
        <v>8217</v>
      </c>
      <c r="B8276" s="85">
        <f>'Expenditures 16-24'!E374</f>
        <v>0</v>
      </c>
      <c r="D8276" s="2" t="str">
        <f t="shared" si="135"/>
        <v>Error?</v>
      </c>
      <c r="E8276" s="4" t="s">
        <v>1532</v>
      </c>
    </row>
    <row r="8277" spans="1:5" x14ac:dyDescent="0.2">
      <c r="A8277">
        <v>8218</v>
      </c>
      <c r="B8277" s="85">
        <f>'Expenditures 16-24'!E375</f>
        <v>0</v>
      </c>
      <c r="D8277" s="2" t="str">
        <f t="shared" si="135"/>
        <v>Error?</v>
      </c>
      <c r="E8277" s="4" t="s">
        <v>1532</v>
      </c>
    </row>
    <row r="8278" spans="1:5" x14ac:dyDescent="0.2">
      <c r="A8278">
        <v>8219</v>
      </c>
      <c r="B8278" s="85">
        <f>'Expenditures 16-24'!E376</f>
        <v>0</v>
      </c>
      <c r="D8278" s="2" t="str">
        <f t="shared" si="135"/>
        <v>Error?</v>
      </c>
      <c r="E8278" s="4" t="s">
        <v>1532</v>
      </c>
    </row>
    <row r="8279" spans="1:5" x14ac:dyDescent="0.2">
      <c r="A8279">
        <v>8220</v>
      </c>
      <c r="B8279" s="85">
        <f>'Expenditures 16-24'!E377</f>
        <v>0</v>
      </c>
      <c r="D8279" s="2" t="str">
        <f t="shared" si="135"/>
        <v>Error?</v>
      </c>
      <c r="E8279" s="4" t="s">
        <v>1532</v>
      </c>
    </row>
    <row r="8280" spans="1:5" x14ac:dyDescent="0.2">
      <c r="A8280">
        <v>8221</v>
      </c>
      <c r="B8280" s="85">
        <f>'Expenditures 16-24'!E378</f>
        <v>0</v>
      </c>
      <c r="D8280" s="2" t="str">
        <f t="shared" si="135"/>
        <v>Error?</v>
      </c>
      <c r="E8280" s="4" t="s">
        <v>1532</v>
      </c>
    </row>
    <row r="8281" spans="1:5" x14ac:dyDescent="0.2">
      <c r="A8281">
        <v>8222</v>
      </c>
      <c r="B8281" s="85">
        <f>'Expenditures 16-24'!E380</f>
        <v>0</v>
      </c>
      <c r="D8281" s="2" t="str">
        <f t="shared" si="135"/>
        <v>Error?</v>
      </c>
      <c r="E8281" s="4" t="s">
        <v>1532</v>
      </c>
    </row>
    <row r="8282" spans="1:5" x14ac:dyDescent="0.2">
      <c r="A8282">
        <v>8223</v>
      </c>
      <c r="B8282" s="85">
        <f>'Expenditures 16-24'!E381</f>
        <v>0</v>
      </c>
      <c r="D8282" s="2" t="str">
        <f t="shared" si="135"/>
        <v>Error?</v>
      </c>
      <c r="E8282" s="4" t="s">
        <v>1532</v>
      </c>
    </row>
    <row r="8283" spans="1:5" x14ac:dyDescent="0.2">
      <c r="A8283">
        <v>8224</v>
      </c>
      <c r="B8283" s="85">
        <f>'Expenditures 16-24'!E382</f>
        <v>0</v>
      </c>
      <c r="D8283" s="2" t="str">
        <f t="shared" si="135"/>
        <v>Error?</v>
      </c>
      <c r="E8283" s="4" t="s">
        <v>1532</v>
      </c>
    </row>
    <row r="8284" spans="1:5" x14ac:dyDescent="0.2">
      <c r="A8284">
        <v>8225</v>
      </c>
      <c r="B8284" s="85">
        <f>'Expenditures 16-24'!E383</f>
        <v>0</v>
      </c>
      <c r="D8284" s="2" t="str">
        <f t="shared" si="135"/>
        <v>Error?</v>
      </c>
      <c r="E8284" s="4" t="s">
        <v>1532</v>
      </c>
    </row>
    <row r="8285" spans="1:5" x14ac:dyDescent="0.2">
      <c r="A8285">
        <v>8226</v>
      </c>
      <c r="B8285" s="85">
        <f>'Expenditures 16-24'!E384</f>
        <v>0</v>
      </c>
      <c r="D8285" s="2" t="str">
        <f t="shared" si="135"/>
        <v>Error?</v>
      </c>
      <c r="E8285" s="4" t="s">
        <v>1532</v>
      </c>
    </row>
    <row r="8286" spans="1:5" x14ac:dyDescent="0.2">
      <c r="A8286">
        <v>8227</v>
      </c>
      <c r="B8286" s="85">
        <f>'Expenditures 16-24'!E385</f>
        <v>0</v>
      </c>
      <c r="D8286" s="2" t="str">
        <f t="shared" si="135"/>
        <v>Error?</v>
      </c>
      <c r="E8286" s="4" t="s">
        <v>1532</v>
      </c>
    </row>
    <row r="8287" spans="1:5" x14ac:dyDescent="0.2">
      <c r="A8287">
        <v>8228</v>
      </c>
      <c r="B8287" s="85">
        <f>'Expenditures 16-24'!E386</f>
        <v>0</v>
      </c>
      <c r="D8287" s="2" t="str">
        <f t="shared" si="135"/>
        <v>Error?</v>
      </c>
      <c r="E8287" s="4" t="s">
        <v>1532</v>
      </c>
    </row>
    <row r="8288" spans="1:5" x14ac:dyDescent="0.2">
      <c r="A8288">
        <v>8229</v>
      </c>
      <c r="B8288" s="85">
        <f>'Expenditures 16-24'!E387</f>
        <v>0</v>
      </c>
      <c r="D8288" s="2" t="str">
        <f t="shared" si="135"/>
        <v>Error?</v>
      </c>
      <c r="E8288" s="4" t="s">
        <v>1532</v>
      </c>
    </row>
    <row r="8289" spans="1:5" x14ac:dyDescent="0.2">
      <c r="A8289">
        <v>8230</v>
      </c>
      <c r="B8289" s="85">
        <f>'Expenditures 16-24'!E388</f>
        <v>0</v>
      </c>
      <c r="D8289" s="2" t="str">
        <f t="shared" si="135"/>
        <v>Error?</v>
      </c>
      <c r="E8289" s="4" t="s">
        <v>1532</v>
      </c>
    </row>
    <row r="8290" spans="1:5" x14ac:dyDescent="0.2">
      <c r="A8290">
        <v>8231</v>
      </c>
      <c r="B8290" s="85">
        <f>'Expenditures 16-24'!E393</f>
        <v>0</v>
      </c>
      <c r="D8290" s="2" t="str">
        <f t="shared" si="135"/>
        <v>Error?</v>
      </c>
      <c r="E8290" s="4" t="s">
        <v>1532</v>
      </c>
    </row>
    <row r="8291" spans="1:5" x14ac:dyDescent="0.2">
      <c r="A8291">
        <v>8232</v>
      </c>
      <c r="B8291" s="85">
        <f>'Expenditures 16-24'!E394</f>
        <v>0</v>
      </c>
      <c r="D8291" s="2" t="str">
        <f t="shared" si="135"/>
        <v>Error?</v>
      </c>
      <c r="E8291" s="4" t="s">
        <v>1532</v>
      </c>
    </row>
    <row r="8292" spans="1:5" x14ac:dyDescent="0.2">
      <c r="A8292">
        <v>8233</v>
      </c>
      <c r="B8292" s="85">
        <f>'Expenditures 16-24'!E395</f>
        <v>0</v>
      </c>
      <c r="D8292" s="2" t="str">
        <f t="shared" si="135"/>
        <v>Error?</v>
      </c>
      <c r="E8292" s="4" t="s">
        <v>1532</v>
      </c>
    </row>
    <row r="8293" spans="1:5" x14ac:dyDescent="0.2">
      <c r="A8293">
        <v>8234</v>
      </c>
      <c r="B8293" s="85">
        <f>'Expenditures 16-24'!E396</f>
        <v>0</v>
      </c>
      <c r="D8293" s="2" t="str">
        <f t="shared" si="135"/>
        <v>Error?</v>
      </c>
      <c r="E8293" s="4" t="s">
        <v>1532</v>
      </c>
    </row>
    <row r="8294" spans="1:5" x14ac:dyDescent="0.2">
      <c r="A8294">
        <v>8235</v>
      </c>
      <c r="B8294" s="85">
        <f>'Expenditures 16-24'!E397</f>
        <v>0</v>
      </c>
      <c r="D8294" s="2" t="str">
        <f t="shared" si="135"/>
        <v>Error?</v>
      </c>
      <c r="E8294" s="4" t="s">
        <v>1532</v>
      </c>
    </row>
    <row r="8295" spans="1:5" x14ac:dyDescent="0.2">
      <c r="A8295">
        <v>8236</v>
      </c>
      <c r="B8295" s="85">
        <f>'Expenditures 16-24'!E412</f>
        <v>0</v>
      </c>
      <c r="D8295" s="2" t="str">
        <f t="shared" si="135"/>
        <v>Error?</v>
      </c>
      <c r="E8295" s="4" t="s">
        <v>1532</v>
      </c>
    </row>
    <row r="8296" spans="1:5" x14ac:dyDescent="0.2">
      <c r="A8296">
        <v>8237</v>
      </c>
      <c r="B8296" s="85">
        <f>'Expenditures 16-24'!E413</f>
        <v>0</v>
      </c>
      <c r="D8296" s="2" t="str">
        <f t="shared" si="135"/>
        <v>Error?</v>
      </c>
      <c r="E8296" s="4" t="s">
        <v>1532</v>
      </c>
    </row>
    <row r="8297" spans="1:5" x14ac:dyDescent="0.2">
      <c r="A8297">
        <v>8238</v>
      </c>
      <c r="B8297" s="85">
        <f>'Expenditures 16-24'!E414</f>
        <v>0</v>
      </c>
      <c r="D8297" s="2" t="str">
        <f t="shared" si="135"/>
        <v>Error?</v>
      </c>
      <c r="E8297" s="4" t="s">
        <v>1532</v>
      </c>
    </row>
    <row r="8298" spans="1:5" x14ac:dyDescent="0.2">
      <c r="A8298">
        <v>8239</v>
      </c>
      <c r="B8298" s="85">
        <f>'Expenditures 16-24'!F316</f>
        <v>0</v>
      </c>
      <c r="D8298" s="2" t="str">
        <f t="shared" si="135"/>
        <v>Error?</v>
      </c>
      <c r="E8298" s="4" t="s">
        <v>1532</v>
      </c>
    </row>
    <row r="8299" spans="1:5" x14ac:dyDescent="0.2">
      <c r="A8299">
        <v>8240</v>
      </c>
      <c r="B8299" s="85">
        <f>'Expenditures 16-24'!F318</f>
        <v>0</v>
      </c>
      <c r="D8299" s="2" t="str">
        <f t="shared" si="135"/>
        <v>Error?</v>
      </c>
      <c r="E8299" s="4" t="s">
        <v>1532</v>
      </c>
    </row>
    <row r="8300" spans="1:5" x14ac:dyDescent="0.2">
      <c r="A8300">
        <v>8241</v>
      </c>
      <c r="B8300" s="85">
        <f>'Expenditures 16-24'!F319</f>
        <v>0</v>
      </c>
      <c r="D8300" s="2" t="str">
        <f t="shared" si="135"/>
        <v>Error?</v>
      </c>
      <c r="E8300" s="4" t="s">
        <v>1532</v>
      </c>
    </row>
    <row r="8301" spans="1:5" x14ac:dyDescent="0.2">
      <c r="A8301">
        <v>8242</v>
      </c>
      <c r="B8301" s="85">
        <f>'Expenditures 16-24'!F320</f>
        <v>0</v>
      </c>
      <c r="D8301" s="2" t="str">
        <f t="shared" si="135"/>
        <v>Error?</v>
      </c>
      <c r="E8301" s="4" t="s">
        <v>1532</v>
      </c>
    </row>
    <row r="8302" spans="1:5" x14ac:dyDescent="0.2">
      <c r="A8302">
        <v>8243</v>
      </c>
      <c r="B8302" s="85">
        <f>'Expenditures 16-24'!F321</f>
        <v>0</v>
      </c>
      <c r="D8302" s="2" t="str">
        <f t="shared" si="135"/>
        <v>Error?</v>
      </c>
      <c r="E8302" s="4" t="s">
        <v>1532</v>
      </c>
    </row>
    <row r="8303" spans="1:5" x14ac:dyDescent="0.2">
      <c r="A8303">
        <v>8244</v>
      </c>
      <c r="B8303" s="85">
        <f>'Expenditures 16-24'!F322</f>
        <v>0</v>
      </c>
      <c r="D8303" s="2" t="str">
        <f t="shared" si="135"/>
        <v>Error?</v>
      </c>
      <c r="E8303" s="4" t="s">
        <v>1532</v>
      </c>
    </row>
    <row r="8304" spans="1:5" x14ac:dyDescent="0.2">
      <c r="A8304">
        <v>8245</v>
      </c>
      <c r="B8304" s="85">
        <f>'Expenditures 16-24'!F323</f>
        <v>0</v>
      </c>
      <c r="D8304" s="2" t="str">
        <f t="shared" si="135"/>
        <v>Error?</v>
      </c>
      <c r="E8304" s="4" t="s">
        <v>1532</v>
      </c>
    </row>
    <row r="8305" spans="1:5" x14ac:dyDescent="0.2">
      <c r="A8305">
        <v>8246</v>
      </c>
      <c r="B8305" s="85">
        <f>'Expenditures 16-24'!F324</f>
        <v>0</v>
      </c>
      <c r="D8305" s="2" t="str">
        <f t="shared" si="135"/>
        <v>Error?</v>
      </c>
      <c r="E8305" s="4" t="s">
        <v>1532</v>
      </c>
    </row>
    <row r="8306" spans="1:5" x14ac:dyDescent="0.2">
      <c r="A8306">
        <v>8247</v>
      </c>
      <c r="B8306" s="85">
        <f>'Expenditures 16-24'!F325</f>
        <v>0</v>
      </c>
      <c r="D8306" s="2" t="str">
        <f t="shared" si="135"/>
        <v>Error?</v>
      </c>
      <c r="E8306" s="4" t="s">
        <v>1532</v>
      </c>
    </row>
    <row r="8307" spans="1:5" x14ac:dyDescent="0.2">
      <c r="A8307">
        <v>8248</v>
      </c>
      <c r="B8307" s="85">
        <f>'Expenditures 16-24'!F326</f>
        <v>0</v>
      </c>
      <c r="D8307" s="2" t="str">
        <f t="shared" si="135"/>
        <v>Error?</v>
      </c>
      <c r="E8307" s="4" t="s">
        <v>1532</v>
      </c>
    </row>
    <row r="8308" spans="1:5" x14ac:dyDescent="0.2">
      <c r="A8308">
        <v>8249</v>
      </c>
      <c r="B8308" s="85">
        <f>'Expenditures 16-24'!F327</f>
        <v>0</v>
      </c>
      <c r="D8308" s="2" t="str">
        <f t="shared" si="135"/>
        <v>Error?</v>
      </c>
      <c r="E8308" s="4" t="s">
        <v>1532</v>
      </c>
    </row>
    <row r="8309" spans="1:5" x14ac:dyDescent="0.2">
      <c r="A8309">
        <v>8250</v>
      </c>
      <c r="B8309" s="85">
        <f>'Expenditures 16-24'!F328</f>
        <v>0</v>
      </c>
      <c r="D8309" s="2" t="str">
        <f t="shared" si="135"/>
        <v>Error?</v>
      </c>
      <c r="E8309" s="4" t="s">
        <v>1532</v>
      </c>
    </row>
    <row r="8310" spans="1:5" x14ac:dyDescent="0.2">
      <c r="A8310">
        <v>8251</v>
      </c>
      <c r="B8310" s="85">
        <f>'Expenditures 16-24'!F329</f>
        <v>0</v>
      </c>
      <c r="D8310" s="2" t="str">
        <f t="shared" si="135"/>
        <v>Error?</v>
      </c>
      <c r="E8310" s="4" t="s">
        <v>1532</v>
      </c>
    </row>
    <row r="8311" spans="1:5" x14ac:dyDescent="0.2">
      <c r="A8311">
        <v>8252</v>
      </c>
      <c r="B8311" s="85">
        <f>'Expenditures 16-24'!F330</f>
        <v>0</v>
      </c>
      <c r="D8311" s="2" t="str">
        <f t="shared" si="135"/>
        <v>Error?</v>
      </c>
      <c r="E8311" s="4" t="s">
        <v>1532</v>
      </c>
    </row>
    <row r="8312" spans="1:5" x14ac:dyDescent="0.2">
      <c r="A8312">
        <v>8253</v>
      </c>
      <c r="B8312" s="85">
        <f>'Expenditures 16-24'!F344</f>
        <v>0</v>
      </c>
      <c r="D8312" s="2" t="str">
        <f t="shared" si="135"/>
        <v>Error?</v>
      </c>
      <c r="E8312" s="4" t="s">
        <v>1532</v>
      </c>
    </row>
    <row r="8313" spans="1:5" x14ac:dyDescent="0.2">
      <c r="A8313">
        <v>8254</v>
      </c>
      <c r="B8313" s="85">
        <f>'Expenditures 16-24'!F347</f>
        <v>0</v>
      </c>
      <c r="D8313" s="2" t="str">
        <f t="shared" si="135"/>
        <v>Error?</v>
      </c>
      <c r="E8313" s="4" t="s">
        <v>1532</v>
      </c>
    </row>
    <row r="8314" spans="1:5" x14ac:dyDescent="0.2">
      <c r="A8314">
        <v>8255</v>
      </c>
      <c r="B8314" s="85">
        <f>'Expenditures 16-24'!F348</f>
        <v>0</v>
      </c>
      <c r="D8314" s="2" t="str">
        <f t="shared" si="135"/>
        <v>Error?</v>
      </c>
      <c r="E8314" s="4" t="s">
        <v>1532</v>
      </c>
    </row>
    <row r="8315" spans="1:5" x14ac:dyDescent="0.2">
      <c r="A8315">
        <v>8256</v>
      </c>
      <c r="B8315" s="85">
        <f>'Expenditures 16-24'!F349</f>
        <v>0</v>
      </c>
      <c r="D8315" s="2" t="str">
        <f t="shared" si="135"/>
        <v>Error?</v>
      </c>
      <c r="E8315" s="4" t="s">
        <v>1532</v>
      </c>
    </row>
    <row r="8316" spans="1:5" x14ac:dyDescent="0.2">
      <c r="A8316">
        <v>8257</v>
      </c>
      <c r="B8316" s="85">
        <f>'Expenditures 16-24'!F350</f>
        <v>0</v>
      </c>
      <c r="D8316" s="2" t="str">
        <f t="shared" si="135"/>
        <v>Error?</v>
      </c>
      <c r="E8316" s="4" t="s">
        <v>1532</v>
      </c>
    </row>
    <row r="8317" spans="1:5" x14ac:dyDescent="0.2">
      <c r="A8317">
        <v>8258</v>
      </c>
      <c r="B8317" s="85">
        <f>'Expenditures 16-24'!F351</f>
        <v>0</v>
      </c>
      <c r="D8317" s="2" t="str">
        <f t="shared" ref="D8317:D8380" si="136">IF(ISBLANK(B8317),"OK",IF(A8317-B8317=0,"OK","Error?"))</f>
        <v>Error?</v>
      </c>
      <c r="E8317" s="4" t="s">
        <v>1532</v>
      </c>
    </row>
    <row r="8318" spans="1:5" x14ac:dyDescent="0.2">
      <c r="A8318">
        <v>8259</v>
      </c>
      <c r="B8318" s="85">
        <f>'Expenditures 16-24'!F352</f>
        <v>0</v>
      </c>
      <c r="D8318" s="2" t="str">
        <f t="shared" si="136"/>
        <v>Error?</v>
      </c>
      <c r="E8318" s="4" t="s">
        <v>1532</v>
      </c>
    </row>
    <row r="8319" spans="1:5" x14ac:dyDescent="0.2">
      <c r="A8319">
        <v>8260</v>
      </c>
      <c r="B8319" s="85">
        <f>'Expenditures 16-24'!F353</f>
        <v>0</v>
      </c>
      <c r="D8319" s="2" t="str">
        <f t="shared" si="136"/>
        <v>Error?</v>
      </c>
      <c r="E8319" s="4" t="s">
        <v>1532</v>
      </c>
    </row>
    <row r="8320" spans="1:5" x14ac:dyDescent="0.2">
      <c r="A8320">
        <v>8261</v>
      </c>
      <c r="B8320" s="85">
        <f>'Expenditures 16-24'!F355</f>
        <v>0</v>
      </c>
      <c r="D8320" s="2" t="str">
        <f t="shared" si="136"/>
        <v>Error?</v>
      </c>
      <c r="E8320" s="4" t="s">
        <v>1532</v>
      </c>
    </row>
    <row r="8321" spans="1:5" x14ac:dyDescent="0.2">
      <c r="A8321">
        <v>8262</v>
      </c>
      <c r="B8321" s="85">
        <f>'Expenditures 16-24'!F356</f>
        <v>0</v>
      </c>
      <c r="D8321" s="2" t="str">
        <f t="shared" si="136"/>
        <v>Error?</v>
      </c>
      <c r="E8321" s="4" t="s">
        <v>1532</v>
      </c>
    </row>
    <row r="8322" spans="1:5" x14ac:dyDescent="0.2">
      <c r="A8322">
        <v>8263</v>
      </c>
      <c r="B8322" s="85">
        <f>'Expenditures 16-24'!F357</f>
        <v>0</v>
      </c>
      <c r="D8322" s="2" t="str">
        <f t="shared" si="136"/>
        <v>Error?</v>
      </c>
      <c r="E8322" s="4" t="s">
        <v>1532</v>
      </c>
    </row>
    <row r="8323" spans="1:5" x14ac:dyDescent="0.2">
      <c r="A8323">
        <v>8264</v>
      </c>
      <c r="B8323" s="85">
        <f>'Expenditures 16-24'!F358</f>
        <v>0</v>
      </c>
      <c r="D8323" s="2" t="str">
        <f t="shared" si="136"/>
        <v>Error?</v>
      </c>
      <c r="E8323" s="4" t="s">
        <v>1532</v>
      </c>
    </row>
    <row r="8324" spans="1:5" x14ac:dyDescent="0.2">
      <c r="A8324">
        <v>8265</v>
      </c>
      <c r="B8324" s="85">
        <f>'Expenditures 16-24'!F360</f>
        <v>0</v>
      </c>
      <c r="D8324" s="2" t="str">
        <f t="shared" si="136"/>
        <v>Error?</v>
      </c>
      <c r="E8324" s="4" t="s">
        <v>1532</v>
      </c>
    </row>
    <row r="8325" spans="1:5" x14ac:dyDescent="0.2">
      <c r="A8325">
        <v>8266</v>
      </c>
      <c r="B8325" s="85">
        <f>'Expenditures 16-24'!F361</f>
        <v>0</v>
      </c>
      <c r="D8325" s="2" t="str">
        <f t="shared" si="136"/>
        <v>Error?</v>
      </c>
      <c r="E8325" s="4" t="s">
        <v>1532</v>
      </c>
    </row>
    <row r="8326" spans="1:5" x14ac:dyDescent="0.2">
      <c r="A8326">
        <v>8267</v>
      </c>
      <c r="B8326" s="85">
        <f>'Expenditures 16-24'!F362</f>
        <v>0</v>
      </c>
      <c r="D8326" s="2" t="str">
        <f t="shared" si="136"/>
        <v>Error?</v>
      </c>
      <c r="E8326" s="4" t="s">
        <v>1532</v>
      </c>
    </row>
    <row r="8327" spans="1:5" x14ac:dyDescent="0.2">
      <c r="A8327" s="5">
        <v>8268</v>
      </c>
      <c r="D8327" s="2" t="str">
        <f t="shared" si="136"/>
        <v>OK</v>
      </c>
      <c r="E8327" s="4" t="s">
        <v>1532</v>
      </c>
    </row>
    <row r="8328" spans="1:5" x14ac:dyDescent="0.2">
      <c r="A8328" s="5">
        <v>8269</v>
      </c>
      <c r="D8328" s="2" t="str">
        <f t="shared" si="136"/>
        <v>OK</v>
      </c>
      <c r="E8328" s="4" t="s">
        <v>1532</v>
      </c>
    </row>
    <row r="8329" spans="1:5" x14ac:dyDescent="0.2">
      <c r="A8329">
        <v>8270</v>
      </c>
      <c r="B8329" s="85">
        <f>'Expenditures 16-24'!F367</f>
        <v>0</v>
      </c>
      <c r="D8329" s="2" t="str">
        <f t="shared" si="136"/>
        <v>Error?</v>
      </c>
      <c r="E8329" s="4" t="s">
        <v>1532</v>
      </c>
    </row>
    <row r="8330" spans="1:5" x14ac:dyDescent="0.2">
      <c r="A8330">
        <v>8271</v>
      </c>
      <c r="B8330" s="85">
        <f>'Expenditures 16-24'!F368</f>
        <v>0</v>
      </c>
      <c r="D8330" s="2" t="str">
        <f t="shared" si="136"/>
        <v>Error?</v>
      </c>
      <c r="E8330" s="4" t="s">
        <v>1532</v>
      </c>
    </row>
    <row r="8331" spans="1:5" x14ac:dyDescent="0.2">
      <c r="A8331">
        <v>8272</v>
      </c>
      <c r="B8331" s="85">
        <f>'Expenditures 16-24'!F371</f>
        <v>0</v>
      </c>
      <c r="D8331" s="2" t="str">
        <f t="shared" si="136"/>
        <v>Error?</v>
      </c>
      <c r="E8331" s="4" t="s">
        <v>1532</v>
      </c>
    </row>
    <row r="8332" spans="1:5" x14ac:dyDescent="0.2">
      <c r="A8332">
        <v>8273</v>
      </c>
      <c r="B8332" s="85">
        <f>'Expenditures 16-24'!F372</f>
        <v>0</v>
      </c>
      <c r="D8332" s="2" t="str">
        <f t="shared" si="136"/>
        <v>Error?</v>
      </c>
      <c r="E8332" s="4" t="s">
        <v>1532</v>
      </c>
    </row>
    <row r="8333" spans="1:5" x14ac:dyDescent="0.2">
      <c r="A8333">
        <v>8274</v>
      </c>
      <c r="B8333" s="85">
        <f>'Expenditures 16-24'!F374</f>
        <v>0</v>
      </c>
      <c r="D8333" s="2" t="str">
        <f t="shared" si="136"/>
        <v>Error?</v>
      </c>
      <c r="E8333" s="4" t="s">
        <v>1532</v>
      </c>
    </row>
    <row r="8334" spans="1:5" x14ac:dyDescent="0.2">
      <c r="A8334">
        <v>8275</v>
      </c>
      <c r="B8334" s="85">
        <f>'Expenditures 16-24'!F375</f>
        <v>0</v>
      </c>
      <c r="D8334" s="2" t="str">
        <f t="shared" si="136"/>
        <v>Error?</v>
      </c>
      <c r="E8334" s="4" t="s">
        <v>1532</v>
      </c>
    </row>
    <row r="8335" spans="1:5" x14ac:dyDescent="0.2">
      <c r="A8335">
        <v>8276</v>
      </c>
      <c r="B8335" s="85">
        <f>'Expenditures 16-24'!F376</f>
        <v>0</v>
      </c>
      <c r="D8335" s="2" t="str">
        <f t="shared" si="136"/>
        <v>Error?</v>
      </c>
      <c r="E8335" s="4" t="s">
        <v>1532</v>
      </c>
    </row>
    <row r="8336" spans="1:5" x14ac:dyDescent="0.2">
      <c r="A8336">
        <v>8277</v>
      </c>
      <c r="B8336" s="85">
        <f>'Expenditures 16-24'!F377</f>
        <v>0</v>
      </c>
      <c r="D8336" s="2" t="str">
        <f t="shared" si="136"/>
        <v>Error?</v>
      </c>
      <c r="E8336" s="4" t="s">
        <v>1532</v>
      </c>
    </row>
    <row r="8337" spans="1:5" x14ac:dyDescent="0.2">
      <c r="A8337">
        <v>8278</v>
      </c>
      <c r="B8337" s="85">
        <f>'Expenditures 16-24'!F378</f>
        <v>0</v>
      </c>
      <c r="D8337" s="2" t="str">
        <f t="shared" si="136"/>
        <v>Error?</v>
      </c>
      <c r="E8337" s="4" t="s">
        <v>1532</v>
      </c>
    </row>
    <row r="8338" spans="1:5" x14ac:dyDescent="0.2">
      <c r="A8338">
        <v>8279</v>
      </c>
      <c r="B8338" s="85">
        <f>'Expenditures 16-24'!F380</f>
        <v>0</v>
      </c>
      <c r="D8338" s="2" t="str">
        <f t="shared" si="136"/>
        <v>Error?</v>
      </c>
      <c r="E8338" s="4" t="s">
        <v>1532</v>
      </c>
    </row>
    <row r="8339" spans="1:5" x14ac:dyDescent="0.2">
      <c r="A8339">
        <v>8280</v>
      </c>
      <c r="B8339" s="85">
        <f>'Expenditures 16-24'!F381</f>
        <v>0</v>
      </c>
      <c r="D8339" s="2" t="str">
        <f t="shared" si="136"/>
        <v>Error?</v>
      </c>
      <c r="E8339" s="4" t="s">
        <v>1532</v>
      </c>
    </row>
    <row r="8340" spans="1:5" x14ac:dyDescent="0.2">
      <c r="A8340">
        <v>8281</v>
      </c>
      <c r="B8340" s="85">
        <f>'Expenditures 16-24'!F382</f>
        <v>0</v>
      </c>
      <c r="D8340" s="2" t="str">
        <f t="shared" si="136"/>
        <v>Error?</v>
      </c>
      <c r="E8340" s="4" t="s">
        <v>1532</v>
      </c>
    </row>
    <row r="8341" spans="1:5" x14ac:dyDescent="0.2">
      <c r="A8341">
        <v>8282</v>
      </c>
      <c r="B8341" s="85">
        <f>'Expenditures 16-24'!F383</f>
        <v>0</v>
      </c>
      <c r="D8341" s="2" t="str">
        <f t="shared" si="136"/>
        <v>Error?</v>
      </c>
      <c r="E8341" s="4" t="s">
        <v>1532</v>
      </c>
    </row>
    <row r="8342" spans="1:5" x14ac:dyDescent="0.2">
      <c r="A8342">
        <v>8283</v>
      </c>
      <c r="B8342" s="85">
        <f>'Expenditures 16-24'!F384</f>
        <v>0</v>
      </c>
      <c r="D8342" s="2" t="str">
        <f t="shared" si="136"/>
        <v>Error?</v>
      </c>
      <c r="E8342" s="4" t="s">
        <v>1532</v>
      </c>
    </row>
    <row r="8343" spans="1:5" x14ac:dyDescent="0.2">
      <c r="A8343">
        <v>8284</v>
      </c>
      <c r="B8343" s="85">
        <f>'Expenditures 16-24'!F385</f>
        <v>0</v>
      </c>
      <c r="D8343" s="2" t="str">
        <f t="shared" si="136"/>
        <v>Error?</v>
      </c>
      <c r="E8343" s="4" t="s">
        <v>1532</v>
      </c>
    </row>
    <row r="8344" spans="1:5" x14ac:dyDescent="0.2">
      <c r="A8344">
        <v>8285</v>
      </c>
      <c r="B8344" s="85">
        <f>'Expenditures 16-24'!F386</f>
        <v>0</v>
      </c>
      <c r="D8344" s="2" t="str">
        <f t="shared" si="136"/>
        <v>Error?</v>
      </c>
      <c r="E8344" s="4" t="s">
        <v>1532</v>
      </c>
    </row>
    <row r="8345" spans="1:5" x14ac:dyDescent="0.2">
      <c r="A8345">
        <v>8286</v>
      </c>
      <c r="B8345" s="85">
        <f>'Expenditures 16-24'!F387</f>
        <v>0</v>
      </c>
      <c r="D8345" s="2" t="str">
        <f t="shared" si="136"/>
        <v>Error?</v>
      </c>
      <c r="E8345" s="4" t="s">
        <v>1532</v>
      </c>
    </row>
    <row r="8346" spans="1:5" x14ac:dyDescent="0.2">
      <c r="A8346">
        <v>8287</v>
      </c>
      <c r="B8346" s="85">
        <f>'Expenditures 16-24'!F388</f>
        <v>0</v>
      </c>
      <c r="D8346" s="2" t="str">
        <f t="shared" si="136"/>
        <v>Error?</v>
      </c>
      <c r="E8346" s="4" t="s">
        <v>1532</v>
      </c>
    </row>
    <row r="8347" spans="1:5" x14ac:dyDescent="0.2">
      <c r="A8347">
        <v>8288</v>
      </c>
      <c r="B8347" s="85">
        <f>'Expenditures 16-24'!F369</f>
        <v>0</v>
      </c>
      <c r="D8347" s="2" t="str">
        <f t="shared" si="136"/>
        <v>Error?</v>
      </c>
      <c r="E8347" s="4" t="s">
        <v>1532</v>
      </c>
    </row>
    <row r="8348" spans="1:5" x14ac:dyDescent="0.2">
      <c r="A8348">
        <v>8289</v>
      </c>
      <c r="B8348" s="85">
        <f>'Expenditures 16-24'!G316</f>
        <v>0</v>
      </c>
      <c r="D8348" s="2" t="str">
        <f t="shared" si="136"/>
        <v>Error?</v>
      </c>
      <c r="E8348" s="4" t="s">
        <v>1532</v>
      </c>
    </row>
    <row r="8349" spans="1:5" x14ac:dyDescent="0.2">
      <c r="A8349">
        <v>8290</v>
      </c>
      <c r="B8349" s="85">
        <f>'Expenditures 16-24'!G318</f>
        <v>0</v>
      </c>
      <c r="D8349" s="2" t="str">
        <f t="shared" si="136"/>
        <v>Error?</v>
      </c>
      <c r="E8349" s="4" t="s">
        <v>1532</v>
      </c>
    </row>
    <row r="8350" spans="1:5" x14ac:dyDescent="0.2">
      <c r="A8350">
        <v>8291</v>
      </c>
      <c r="B8350" s="85">
        <f>'Expenditures 16-24'!G319</f>
        <v>0</v>
      </c>
      <c r="D8350" s="2" t="str">
        <f t="shared" si="136"/>
        <v>Error?</v>
      </c>
      <c r="E8350" s="4" t="s">
        <v>1532</v>
      </c>
    </row>
    <row r="8351" spans="1:5" x14ac:dyDescent="0.2">
      <c r="A8351">
        <v>8292</v>
      </c>
      <c r="B8351" s="85">
        <f>'Expenditures 16-24'!G320</f>
        <v>0</v>
      </c>
      <c r="D8351" s="2" t="str">
        <f t="shared" si="136"/>
        <v>Error?</v>
      </c>
      <c r="E8351" s="4" t="s">
        <v>1532</v>
      </c>
    </row>
    <row r="8352" spans="1:5" x14ac:dyDescent="0.2">
      <c r="A8352">
        <v>8293</v>
      </c>
      <c r="B8352" s="85">
        <f>'Expenditures 16-24'!G321</f>
        <v>0</v>
      </c>
      <c r="D8352" s="2" t="str">
        <f t="shared" si="136"/>
        <v>Error?</v>
      </c>
      <c r="E8352" s="4" t="s">
        <v>1532</v>
      </c>
    </row>
    <row r="8353" spans="1:5" x14ac:dyDescent="0.2">
      <c r="A8353">
        <v>8294</v>
      </c>
      <c r="B8353" s="85">
        <f>'Expenditures 16-24'!G322</f>
        <v>0</v>
      </c>
      <c r="D8353" s="2" t="str">
        <f t="shared" si="136"/>
        <v>Error?</v>
      </c>
      <c r="E8353" s="4" t="s">
        <v>1532</v>
      </c>
    </row>
    <row r="8354" spans="1:5" x14ac:dyDescent="0.2">
      <c r="A8354">
        <v>8295</v>
      </c>
      <c r="B8354" s="85">
        <f>'Expenditures 16-24'!G323</f>
        <v>0</v>
      </c>
      <c r="D8354" s="2" t="str">
        <f t="shared" si="136"/>
        <v>Error?</v>
      </c>
      <c r="E8354" s="4" t="s">
        <v>1532</v>
      </c>
    </row>
    <row r="8355" spans="1:5" x14ac:dyDescent="0.2">
      <c r="A8355">
        <v>8296</v>
      </c>
      <c r="B8355" s="85">
        <f>'Expenditures 16-24'!G324</f>
        <v>0</v>
      </c>
      <c r="D8355" s="2" t="str">
        <f t="shared" si="136"/>
        <v>Error?</v>
      </c>
      <c r="E8355" s="4" t="s">
        <v>1532</v>
      </c>
    </row>
    <row r="8356" spans="1:5" x14ac:dyDescent="0.2">
      <c r="A8356">
        <v>8297</v>
      </c>
      <c r="B8356" s="85">
        <f>'Expenditures 16-24'!G325</f>
        <v>0</v>
      </c>
      <c r="D8356" s="2" t="str">
        <f t="shared" si="136"/>
        <v>Error?</v>
      </c>
      <c r="E8356" s="4" t="s">
        <v>1532</v>
      </c>
    </row>
    <row r="8357" spans="1:5" x14ac:dyDescent="0.2">
      <c r="A8357">
        <v>8298</v>
      </c>
      <c r="B8357" s="85">
        <f>'Expenditures 16-24'!G326</f>
        <v>0</v>
      </c>
      <c r="D8357" s="2" t="str">
        <f t="shared" si="136"/>
        <v>Error?</v>
      </c>
      <c r="E8357" s="4" t="s">
        <v>1532</v>
      </c>
    </row>
    <row r="8358" spans="1:5" x14ac:dyDescent="0.2">
      <c r="A8358">
        <v>8299</v>
      </c>
      <c r="B8358" s="85">
        <f>'Expenditures 16-24'!G327</f>
        <v>0</v>
      </c>
      <c r="D8358" s="2" t="str">
        <f t="shared" si="136"/>
        <v>Error?</v>
      </c>
      <c r="E8358" s="4" t="s">
        <v>1532</v>
      </c>
    </row>
    <row r="8359" spans="1:5" x14ac:dyDescent="0.2">
      <c r="A8359">
        <v>8300</v>
      </c>
      <c r="B8359" s="85">
        <f>'Expenditures 16-24'!G328</f>
        <v>0</v>
      </c>
      <c r="D8359" s="2" t="str">
        <f t="shared" si="136"/>
        <v>Error?</v>
      </c>
      <c r="E8359" s="4" t="s">
        <v>1532</v>
      </c>
    </row>
    <row r="8360" spans="1:5" x14ac:dyDescent="0.2">
      <c r="A8360">
        <v>8301</v>
      </c>
      <c r="B8360" s="85">
        <f>'Expenditures 16-24'!G329</f>
        <v>0</v>
      </c>
      <c r="D8360" s="2" t="str">
        <f t="shared" si="136"/>
        <v>Error?</v>
      </c>
      <c r="E8360" s="4" t="s">
        <v>1532</v>
      </c>
    </row>
    <row r="8361" spans="1:5" x14ac:dyDescent="0.2">
      <c r="A8361">
        <v>8302</v>
      </c>
      <c r="B8361" s="85">
        <f>'Expenditures 16-24'!G330</f>
        <v>0</v>
      </c>
      <c r="D8361" s="2" t="str">
        <f t="shared" si="136"/>
        <v>Error?</v>
      </c>
      <c r="E8361" s="4" t="s">
        <v>1532</v>
      </c>
    </row>
    <row r="8362" spans="1:5" x14ac:dyDescent="0.2">
      <c r="A8362">
        <v>8303</v>
      </c>
      <c r="B8362" s="85">
        <f>'Expenditures 16-24'!G344</f>
        <v>0</v>
      </c>
      <c r="D8362" s="2" t="str">
        <f t="shared" si="136"/>
        <v>Error?</v>
      </c>
      <c r="E8362" s="4" t="s">
        <v>1532</v>
      </c>
    </row>
    <row r="8363" spans="1:5" x14ac:dyDescent="0.2">
      <c r="A8363">
        <v>8304</v>
      </c>
      <c r="B8363" s="85">
        <f>'Expenditures 16-24'!G347</f>
        <v>0</v>
      </c>
      <c r="D8363" s="2" t="str">
        <f t="shared" si="136"/>
        <v>Error?</v>
      </c>
      <c r="E8363" s="4" t="s">
        <v>1532</v>
      </c>
    </row>
    <row r="8364" spans="1:5" x14ac:dyDescent="0.2">
      <c r="A8364">
        <v>8305</v>
      </c>
      <c r="B8364" s="85">
        <f>'Expenditures 16-24'!G348</f>
        <v>0</v>
      </c>
      <c r="D8364" s="2" t="str">
        <f t="shared" si="136"/>
        <v>Error?</v>
      </c>
      <c r="E8364" s="4" t="s">
        <v>1532</v>
      </c>
    </row>
    <row r="8365" spans="1:5" x14ac:dyDescent="0.2">
      <c r="A8365">
        <v>8306</v>
      </c>
      <c r="B8365" s="85">
        <f>'Expenditures 16-24'!G349</f>
        <v>0</v>
      </c>
      <c r="D8365" s="2" t="str">
        <f t="shared" si="136"/>
        <v>Error?</v>
      </c>
      <c r="E8365" s="4" t="s">
        <v>1532</v>
      </c>
    </row>
    <row r="8366" spans="1:5" x14ac:dyDescent="0.2">
      <c r="A8366">
        <v>8307</v>
      </c>
      <c r="B8366" s="85">
        <f>'Expenditures 16-24'!G350</f>
        <v>0</v>
      </c>
      <c r="D8366" s="2" t="str">
        <f t="shared" si="136"/>
        <v>Error?</v>
      </c>
      <c r="E8366" s="4" t="s">
        <v>1532</v>
      </c>
    </row>
    <row r="8367" spans="1:5" x14ac:dyDescent="0.2">
      <c r="A8367">
        <v>8308</v>
      </c>
      <c r="B8367" s="85">
        <f>'Expenditures 16-24'!G351</f>
        <v>0</v>
      </c>
      <c r="D8367" s="2" t="str">
        <f t="shared" si="136"/>
        <v>Error?</v>
      </c>
      <c r="E8367" s="4" t="s">
        <v>1532</v>
      </c>
    </row>
    <row r="8368" spans="1:5" x14ac:dyDescent="0.2">
      <c r="A8368">
        <v>8309</v>
      </c>
      <c r="B8368" s="85">
        <f>'Expenditures 16-24'!G352</f>
        <v>0</v>
      </c>
      <c r="D8368" s="2" t="str">
        <f t="shared" si="136"/>
        <v>Error?</v>
      </c>
      <c r="E8368" s="4" t="s">
        <v>1532</v>
      </c>
    </row>
    <row r="8369" spans="1:5" x14ac:dyDescent="0.2">
      <c r="A8369">
        <v>8310</v>
      </c>
      <c r="B8369" s="85">
        <f>'Expenditures 16-24'!G353</f>
        <v>0</v>
      </c>
      <c r="D8369" s="2" t="str">
        <f t="shared" si="136"/>
        <v>Error?</v>
      </c>
      <c r="E8369" s="4" t="s">
        <v>1532</v>
      </c>
    </row>
    <row r="8370" spans="1:5" x14ac:dyDescent="0.2">
      <c r="A8370">
        <v>8311</v>
      </c>
      <c r="B8370" s="85">
        <f>'Expenditures 16-24'!G355</f>
        <v>0</v>
      </c>
      <c r="D8370" s="2" t="str">
        <f t="shared" si="136"/>
        <v>Error?</v>
      </c>
      <c r="E8370" s="4" t="s">
        <v>1532</v>
      </c>
    </row>
    <row r="8371" spans="1:5" x14ac:dyDescent="0.2">
      <c r="A8371">
        <v>8312</v>
      </c>
      <c r="B8371" s="85">
        <f>'Expenditures 16-24'!G356</f>
        <v>0</v>
      </c>
      <c r="D8371" s="2" t="str">
        <f t="shared" si="136"/>
        <v>Error?</v>
      </c>
      <c r="E8371" s="4" t="s">
        <v>1532</v>
      </c>
    </row>
    <row r="8372" spans="1:5" x14ac:dyDescent="0.2">
      <c r="A8372">
        <v>8313</v>
      </c>
      <c r="B8372" s="85">
        <f>'Expenditures 16-24'!G357</f>
        <v>0</v>
      </c>
      <c r="D8372" s="2" t="str">
        <f t="shared" si="136"/>
        <v>Error?</v>
      </c>
      <c r="E8372" s="4" t="s">
        <v>1532</v>
      </c>
    </row>
    <row r="8373" spans="1:5" x14ac:dyDescent="0.2">
      <c r="A8373">
        <v>8314</v>
      </c>
      <c r="B8373" s="85">
        <f>'Expenditures 16-24'!G358</f>
        <v>0</v>
      </c>
      <c r="D8373" s="2" t="str">
        <f t="shared" si="136"/>
        <v>Error?</v>
      </c>
      <c r="E8373" s="4" t="s">
        <v>1532</v>
      </c>
    </row>
    <row r="8374" spans="1:5" x14ac:dyDescent="0.2">
      <c r="A8374">
        <v>8315</v>
      </c>
      <c r="B8374" s="85">
        <f>'Expenditures 16-24'!G360</f>
        <v>0</v>
      </c>
      <c r="D8374" s="2" t="str">
        <f t="shared" si="136"/>
        <v>Error?</v>
      </c>
      <c r="E8374" s="4" t="s">
        <v>1532</v>
      </c>
    </row>
    <row r="8375" spans="1:5" x14ac:dyDescent="0.2">
      <c r="A8375">
        <v>8316</v>
      </c>
      <c r="B8375" s="85">
        <f>'Expenditures 16-24'!G361</f>
        <v>0</v>
      </c>
      <c r="D8375" s="2" t="str">
        <f t="shared" si="136"/>
        <v>Error?</v>
      </c>
      <c r="E8375" s="4" t="s">
        <v>1532</v>
      </c>
    </row>
    <row r="8376" spans="1:5" x14ac:dyDescent="0.2">
      <c r="A8376">
        <v>8317</v>
      </c>
      <c r="B8376" s="85">
        <f>'Expenditures 16-24'!G362</f>
        <v>0</v>
      </c>
      <c r="D8376" s="2" t="str">
        <f t="shared" si="136"/>
        <v>Error?</v>
      </c>
      <c r="E8376" s="4" t="s">
        <v>1532</v>
      </c>
    </row>
    <row r="8377" spans="1:5" x14ac:dyDescent="0.2">
      <c r="A8377" s="5">
        <v>8318</v>
      </c>
      <c r="D8377" s="2" t="str">
        <f t="shared" si="136"/>
        <v>OK</v>
      </c>
      <c r="E8377" s="4" t="s">
        <v>1532</v>
      </c>
    </row>
    <row r="8378" spans="1:5" x14ac:dyDescent="0.2">
      <c r="A8378" s="5">
        <v>8319</v>
      </c>
      <c r="D8378" s="2" t="str">
        <f t="shared" si="136"/>
        <v>OK</v>
      </c>
      <c r="E8378" s="4" t="s">
        <v>1532</v>
      </c>
    </row>
    <row r="8379" spans="1:5" x14ac:dyDescent="0.2">
      <c r="A8379">
        <v>8320</v>
      </c>
      <c r="B8379" s="85">
        <f>'Expenditures 16-24'!G367</f>
        <v>0</v>
      </c>
      <c r="D8379" s="2" t="str">
        <f t="shared" si="136"/>
        <v>Error?</v>
      </c>
      <c r="E8379" s="4" t="s">
        <v>1532</v>
      </c>
    </row>
    <row r="8380" spans="1:5" x14ac:dyDescent="0.2">
      <c r="A8380">
        <v>8321</v>
      </c>
      <c r="B8380" s="85">
        <f>'Expenditures 16-24'!G368</f>
        <v>0</v>
      </c>
      <c r="D8380" s="2" t="str">
        <f t="shared" si="136"/>
        <v>Error?</v>
      </c>
      <c r="E8380" s="4" t="s">
        <v>1532</v>
      </c>
    </row>
    <row r="8381" spans="1:5" x14ac:dyDescent="0.2">
      <c r="A8381">
        <v>8322</v>
      </c>
      <c r="B8381" s="85">
        <f>'Expenditures 16-24'!G369</f>
        <v>0</v>
      </c>
      <c r="D8381" s="2" t="str">
        <f t="shared" ref="D8381:D8444" si="137">IF(ISBLANK(B8381),"OK",IF(A8381-B8381=0,"OK","Error?"))</f>
        <v>Error?</v>
      </c>
      <c r="E8381" s="4" t="s">
        <v>1532</v>
      </c>
    </row>
    <row r="8382" spans="1:5" x14ac:dyDescent="0.2">
      <c r="A8382">
        <v>8323</v>
      </c>
      <c r="B8382" s="85">
        <f>'Expenditures 16-24'!G371</f>
        <v>0</v>
      </c>
      <c r="D8382" s="2" t="str">
        <f t="shared" si="137"/>
        <v>Error?</v>
      </c>
      <c r="E8382" s="4" t="s">
        <v>1532</v>
      </c>
    </row>
    <row r="8383" spans="1:5" x14ac:dyDescent="0.2">
      <c r="A8383">
        <v>8324</v>
      </c>
      <c r="B8383" s="85">
        <f>'Expenditures 16-24'!G372</f>
        <v>0</v>
      </c>
      <c r="D8383" s="2" t="str">
        <f t="shared" si="137"/>
        <v>Error?</v>
      </c>
      <c r="E8383" s="4" t="s">
        <v>1532</v>
      </c>
    </row>
    <row r="8384" spans="1:5" x14ac:dyDescent="0.2">
      <c r="A8384">
        <v>8325</v>
      </c>
      <c r="B8384" s="85">
        <f>'Expenditures 16-24'!G374</f>
        <v>0</v>
      </c>
      <c r="D8384" s="2" t="str">
        <f t="shared" si="137"/>
        <v>Error?</v>
      </c>
      <c r="E8384" s="4" t="s">
        <v>1532</v>
      </c>
    </row>
    <row r="8385" spans="1:5" x14ac:dyDescent="0.2">
      <c r="A8385">
        <v>8326</v>
      </c>
      <c r="B8385" s="85">
        <f>'Expenditures 16-24'!G375</f>
        <v>0</v>
      </c>
      <c r="D8385" s="2" t="str">
        <f t="shared" si="137"/>
        <v>Error?</v>
      </c>
      <c r="E8385" s="4" t="s">
        <v>1532</v>
      </c>
    </row>
    <row r="8386" spans="1:5" x14ac:dyDescent="0.2">
      <c r="A8386">
        <v>8327</v>
      </c>
      <c r="B8386" s="85">
        <f>'Expenditures 16-24'!G376</f>
        <v>0</v>
      </c>
      <c r="D8386" s="2" t="str">
        <f t="shared" si="137"/>
        <v>Error?</v>
      </c>
      <c r="E8386" s="4" t="s">
        <v>1532</v>
      </c>
    </row>
    <row r="8387" spans="1:5" x14ac:dyDescent="0.2">
      <c r="A8387">
        <v>8328</v>
      </c>
      <c r="B8387" s="85">
        <f>'Expenditures 16-24'!G377</f>
        <v>0</v>
      </c>
      <c r="D8387" s="2" t="str">
        <f t="shared" si="137"/>
        <v>Error?</v>
      </c>
      <c r="E8387" s="4" t="s">
        <v>1532</v>
      </c>
    </row>
    <row r="8388" spans="1:5" x14ac:dyDescent="0.2">
      <c r="A8388">
        <v>8329</v>
      </c>
      <c r="B8388" s="85">
        <f>'Expenditures 16-24'!G378</f>
        <v>0</v>
      </c>
      <c r="D8388" s="2" t="str">
        <f t="shared" si="137"/>
        <v>Error?</v>
      </c>
      <c r="E8388" s="4" t="s">
        <v>1532</v>
      </c>
    </row>
    <row r="8389" spans="1:5" x14ac:dyDescent="0.2">
      <c r="A8389">
        <v>8330</v>
      </c>
      <c r="B8389" s="85">
        <f>'Expenditures 16-24'!G380</f>
        <v>0</v>
      </c>
      <c r="D8389" s="2" t="str">
        <f t="shared" si="137"/>
        <v>Error?</v>
      </c>
      <c r="E8389" s="4" t="s">
        <v>1532</v>
      </c>
    </row>
    <row r="8390" spans="1:5" x14ac:dyDescent="0.2">
      <c r="A8390">
        <v>8331</v>
      </c>
      <c r="B8390" s="85">
        <f>'Expenditures 16-24'!G381</f>
        <v>0</v>
      </c>
      <c r="D8390" s="2" t="str">
        <f t="shared" si="137"/>
        <v>Error?</v>
      </c>
      <c r="E8390" s="4" t="s">
        <v>1532</v>
      </c>
    </row>
    <row r="8391" spans="1:5" x14ac:dyDescent="0.2">
      <c r="A8391">
        <v>8332</v>
      </c>
      <c r="B8391" s="85">
        <f>'Expenditures 16-24'!G382</f>
        <v>0</v>
      </c>
      <c r="D8391" s="2" t="str">
        <f t="shared" si="137"/>
        <v>Error?</v>
      </c>
      <c r="E8391" s="4" t="s">
        <v>1532</v>
      </c>
    </row>
    <row r="8392" spans="1:5" x14ac:dyDescent="0.2">
      <c r="A8392">
        <v>8333</v>
      </c>
      <c r="B8392" s="85">
        <f>'Expenditures 16-24'!G383</f>
        <v>0</v>
      </c>
      <c r="D8392" s="2" t="str">
        <f t="shared" si="137"/>
        <v>Error?</v>
      </c>
      <c r="E8392" s="4" t="s">
        <v>1532</v>
      </c>
    </row>
    <row r="8393" spans="1:5" x14ac:dyDescent="0.2">
      <c r="A8393">
        <v>8334</v>
      </c>
      <c r="B8393" s="85">
        <f>'Expenditures 16-24'!G384</f>
        <v>0</v>
      </c>
      <c r="D8393" s="2" t="str">
        <f t="shared" si="137"/>
        <v>Error?</v>
      </c>
      <c r="E8393" s="4" t="s">
        <v>1532</v>
      </c>
    </row>
    <row r="8394" spans="1:5" x14ac:dyDescent="0.2">
      <c r="A8394">
        <v>8335</v>
      </c>
      <c r="B8394" s="85">
        <f>'Expenditures 16-24'!G385</f>
        <v>0</v>
      </c>
      <c r="D8394" s="2" t="str">
        <f t="shared" si="137"/>
        <v>Error?</v>
      </c>
      <c r="E8394" s="4" t="s">
        <v>1532</v>
      </c>
    </row>
    <row r="8395" spans="1:5" x14ac:dyDescent="0.2">
      <c r="A8395">
        <v>8336</v>
      </c>
      <c r="B8395" s="85">
        <f>'Expenditures 16-24'!G386</f>
        <v>0</v>
      </c>
      <c r="D8395" s="2" t="str">
        <f t="shared" si="137"/>
        <v>Error?</v>
      </c>
      <c r="E8395" s="4" t="s">
        <v>1532</v>
      </c>
    </row>
    <row r="8396" spans="1:5" x14ac:dyDescent="0.2">
      <c r="A8396">
        <v>8337</v>
      </c>
      <c r="B8396" s="85">
        <f>'Expenditures 16-24'!G387</f>
        <v>0</v>
      </c>
      <c r="D8396" s="2" t="str">
        <f t="shared" si="137"/>
        <v>Error?</v>
      </c>
      <c r="E8396" s="4" t="s">
        <v>1532</v>
      </c>
    </row>
    <row r="8397" spans="1:5" x14ac:dyDescent="0.2">
      <c r="A8397">
        <v>8338</v>
      </c>
      <c r="B8397" s="85">
        <f>'Expenditures 16-24'!G388</f>
        <v>0</v>
      </c>
      <c r="D8397" s="2" t="str">
        <f t="shared" si="137"/>
        <v>Error?</v>
      </c>
      <c r="E8397" s="4" t="s">
        <v>1532</v>
      </c>
    </row>
    <row r="8398" spans="1:5" ht="15" x14ac:dyDescent="0.2">
      <c r="A8398">
        <v>8339</v>
      </c>
      <c r="B8398" s="1025">
        <f>'Expenditures 16-24'!H316</f>
        <v>0</v>
      </c>
      <c r="D8398" s="2" t="str">
        <f t="shared" si="137"/>
        <v>Error?</v>
      </c>
      <c r="E8398" s="4" t="s">
        <v>1532</v>
      </c>
    </row>
    <row r="8399" spans="1:5" ht="15" x14ac:dyDescent="0.2">
      <c r="A8399">
        <v>8340</v>
      </c>
      <c r="B8399" s="1025">
        <f>'Expenditures 16-24'!H318</f>
        <v>0</v>
      </c>
      <c r="D8399" s="2" t="str">
        <f t="shared" si="137"/>
        <v>Error?</v>
      </c>
      <c r="E8399" s="4" t="s">
        <v>1532</v>
      </c>
    </row>
    <row r="8400" spans="1:5" ht="15" x14ac:dyDescent="0.2">
      <c r="A8400">
        <v>8341</v>
      </c>
      <c r="B8400" s="1025">
        <f>'Expenditures 16-24'!H319</f>
        <v>0</v>
      </c>
      <c r="D8400" s="2" t="str">
        <f t="shared" si="137"/>
        <v>Error?</v>
      </c>
      <c r="E8400" s="4" t="s">
        <v>1532</v>
      </c>
    </row>
    <row r="8401" spans="1:5" ht="15" x14ac:dyDescent="0.2">
      <c r="A8401">
        <v>8342</v>
      </c>
      <c r="B8401" s="1025">
        <f>'Expenditures 16-24'!H320</f>
        <v>0</v>
      </c>
      <c r="D8401" s="2" t="str">
        <f t="shared" si="137"/>
        <v>Error?</v>
      </c>
      <c r="E8401" s="4" t="s">
        <v>1532</v>
      </c>
    </row>
    <row r="8402" spans="1:5" ht="15" x14ac:dyDescent="0.2">
      <c r="A8402">
        <v>8343</v>
      </c>
      <c r="B8402" s="1025">
        <f>'Expenditures 16-24'!H321</f>
        <v>0</v>
      </c>
      <c r="D8402" s="2" t="str">
        <f t="shared" si="137"/>
        <v>Error?</v>
      </c>
      <c r="E8402" s="4" t="s">
        <v>1532</v>
      </c>
    </row>
    <row r="8403" spans="1:5" x14ac:dyDescent="0.2">
      <c r="A8403">
        <v>8344</v>
      </c>
      <c r="B8403" s="85">
        <f>'Expenditures 16-24'!H322</f>
        <v>0</v>
      </c>
      <c r="D8403" s="2" t="str">
        <f t="shared" si="137"/>
        <v>Error?</v>
      </c>
      <c r="E8403" s="4" t="s">
        <v>1532</v>
      </c>
    </row>
    <row r="8404" spans="1:5" x14ac:dyDescent="0.2">
      <c r="A8404">
        <v>8345</v>
      </c>
      <c r="B8404" s="85">
        <f>'Expenditures 16-24'!H323</f>
        <v>0</v>
      </c>
      <c r="D8404" s="2" t="str">
        <f t="shared" si="137"/>
        <v>Error?</v>
      </c>
      <c r="E8404" s="4" t="s">
        <v>1532</v>
      </c>
    </row>
    <row r="8405" spans="1:5" x14ac:dyDescent="0.2">
      <c r="A8405">
        <v>8346</v>
      </c>
      <c r="B8405" s="85">
        <f>'Expenditures 16-24'!H324</f>
        <v>0</v>
      </c>
      <c r="D8405" s="2" t="str">
        <f t="shared" si="137"/>
        <v>Error?</v>
      </c>
      <c r="E8405" s="4" t="s">
        <v>1532</v>
      </c>
    </row>
    <row r="8406" spans="1:5" x14ac:dyDescent="0.2">
      <c r="A8406">
        <v>8347</v>
      </c>
      <c r="B8406" s="85">
        <f>'Expenditures 16-24'!H325</f>
        <v>0</v>
      </c>
      <c r="D8406" s="2" t="str">
        <f t="shared" si="137"/>
        <v>Error?</v>
      </c>
      <c r="E8406" s="4" t="s">
        <v>1532</v>
      </c>
    </row>
    <row r="8407" spans="1:5" x14ac:dyDescent="0.2">
      <c r="A8407">
        <v>8348</v>
      </c>
      <c r="B8407" s="85">
        <f>'Expenditures 16-24'!H326</f>
        <v>0</v>
      </c>
      <c r="D8407" s="2" t="str">
        <f t="shared" si="137"/>
        <v>Error?</v>
      </c>
      <c r="E8407" s="4" t="s">
        <v>1532</v>
      </c>
    </row>
    <row r="8408" spans="1:5" x14ac:dyDescent="0.2">
      <c r="A8408">
        <v>8349</v>
      </c>
      <c r="B8408" s="85">
        <f>'Expenditures 16-24'!H327</f>
        <v>0</v>
      </c>
      <c r="D8408" s="2" t="str">
        <f t="shared" si="137"/>
        <v>Error?</v>
      </c>
      <c r="E8408" s="4" t="s">
        <v>1532</v>
      </c>
    </row>
    <row r="8409" spans="1:5" x14ac:dyDescent="0.2">
      <c r="A8409">
        <v>8350</v>
      </c>
      <c r="B8409" s="85">
        <f>'Expenditures 16-24'!H328</f>
        <v>0</v>
      </c>
      <c r="D8409" s="2" t="str">
        <f t="shared" si="137"/>
        <v>Error?</v>
      </c>
      <c r="E8409" s="4" t="s">
        <v>1532</v>
      </c>
    </row>
    <row r="8410" spans="1:5" x14ac:dyDescent="0.2">
      <c r="A8410">
        <v>8351</v>
      </c>
      <c r="B8410" s="85">
        <f>'Expenditures 16-24'!H329</f>
        <v>0</v>
      </c>
      <c r="D8410" s="2" t="str">
        <f t="shared" si="137"/>
        <v>Error?</v>
      </c>
      <c r="E8410" s="4" t="s">
        <v>1532</v>
      </c>
    </row>
    <row r="8411" spans="1:5" x14ac:dyDescent="0.2">
      <c r="A8411">
        <v>8352</v>
      </c>
      <c r="B8411" s="85">
        <f>'Expenditures 16-24'!H330</f>
        <v>0</v>
      </c>
      <c r="D8411" s="2" t="str">
        <f t="shared" si="137"/>
        <v>Error?</v>
      </c>
      <c r="E8411" s="4" t="s">
        <v>1532</v>
      </c>
    </row>
    <row r="8412" spans="1:5" x14ac:dyDescent="0.2">
      <c r="A8412">
        <v>8353</v>
      </c>
      <c r="B8412" s="85">
        <f>'Expenditures 16-24'!H331</f>
        <v>0</v>
      </c>
      <c r="D8412" s="2" t="str">
        <f t="shared" si="137"/>
        <v>Error?</v>
      </c>
      <c r="E8412" s="4" t="s">
        <v>1532</v>
      </c>
    </row>
    <row r="8413" spans="1:5" x14ac:dyDescent="0.2">
      <c r="A8413">
        <v>8354</v>
      </c>
      <c r="B8413" s="85">
        <f>'Expenditures 16-24'!H332</f>
        <v>0</v>
      </c>
      <c r="D8413" s="2" t="str">
        <f t="shared" si="137"/>
        <v>Error?</v>
      </c>
      <c r="E8413" s="4" t="s">
        <v>1532</v>
      </c>
    </row>
    <row r="8414" spans="1:5" x14ac:dyDescent="0.2">
      <c r="A8414">
        <v>8355</v>
      </c>
      <c r="B8414" s="85">
        <f>'Expenditures 16-24'!H333</f>
        <v>0</v>
      </c>
      <c r="D8414" s="2" t="str">
        <f t="shared" si="137"/>
        <v>Error?</v>
      </c>
      <c r="E8414" s="4" t="s">
        <v>1532</v>
      </c>
    </row>
    <row r="8415" spans="1:5" x14ac:dyDescent="0.2">
      <c r="A8415">
        <v>8356</v>
      </c>
      <c r="B8415" s="85">
        <f>'Expenditures 16-24'!H334</f>
        <v>0</v>
      </c>
      <c r="D8415" s="2" t="str">
        <f t="shared" si="137"/>
        <v>Error?</v>
      </c>
      <c r="E8415" s="4" t="s">
        <v>1532</v>
      </c>
    </row>
    <row r="8416" spans="1:5" x14ac:dyDescent="0.2">
      <c r="A8416">
        <v>8357</v>
      </c>
      <c r="B8416" s="85">
        <f>'Expenditures 16-24'!H335</f>
        <v>0</v>
      </c>
      <c r="D8416" s="2" t="str">
        <f t="shared" si="137"/>
        <v>Error?</v>
      </c>
      <c r="E8416" s="4" t="s">
        <v>1532</v>
      </c>
    </row>
    <row r="8417" spans="1:5" x14ac:dyDescent="0.2">
      <c r="A8417">
        <v>8358</v>
      </c>
      <c r="B8417" s="85">
        <f>'Expenditures 16-24'!H336</f>
        <v>0</v>
      </c>
      <c r="D8417" s="2" t="str">
        <f t="shared" si="137"/>
        <v>Error?</v>
      </c>
      <c r="E8417" s="4" t="s">
        <v>1532</v>
      </c>
    </row>
    <row r="8418" spans="1:5" x14ac:dyDescent="0.2">
      <c r="A8418">
        <v>8359</v>
      </c>
      <c r="B8418" s="85">
        <f>'Expenditures 16-24'!H337</f>
        <v>0</v>
      </c>
      <c r="D8418" s="2" t="str">
        <f t="shared" si="137"/>
        <v>Error?</v>
      </c>
      <c r="E8418" s="4" t="s">
        <v>1532</v>
      </c>
    </row>
    <row r="8419" spans="1:5" x14ac:dyDescent="0.2">
      <c r="A8419">
        <v>8360</v>
      </c>
      <c r="B8419" s="85">
        <f>'Expenditures 16-24'!H338</f>
        <v>0</v>
      </c>
      <c r="D8419" s="2" t="str">
        <f t="shared" si="137"/>
        <v>Error?</v>
      </c>
      <c r="E8419" s="4" t="s">
        <v>1532</v>
      </c>
    </row>
    <row r="8420" spans="1:5" x14ac:dyDescent="0.2">
      <c r="A8420">
        <v>8361</v>
      </c>
      <c r="B8420" s="85">
        <f>'Expenditures 16-24'!H339</f>
        <v>0</v>
      </c>
      <c r="D8420" s="2" t="str">
        <f t="shared" si="137"/>
        <v>Error?</v>
      </c>
      <c r="E8420" s="4" t="s">
        <v>1532</v>
      </c>
    </row>
    <row r="8421" spans="1:5" x14ac:dyDescent="0.2">
      <c r="A8421">
        <v>8362</v>
      </c>
      <c r="B8421" s="85">
        <f>'Expenditures 16-24'!H340</f>
        <v>0</v>
      </c>
      <c r="D8421" s="2" t="str">
        <f t="shared" si="137"/>
        <v>Error?</v>
      </c>
      <c r="E8421" s="4" t="s">
        <v>1532</v>
      </c>
    </row>
    <row r="8422" spans="1:5" x14ac:dyDescent="0.2">
      <c r="A8422">
        <v>8363</v>
      </c>
      <c r="B8422" s="85">
        <f>'Expenditures 16-24'!H341</f>
        <v>0</v>
      </c>
      <c r="D8422" s="2" t="str">
        <f t="shared" si="137"/>
        <v>Error?</v>
      </c>
      <c r="E8422" s="4" t="s">
        <v>1532</v>
      </c>
    </row>
    <row r="8423" spans="1:5" x14ac:dyDescent="0.2">
      <c r="A8423">
        <v>8364</v>
      </c>
      <c r="B8423" s="85">
        <f>'Expenditures 16-24'!H342</f>
        <v>0</v>
      </c>
      <c r="D8423" s="2" t="str">
        <f t="shared" si="137"/>
        <v>Error?</v>
      </c>
      <c r="E8423" s="4" t="s">
        <v>1532</v>
      </c>
    </row>
    <row r="8424" spans="1:5" x14ac:dyDescent="0.2">
      <c r="A8424">
        <v>8365</v>
      </c>
      <c r="B8424" s="85">
        <f>'Expenditures 16-24'!H343</f>
        <v>0</v>
      </c>
      <c r="D8424" s="2" t="str">
        <f t="shared" si="137"/>
        <v>Error?</v>
      </c>
      <c r="E8424" s="4" t="s">
        <v>1532</v>
      </c>
    </row>
    <row r="8425" spans="1:5" x14ac:dyDescent="0.2">
      <c r="A8425">
        <v>8366</v>
      </c>
      <c r="B8425" s="85">
        <f>'Expenditures 16-24'!H344</f>
        <v>0</v>
      </c>
      <c r="D8425" s="2" t="str">
        <f t="shared" si="137"/>
        <v>Error?</v>
      </c>
      <c r="E8425" s="4" t="s">
        <v>1532</v>
      </c>
    </row>
    <row r="8426" spans="1:5" x14ac:dyDescent="0.2">
      <c r="A8426">
        <v>8367</v>
      </c>
      <c r="B8426" s="85">
        <f>'Expenditures 16-24'!H347</f>
        <v>0</v>
      </c>
      <c r="D8426" s="2" t="str">
        <f t="shared" si="137"/>
        <v>Error?</v>
      </c>
      <c r="E8426" s="4" t="s">
        <v>1532</v>
      </c>
    </row>
    <row r="8427" spans="1:5" x14ac:dyDescent="0.2">
      <c r="A8427">
        <v>8368</v>
      </c>
      <c r="B8427" s="85">
        <f>'Expenditures 16-24'!H348</f>
        <v>0</v>
      </c>
      <c r="D8427" s="2" t="str">
        <f t="shared" si="137"/>
        <v>Error?</v>
      </c>
      <c r="E8427" s="4" t="s">
        <v>1532</v>
      </c>
    </row>
    <row r="8428" spans="1:5" x14ac:dyDescent="0.2">
      <c r="A8428">
        <v>8369</v>
      </c>
      <c r="B8428" s="85">
        <f>'Expenditures 16-24'!H349</f>
        <v>0</v>
      </c>
      <c r="D8428" s="2" t="str">
        <f t="shared" si="137"/>
        <v>Error?</v>
      </c>
      <c r="E8428" s="4" t="s">
        <v>1532</v>
      </c>
    </row>
    <row r="8429" spans="1:5" x14ac:dyDescent="0.2">
      <c r="A8429">
        <v>8370</v>
      </c>
      <c r="B8429" s="85">
        <f>'Expenditures 16-24'!H350</f>
        <v>0</v>
      </c>
      <c r="D8429" s="2" t="str">
        <f t="shared" si="137"/>
        <v>Error?</v>
      </c>
      <c r="E8429" s="4" t="s">
        <v>1532</v>
      </c>
    </row>
    <row r="8430" spans="1:5" x14ac:dyDescent="0.2">
      <c r="A8430">
        <v>8371</v>
      </c>
      <c r="B8430" s="85">
        <f>'Expenditures 16-24'!H351</f>
        <v>0</v>
      </c>
      <c r="D8430" s="2" t="str">
        <f t="shared" si="137"/>
        <v>Error?</v>
      </c>
      <c r="E8430" s="4" t="s">
        <v>1532</v>
      </c>
    </row>
    <row r="8431" spans="1:5" x14ac:dyDescent="0.2">
      <c r="A8431">
        <v>8372</v>
      </c>
      <c r="B8431" s="85">
        <f>'Expenditures 16-24'!H352</f>
        <v>0</v>
      </c>
      <c r="D8431" s="2" t="str">
        <f t="shared" si="137"/>
        <v>Error?</v>
      </c>
      <c r="E8431" s="4" t="s">
        <v>1532</v>
      </c>
    </row>
    <row r="8432" spans="1:5" x14ac:dyDescent="0.2">
      <c r="A8432">
        <v>8373</v>
      </c>
      <c r="B8432" s="85">
        <f>'Expenditures 16-24'!H353</f>
        <v>0</v>
      </c>
      <c r="D8432" s="2" t="str">
        <f t="shared" si="137"/>
        <v>Error?</v>
      </c>
      <c r="E8432" s="4" t="s">
        <v>1532</v>
      </c>
    </row>
    <row r="8433" spans="1:5" x14ac:dyDescent="0.2">
      <c r="A8433">
        <v>8374</v>
      </c>
      <c r="B8433" s="85">
        <f>'Expenditures 16-24'!H355</f>
        <v>0</v>
      </c>
      <c r="D8433" s="2" t="str">
        <f t="shared" si="137"/>
        <v>Error?</v>
      </c>
      <c r="E8433" s="4" t="s">
        <v>1532</v>
      </c>
    </row>
    <row r="8434" spans="1:5" x14ac:dyDescent="0.2">
      <c r="A8434">
        <v>8375</v>
      </c>
      <c r="B8434" s="85">
        <f>'Expenditures 16-24'!H356</f>
        <v>0</v>
      </c>
      <c r="D8434" s="2" t="str">
        <f t="shared" si="137"/>
        <v>Error?</v>
      </c>
      <c r="E8434" s="4" t="s">
        <v>1532</v>
      </c>
    </row>
    <row r="8435" spans="1:5" x14ac:dyDescent="0.2">
      <c r="A8435">
        <v>8376</v>
      </c>
      <c r="B8435" s="85">
        <f>'Expenditures 16-24'!H357</f>
        <v>0</v>
      </c>
      <c r="D8435" s="2" t="str">
        <f t="shared" si="137"/>
        <v>Error?</v>
      </c>
      <c r="E8435" s="4" t="s">
        <v>1532</v>
      </c>
    </row>
    <row r="8436" spans="1:5" x14ac:dyDescent="0.2">
      <c r="A8436">
        <v>8377</v>
      </c>
      <c r="B8436" s="85">
        <f>'Expenditures 16-24'!H358</f>
        <v>0</v>
      </c>
      <c r="D8436" s="2" t="str">
        <f t="shared" si="137"/>
        <v>Error?</v>
      </c>
      <c r="E8436" s="4" t="s">
        <v>1532</v>
      </c>
    </row>
    <row r="8437" spans="1:5" x14ac:dyDescent="0.2">
      <c r="A8437">
        <v>8378</v>
      </c>
      <c r="B8437" s="85">
        <f>'Expenditures 16-24'!H360</f>
        <v>0</v>
      </c>
      <c r="D8437" s="2" t="str">
        <f t="shared" si="137"/>
        <v>Error?</v>
      </c>
      <c r="E8437" s="4" t="s">
        <v>1532</v>
      </c>
    </row>
    <row r="8438" spans="1:5" x14ac:dyDescent="0.2">
      <c r="A8438">
        <v>8379</v>
      </c>
      <c r="B8438" s="85">
        <f>'Expenditures 16-24'!H361</f>
        <v>0</v>
      </c>
      <c r="D8438" s="2" t="str">
        <f t="shared" si="137"/>
        <v>Error?</v>
      </c>
      <c r="E8438" s="4" t="s">
        <v>1532</v>
      </c>
    </row>
    <row r="8439" spans="1:5" x14ac:dyDescent="0.2">
      <c r="A8439">
        <v>8380</v>
      </c>
      <c r="B8439" s="85">
        <f>'Expenditures 16-24'!H362</f>
        <v>0</v>
      </c>
      <c r="D8439" s="2" t="str">
        <f t="shared" si="137"/>
        <v>Error?</v>
      </c>
      <c r="E8439" s="4" t="s">
        <v>1532</v>
      </c>
    </row>
    <row r="8440" spans="1:5" x14ac:dyDescent="0.2">
      <c r="A8440" s="5">
        <v>8381</v>
      </c>
      <c r="D8440" s="2" t="str">
        <f t="shared" si="137"/>
        <v>OK</v>
      </c>
      <c r="E8440" s="4" t="s">
        <v>1532</v>
      </c>
    </row>
    <row r="8441" spans="1:5" x14ac:dyDescent="0.2">
      <c r="A8441" s="5">
        <v>8382</v>
      </c>
      <c r="D8441" s="2" t="str">
        <f t="shared" si="137"/>
        <v>OK</v>
      </c>
      <c r="E8441" s="4" t="s">
        <v>1532</v>
      </c>
    </row>
    <row r="8442" spans="1:5" x14ac:dyDescent="0.2">
      <c r="A8442">
        <v>8383</v>
      </c>
      <c r="B8442" s="85">
        <f>'Expenditures 16-24'!H367</f>
        <v>0</v>
      </c>
      <c r="D8442" s="2" t="str">
        <f t="shared" si="137"/>
        <v>Error?</v>
      </c>
      <c r="E8442" s="4" t="s">
        <v>1532</v>
      </c>
    </row>
    <row r="8443" spans="1:5" x14ac:dyDescent="0.2">
      <c r="A8443">
        <v>8384</v>
      </c>
      <c r="B8443" s="85">
        <f>'Expenditures 16-24'!H368</f>
        <v>0</v>
      </c>
      <c r="D8443" s="2" t="str">
        <f t="shared" si="137"/>
        <v>Error?</v>
      </c>
      <c r="E8443" s="4" t="s">
        <v>1532</v>
      </c>
    </row>
    <row r="8444" spans="1:5" x14ac:dyDescent="0.2">
      <c r="A8444">
        <v>8385</v>
      </c>
      <c r="B8444" s="85">
        <f>'Expenditures 16-24'!H369</f>
        <v>0</v>
      </c>
      <c r="D8444" s="2" t="str">
        <f t="shared" si="137"/>
        <v>Error?</v>
      </c>
      <c r="E8444" s="4" t="s">
        <v>1532</v>
      </c>
    </row>
    <row r="8445" spans="1:5" x14ac:dyDescent="0.2">
      <c r="A8445">
        <v>8386</v>
      </c>
      <c r="B8445" s="85">
        <f>'Expenditures 16-24'!H371</f>
        <v>0</v>
      </c>
      <c r="D8445" s="2" t="str">
        <f t="shared" ref="D8445:D8508" si="138">IF(ISBLANK(B8445),"OK",IF(A8445-B8445=0,"OK","Error?"))</f>
        <v>Error?</v>
      </c>
      <c r="E8445" s="4" t="s">
        <v>1532</v>
      </c>
    </row>
    <row r="8446" spans="1:5" x14ac:dyDescent="0.2">
      <c r="A8446">
        <v>8387</v>
      </c>
      <c r="B8446" s="85">
        <f>'Expenditures 16-24'!H372</f>
        <v>0</v>
      </c>
      <c r="D8446" s="2" t="str">
        <f t="shared" si="138"/>
        <v>Error?</v>
      </c>
      <c r="E8446" s="4" t="s">
        <v>1532</v>
      </c>
    </row>
    <row r="8447" spans="1:5" x14ac:dyDescent="0.2">
      <c r="A8447">
        <v>8388</v>
      </c>
      <c r="B8447" s="85">
        <f>'Expenditures 16-24'!H374</f>
        <v>0</v>
      </c>
      <c r="D8447" s="2" t="str">
        <f t="shared" si="138"/>
        <v>Error?</v>
      </c>
      <c r="E8447" s="4" t="s">
        <v>1532</v>
      </c>
    </row>
    <row r="8448" spans="1:5" x14ac:dyDescent="0.2">
      <c r="A8448">
        <v>8389</v>
      </c>
      <c r="B8448" s="85">
        <f>'Expenditures 16-24'!H375</f>
        <v>0</v>
      </c>
      <c r="D8448" s="2" t="str">
        <f t="shared" si="138"/>
        <v>Error?</v>
      </c>
      <c r="E8448" s="4" t="s">
        <v>1532</v>
      </c>
    </row>
    <row r="8449" spans="1:5" x14ac:dyDescent="0.2">
      <c r="A8449">
        <v>8390</v>
      </c>
      <c r="B8449" s="85">
        <f>'Expenditures 16-24'!H376</f>
        <v>0</v>
      </c>
      <c r="D8449" s="2" t="str">
        <f t="shared" si="138"/>
        <v>Error?</v>
      </c>
      <c r="E8449" s="4" t="s">
        <v>1532</v>
      </c>
    </row>
    <row r="8450" spans="1:5" x14ac:dyDescent="0.2">
      <c r="A8450">
        <v>8391</v>
      </c>
      <c r="B8450" s="85">
        <f>'Expenditures 16-24'!H377</f>
        <v>0</v>
      </c>
      <c r="D8450" s="2" t="str">
        <f t="shared" si="138"/>
        <v>Error?</v>
      </c>
      <c r="E8450" s="4" t="s">
        <v>1532</v>
      </c>
    </row>
    <row r="8451" spans="1:5" x14ac:dyDescent="0.2">
      <c r="A8451">
        <v>8392</v>
      </c>
      <c r="B8451" s="85">
        <f>'Expenditures 16-24'!H378</f>
        <v>0</v>
      </c>
      <c r="D8451" s="2" t="str">
        <f t="shared" si="138"/>
        <v>Error?</v>
      </c>
      <c r="E8451" s="4" t="s">
        <v>1532</v>
      </c>
    </row>
    <row r="8452" spans="1:5" x14ac:dyDescent="0.2">
      <c r="A8452">
        <v>8393</v>
      </c>
      <c r="B8452" s="85">
        <f>'Expenditures 16-24'!H380</f>
        <v>0</v>
      </c>
      <c r="D8452" s="2" t="str">
        <f t="shared" si="138"/>
        <v>Error?</v>
      </c>
      <c r="E8452" s="4" t="s">
        <v>1532</v>
      </c>
    </row>
    <row r="8453" spans="1:5" x14ac:dyDescent="0.2">
      <c r="A8453">
        <v>8394</v>
      </c>
      <c r="B8453" s="85">
        <f>'Expenditures 16-24'!H381</f>
        <v>0</v>
      </c>
      <c r="D8453" s="2" t="str">
        <f t="shared" si="138"/>
        <v>Error?</v>
      </c>
      <c r="E8453" s="4" t="s">
        <v>1532</v>
      </c>
    </row>
    <row r="8454" spans="1:5" x14ac:dyDescent="0.2">
      <c r="A8454">
        <v>8395</v>
      </c>
      <c r="B8454" s="85">
        <f>'Expenditures 16-24'!H382</f>
        <v>0</v>
      </c>
      <c r="D8454" s="2" t="str">
        <f t="shared" si="138"/>
        <v>Error?</v>
      </c>
      <c r="E8454" s="4" t="s">
        <v>1532</v>
      </c>
    </row>
    <row r="8455" spans="1:5" x14ac:dyDescent="0.2">
      <c r="A8455">
        <v>8396</v>
      </c>
      <c r="B8455" s="85">
        <f>'Expenditures 16-24'!H383</f>
        <v>0</v>
      </c>
      <c r="D8455" s="2" t="str">
        <f t="shared" si="138"/>
        <v>Error?</v>
      </c>
      <c r="E8455" s="4" t="s">
        <v>1532</v>
      </c>
    </row>
    <row r="8456" spans="1:5" x14ac:dyDescent="0.2">
      <c r="A8456">
        <v>8397</v>
      </c>
      <c r="B8456" s="85">
        <f>'Expenditures 16-24'!H384</f>
        <v>0</v>
      </c>
      <c r="D8456" s="2" t="str">
        <f t="shared" si="138"/>
        <v>Error?</v>
      </c>
      <c r="E8456" s="4" t="s">
        <v>1532</v>
      </c>
    </row>
    <row r="8457" spans="1:5" x14ac:dyDescent="0.2">
      <c r="A8457">
        <v>8398</v>
      </c>
      <c r="B8457" s="85">
        <f>'Expenditures 16-24'!H385</f>
        <v>0</v>
      </c>
      <c r="D8457" s="2" t="str">
        <f t="shared" si="138"/>
        <v>Error?</v>
      </c>
      <c r="E8457" s="4" t="s">
        <v>1532</v>
      </c>
    </row>
    <row r="8458" spans="1:5" x14ac:dyDescent="0.2">
      <c r="A8458">
        <v>8399</v>
      </c>
      <c r="B8458" s="85">
        <f>'Expenditures 16-24'!H386</f>
        <v>0</v>
      </c>
      <c r="D8458" s="2" t="str">
        <f t="shared" si="138"/>
        <v>Error?</v>
      </c>
      <c r="E8458" s="4" t="s">
        <v>1532</v>
      </c>
    </row>
    <row r="8459" spans="1:5" x14ac:dyDescent="0.2">
      <c r="A8459">
        <v>8400</v>
      </c>
      <c r="B8459" s="85">
        <f>'Expenditures 16-24'!H387</f>
        <v>0</v>
      </c>
      <c r="D8459" s="2" t="str">
        <f t="shared" si="138"/>
        <v>Error?</v>
      </c>
      <c r="E8459" s="4" t="s">
        <v>1532</v>
      </c>
    </row>
    <row r="8460" spans="1:5" x14ac:dyDescent="0.2">
      <c r="A8460">
        <v>8401</v>
      </c>
      <c r="B8460" s="85">
        <f>'Expenditures 16-24'!H388</f>
        <v>0</v>
      </c>
      <c r="D8460" s="2" t="str">
        <f t="shared" si="138"/>
        <v>Error?</v>
      </c>
      <c r="E8460" s="4" t="s">
        <v>1532</v>
      </c>
    </row>
    <row r="8461" spans="1:5" x14ac:dyDescent="0.2">
      <c r="A8461" s="5">
        <v>8402</v>
      </c>
      <c r="D8461" s="2" t="str">
        <f t="shared" si="138"/>
        <v>OK</v>
      </c>
      <c r="E8461" s="4" t="s">
        <v>1532</v>
      </c>
    </row>
    <row r="8462" spans="1:5" x14ac:dyDescent="0.2">
      <c r="A8462" s="5">
        <v>8403</v>
      </c>
      <c r="D8462" s="2" t="str">
        <f t="shared" si="138"/>
        <v>OK</v>
      </c>
      <c r="E8462" s="4" t="s">
        <v>1532</v>
      </c>
    </row>
    <row r="8463" spans="1:5" x14ac:dyDescent="0.2">
      <c r="A8463">
        <v>8404</v>
      </c>
      <c r="B8463" s="85">
        <f>'Expenditures 16-24'!H393</f>
        <v>0</v>
      </c>
      <c r="D8463" s="2" t="str">
        <f t="shared" si="138"/>
        <v>Error?</v>
      </c>
      <c r="E8463" s="4" t="s">
        <v>1532</v>
      </c>
    </row>
    <row r="8464" spans="1:5" x14ac:dyDescent="0.2">
      <c r="A8464">
        <v>8405</v>
      </c>
      <c r="B8464" s="85">
        <f>'Expenditures 16-24'!H394</f>
        <v>0</v>
      </c>
      <c r="D8464" s="2" t="str">
        <f t="shared" si="138"/>
        <v>Error?</v>
      </c>
      <c r="E8464" s="4" t="s">
        <v>1532</v>
      </c>
    </row>
    <row r="8465" spans="1:5" x14ac:dyDescent="0.2">
      <c r="A8465">
        <v>8406</v>
      </c>
      <c r="B8465" s="85">
        <f>'Expenditures 16-24'!H395</f>
        <v>0</v>
      </c>
      <c r="D8465" s="2" t="str">
        <f t="shared" si="138"/>
        <v>Error?</v>
      </c>
      <c r="E8465" s="4" t="s">
        <v>1532</v>
      </c>
    </row>
    <row r="8466" spans="1:5" x14ac:dyDescent="0.2">
      <c r="A8466">
        <v>8407</v>
      </c>
      <c r="B8466" s="85">
        <f>'Expenditures 16-24'!H396</f>
        <v>0</v>
      </c>
      <c r="D8466" s="2" t="str">
        <f t="shared" si="138"/>
        <v>Error?</v>
      </c>
      <c r="E8466" s="4" t="s">
        <v>1532</v>
      </c>
    </row>
    <row r="8467" spans="1:5" x14ac:dyDescent="0.2">
      <c r="A8467" s="5">
        <v>8408</v>
      </c>
      <c r="D8467" s="2" t="str">
        <f t="shared" si="138"/>
        <v>OK</v>
      </c>
      <c r="E8467" s="4" t="s">
        <v>1532</v>
      </c>
    </row>
    <row r="8468" spans="1:5" x14ac:dyDescent="0.2">
      <c r="A8468">
        <v>8409</v>
      </c>
      <c r="B8468" s="85">
        <f>'Expenditures 16-24'!H398</f>
        <v>0</v>
      </c>
      <c r="D8468" s="2" t="str">
        <f t="shared" si="138"/>
        <v>Error?</v>
      </c>
      <c r="E8468" s="4" t="s">
        <v>1532</v>
      </c>
    </row>
    <row r="8469" spans="1:5" x14ac:dyDescent="0.2">
      <c r="A8469">
        <v>8410</v>
      </c>
      <c r="B8469" s="85">
        <f>'Expenditures 16-24'!H399</f>
        <v>0</v>
      </c>
      <c r="D8469" s="2" t="str">
        <f t="shared" si="138"/>
        <v>Error?</v>
      </c>
      <c r="E8469" s="4" t="s">
        <v>1532</v>
      </c>
    </row>
    <row r="8470" spans="1:5" x14ac:dyDescent="0.2">
      <c r="A8470">
        <v>8411</v>
      </c>
      <c r="B8470" s="85">
        <f>'Expenditures 16-24'!H400</f>
        <v>0</v>
      </c>
      <c r="D8470" s="2" t="str">
        <f t="shared" si="138"/>
        <v>Error?</v>
      </c>
      <c r="E8470" s="4" t="s">
        <v>1532</v>
      </c>
    </row>
    <row r="8471" spans="1:5" x14ac:dyDescent="0.2">
      <c r="A8471">
        <v>8412</v>
      </c>
      <c r="B8471" s="85">
        <f>'Expenditures 16-24'!H401</f>
        <v>0</v>
      </c>
      <c r="D8471" s="2" t="str">
        <f t="shared" si="138"/>
        <v>Error?</v>
      </c>
      <c r="E8471" s="4" t="s">
        <v>1532</v>
      </c>
    </row>
    <row r="8472" spans="1:5" x14ac:dyDescent="0.2">
      <c r="A8472">
        <v>8413</v>
      </c>
      <c r="B8472" s="85">
        <f>'Expenditures 16-24'!H402</f>
        <v>0</v>
      </c>
      <c r="D8472" s="2" t="str">
        <f t="shared" si="138"/>
        <v>Error?</v>
      </c>
      <c r="E8472" s="4" t="s">
        <v>1532</v>
      </c>
    </row>
    <row r="8473" spans="1:5" x14ac:dyDescent="0.2">
      <c r="A8473">
        <v>8414</v>
      </c>
      <c r="B8473" s="85">
        <f>'Expenditures 16-24'!H403</f>
        <v>0</v>
      </c>
      <c r="D8473" s="2" t="str">
        <f t="shared" si="138"/>
        <v>Error?</v>
      </c>
      <c r="E8473" s="4" t="s">
        <v>1532</v>
      </c>
    </row>
    <row r="8474" spans="1:5" x14ac:dyDescent="0.2">
      <c r="A8474">
        <v>8415</v>
      </c>
      <c r="B8474" s="85">
        <f>'Expenditures 16-24'!H404</f>
        <v>0</v>
      </c>
      <c r="D8474" s="2" t="str">
        <f t="shared" si="138"/>
        <v>Error?</v>
      </c>
      <c r="E8474" s="4" t="s">
        <v>1532</v>
      </c>
    </row>
    <row r="8475" spans="1:5" x14ac:dyDescent="0.2">
      <c r="A8475">
        <v>8416</v>
      </c>
      <c r="B8475" s="85">
        <f>'Expenditures 16-24'!H405</f>
        <v>0</v>
      </c>
      <c r="D8475" s="2" t="str">
        <f t="shared" si="138"/>
        <v>Error?</v>
      </c>
      <c r="E8475" s="4" t="s">
        <v>1532</v>
      </c>
    </row>
    <row r="8476" spans="1:5" x14ac:dyDescent="0.2">
      <c r="A8476">
        <v>8417</v>
      </c>
      <c r="B8476" s="85">
        <f>'Expenditures 16-24'!H406</f>
        <v>0</v>
      </c>
      <c r="D8476" s="2" t="str">
        <f t="shared" si="138"/>
        <v>Error?</v>
      </c>
      <c r="E8476" s="4" t="s">
        <v>1532</v>
      </c>
    </row>
    <row r="8477" spans="1:5" x14ac:dyDescent="0.2">
      <c r="A8477">
        <v>8418</v>
      </c>
      <c r="B8477" s="85">
        <f>'Expenditures 16-24'!H407</f>
        <v>0</v>
      </c>
      <c r="D8477" s="2" t="str">
        <f t="shared" si="138"/>
        <v>Error?</v>
      </c>
      <c r="E8477" s="4" t="s">
        <v>1532</v>
      </c>
    </row>
    <row r="8478" spans="1:5" x14ac:dyDescent="0.2">
      <c r="A8478">
        <v>8419</v>
      </c>
      <c r="B8478" s="85">
        <f>'Expenditures 16-24'!H408</f>
        <v>0</v>
      </c>
      <c r="D8478" s="2" t="str">
        <f t="shared" si="138"/>
        <v>Error?</v>
      </c>
      <c r="E8478" s="4" t="s">
        <v>1532</v>
      </c>
    </row>
    <row r="8479" spans="1:5" x14ac:dyDescent="0.2">
      <c r="A8479">
        <v>8420</v>
      </c>
      <c r="B8479" s="85">
        <f>'Expenditures 16-24'!H409</f>
        <v>0</v>
      </c>
      <c r="D8479" s="2" t="str">
        <f t="shared" si="138"/>
        <v>Error?</v>
      </c>
      <c r="E8479" s="4" t="s">
        <v>1532</v>
      </c>
    </row>
    <row r="8480" spans="1:5" x14ac:dyDescent="0.2">
      <c r="A8480">
        <v>8421</v>
      </c>
      <c r="B8480" s="85">
        <f>'Expenditures 16-24'!H410</f>
        <v>0</v>
      </c>
      <c r="D8480" s="2" t="str">
        <f t="shared" si="138"/>
        <v>Error?</v>
      </c>
      <c r="E8480" s="4" t="s">
        <v>1532</v>
      </c>
    </row>
    <row r="8481" spans="1:5" x14ac:dyDescent="0.2">
      <c r="A8481">
        <v>8422</v>
      </c>
      <c r="B8481" s="85">
        <f>'Expenditures 16-24'!H411</f>
        <v>0</v>
      </c>
      <c r="D8481" s="2" t="str">
        <f t="shared" si="138"/>
        <v>Error?</v>
      </c>
      <c r="E8481" s="4" t="s">
        <v>1532</v>
      </c>
    </row>
    <row r="8482" spans="1:5" x14ac:dyDescent="0.2">
      <c r="A8482">
        <v>8423</v>
      </c>
      <c r="B8482" s="85">
        <f>'Expenditures 16-24'!H412</f>
        <v>0</v>
      </c>
      <c r="D8482" s="2" t="str">
        <f t="shared" si="138"/>
        <v>Error?</v>
      </c>
      <c r="E8482" s="4" t="s">
        <v>1532</v>
      </c>
    </row>
    <row r="8483" spans="1:5" x14ac:dyDescent="0.2">
      <c r="A8483">
        <v>8424</v>
      </c>
      <c r="B8483" s="85">
        <f>'Expenditures 16-24'!H413</f>
        <v>0</v>
      </c>
      <c r="D8483" s="2" t="str">
        <f t="shared" si="138"/>
        <v>Error?</v>
      </c>
      <c r="E8483" s="4" t="s">
        <v>1532</v>
      </c>
    </row>
    <row r="8484" spans="1:5" x14ac:dyDescent="0.2">
      <c r="A8484">
        <v>8425</v>
      </c>
      <c r="B8484" s="85">
        <f>'Expenditures 16-24'!H414</f>
        <v>0</v>
      </c>
      <c r="D8484" s="2" t="str">
        <f t="shared" si="138"/>
        <v>Error?</v>
      </c>
      <c r="E8484" s="4" t="s">
        <v>1532</v>
      </c>
    </row>
    <row r="8485" spans="1:5" x14ac:dyDescent="0.2">
      <c r="A8485" s="5">
        <v>8426</v>
      </c>
      <c r="D8485" s="2" t="str">
        <f t="shared" si="138"/>
        <v>OK</v>
      </c>
      <c r="E8485" s="4" t="s">
        <v>1532</v>
      </c>
    </row>
    <row r="8486" spans="1:5" x14ac:dyDescent="0.2">
      <c r="A8486" s="5">
        <v>8427</v>
      </c>
      <c r="D8486" s="2" t="str">
        <f t="shared" si="138"/>
        <v>OK</v>
      </c>
      <c r="E8486" s="4" t="s">
        <v>1532</v>
      </c>
    </row>
    <row r="8487" spans="1:5" x14ac:dyDescent="0.2">
      <c r="A8487" s="5">
        <v>8428</v>
      </c>
      <c r="D8487" s="2" t="str">
        <f t="shared" si="138"/>
        <v>OK</v>
      </c>
      <c r="E8487" s="4" t="s">
        <v>1532</v>
      </c>
    </row>
    <row r="8488" spans="1:5" x14ac:dyDescent="0.2">
      <c r="A8488">
        <v>8429</v>
      </c>
      <c r="B8488" s="85">
        <f>'Expenditures 16-24'!I316</f>
        <v>0</v>
      </c>
      <c r="D8488" s="2" t="str">
        <f t="shared" si="138"/>
        <v>Error?</v>
      </c>
      <c r="E8488" s="4" t="s">
        <v>1532</v>
      </c>
    </row>
    <row r="8489" spans="1:5" x14ac:dyDescent="0.2">
      <c r="A8489">
        <v>8430</v>
      </c>
      <c r="B8489" s="85">
        <f>'Expenditures 16-24'!I318</f>
        <v>0</v>
      </c>
      <c r="D8489" s="2" t="str">
        <f t="shared" si="138"/>
        <v>Error?</v>
      </c>
      <c r="E8489" s="4" t="s">
        <v>1532</v>
      </c>
    </row>
    <row r="8490" spans="1:5" x14ac:dyDescent="0.2">
      <c r="A8490">
        <v>8431</v>
      </c>
      <c r="B8490" s="85">
        <f>'Expenditures 16-24'!I319</f>
        <v>0</v>
      </c>
      <c r="D8490" s="2" t="str">
        <f t="shared" si="138"/>
        <v>Error?</v>
      </c>
      <c r="E8490" s="4" t="s">
        <v>1532</v>
      </c>
    </row>
    <row r="8491" spans="1:5" x14ac:dyDescent="0.2">
      <c r="A8491">
        <v>8432</v>
      </c>
      <c r="B8491" s="85">
        <f>'Expenditures 16-24'!I320</f>
        <v>0</v>
      </c>
      <c r="D8491" s="2" t="str">
        <f t="shared" si="138"/>
        <v>Error?</v>
      </c>
      <c r="E8491" s="4" t="s">
        <v>1532</v>
      </c>
    </row>
    <row r="8492" spans="1:5" x14ac:dyDescent="0.2">
      <c r="A8492">
        <v>8433</v>
      </c>
      <c r="B8492" s="85">
        <f>'Expenditures 16-24'!I321</f>
        <v>0</v>
      </c>
      <c r="D8492" s="2" t="str">
        <f t="shared" si="138"/>
        <v>Error?</v>
      </c>
      <c r="E8492" s="4" t="s">
        <v>1532</v>
      </c>
    </row>
    <row r="8493" spans="1:5" x14ac:dyDescent="0.2">
      <c r="A8493">
        <v>8434</v>
      </c>
      <c r="B8493" s="85">
        <f>'Expenditures 16-24'!I322</f>
        <v>0</v>
      </c>
      <c r="D8493" s="2" t="str">
        <f t="shared" si="138"/>
        <v>Error?</v>
      </c>
      <c r="E8493" s="4" t="s">
        <v>1532</v>
      </c>
    </row>
    <row r="8494" spans="1:5" x14ac:dyDescent="0.2">
      <c r="A8494">
        <v>8435</v>
      </c>
      <c r="B8494" s="85">
        <f>'Expenditures 16-24'!I323</f>
        <v>0</v>
      </c>
      <c r="D8494" s="2" t="str">
        <f t="shared" si="138"/>
        <v>Error?</v>
      </c>
      <c r="E8494" s="4" t="s">
        <v>1532</v>
      </c>
    </row>
    <row r="8495" spans="1:5" x14ac:dyDescent="0.2">
      <c r="A8495">
        <v>8436</v>
      </c>
      <c r="B8495" s="85">
        <f>'Expenditures 16-24'!I324</f>
        <v>0</v>
      </c>
      <c r="D8495" s="2" t="str">
        <f t="shared" si="138"/>
        <v>Error?</v>
      </c>
      <c r="E8495" s="4" t="s">
        <v>1532</v>
      </c>
    </row>
    <row r="8496" spans="1:5" x14ac:dyDescent="0.2">
      <c r="A8496">
        <v>8437</v>
      </c>
      <c r="B8496" s="85">
        <f>'Expenditures 16-24'!I325</f>
        <v>0</v>
      </c>
      <c r="D8496" s="2" t="str">
        <f t="shared" si="138"/>
        <v>Error?</v>
      </c>
      <c r="E8496" s="4" t="s">
        <v>1532</v>
      </c>
    </row>
    <row r="8497" spans="1:5" x14ac:dyDescent="0.2">
      <c r="A8497">
        <v>8438</v>
      </c>
      <c r="B8497" s="85">
        <f>'Expenditures 16-24'!I326</f>
        <v>0</v>
      </c>
      <c r="D8497" s="2" t="str">
        <f t="shared" si="138"/>
        <v>Error?</v>
      </c>
      <c r="E8497" s="4" t="s">
        <v>1532</v>
      </c>
    </row>
    <row r="8498" spans="1:5" x14ac:dyDescent="0.2">
      <c r="A8498">
        <v>8439</v>
      </c>
      <c r="B8498" s="85">
        <f>'Expenditures 16-24'!I327</f>
        <v>0</v>
      </c>
      <c r="D8498" s="2" t="str">
        <f t="shared" si="138"/>
        <v>Error?</v>
      </c>
      <c r="E8498" s="4" t="s">
        <v>1532</v>
      </c>
    </row>
    <row r="8499" spans="1:5" x14ac:dyDescent="0.2">
      <c r="A8499">
        <v>8440</v>
      </c>
      <c r="B8499" s="85">
        <f>'Expenditures 16-24'!I328</f>
        <v>0</v>
      </c>
      <c r="D8499" s="2" t="str">
        <f t="shared" si="138"/>
        <v>Error?</v>
      </c>
      <c r="E8499" s="4" t="s">
        <v>1532</v>
      </c>
    </row>
    <row r="8500" spans="1:5" x14ac:dyDescent="0.2">
      <c r="A8500">
        <v>8441</v>
      </c>
      <c r="B8500" s="85">
        <f>'Expenditures 16-24'!I329</f>
        <v>0</v>
      </c>
      <c r="D8500" s="2" t="str">
        <f t="shared" si="138"/>
        <v>Error?</v>
      </c>
      <c r="E8500" s="4" t="s">
        <v>1532</v>
      </c>
    </row>
    <row r="8501" spans="1:5" x14ac:dyDescent="0.2">
      <c r="A8501">
        <v>8442</v>
      </c>
      <c r="B8501" s="85">
        <f>'Expenditures 16-24'!I330</f>
        <v>0</v>
      </c>
      <c r="D8501" s="2" t="str">
        <f t="shared" si="138"/>
        <v>Error?</v>
      </c>
      <c r="E8501" s="4" t="s">
        <v>1532</v>
      </c>
    </row>
    <row r="8502" spans="1:5" x14ac:dyDescent="0.2">
      <c r="A8502">
        <v>8443</v>
      </c>
      <c r="B8502" s="85">
        <f>'Expenditures 16-24'!I344</f>
        <v>0</v>
      </c>
      <c r="D8502" s="2" t="str">
        <f t="shared" si="138"/>
        <v>Error?</v>
      </c>
      <c r="E8502" s="4" t="s">
        <v>1532</v>
      </c>
    </row>
    <row r="8503" spans="1:5" x14ac:dyDescent="0.2">
      <c r="A8503">
        <v>8444</v>
      </c>
      <c r="B8503" s="85">
        <f>'Expenditures 16-24'!I347</f>
        <v>0</v>
      </c>
      <c r="D8503" s="2" t="str">
        <f t="shared" si="138"/>
        <v>Error?</v>
      </c>
      <c r="E8503" s="4" t="s">
        <v>1532</v>
      </c>
    </row>
    <row r="8504" spans="1:5" x14ac:dyDescent="0.2">
      <c r="A8504">
        <v>8445</v>
      </c>
      <c r="B8504" s="85">
        <f>'Expenditures 16-24'!I348</f>
        <v>0</v>
      </c>
      <c r="D8504" s="2" t="str">
        <f t="shared" si="138"/>
        <v>Error?</v>
      </c>
      <c r="E8504" s="4" t="s">
        <v>1532</v>
      </c>
    </row>
    <row r="8505" spans="1:5" x14ac:dyDescent="0.2">
      <c r="A8505">
        <v>8446</v>
      </c>
      <c r="B8505" s="85">
        <f>'Expenditures 16-24'!I349</f>
        <v>0</v>
      </c>
      <c r="D8505" s="2" t="str">
        <f t="shared" si="138"/>
        <v>Error?</v>
      </c>
      <c r="E8505" s="4" t="s">
        <v>1532</v>
      </c>
    </row>
    <row r="8506" spans="1:5" x14ac:dyDescent="0.2">
      <c r="A8506">
        <v>8447</v>
      </c>
      <c r="B8506" s="85">
        <f>'Expenditures 16-24'!I350</f>
        <v>0</v>
      </c>
      <c r="D8506" s="2" t="str">
        <f t="shared" si="138"/>
        <v>Error?</v>
      </c>
      <c r="E8506" s="4" t="s">
        <v>1532</v>
      </c>
    </row>
    <row r="8507" spans="1:5" x14ac:dyDescent="0.2">
      <c r="A8507">
        <v>8448</v>
      </c>
      <c r="B8507" s="85">
        <f>'Expenditures 16-24'!I351</f>
        <v>0</v>
      </c>
      <c r="D8507" s="2" t="str">
        <f t="shared" si="138"/>
        <v>Error?</v>
      </c>
      <c r="E8507" s="4" t="s">
        <v>1532</v>
      </c>
    </row>
    <row r="8508" spans="1:5" x14ac:dyDescent="0.2">
      <c r="A8508">
        <v>8449</v>
      </c>
      <c r="B8508" s="85">
        <f>'Expenditures 16-24'!I352</f>
        <v>0</v>
      </c>
      <c r="D8508" s="2" t="str">
        <f t="shared" si="138"/>
        <v>Error?</v>
      </c>
      <c r="E8508" s="4" t="s">
        <v>1532</v>
      </c>
    </row>
    <row r="8509" spans="1:5" x14ac:dyDescent="0.2">
      <c r="A8509">
        <v>8450</v>
      </c>
      <c r="B8509" s="85">
        <f>'Expenditures 16-24'!I353</f>
        <v>0</v>
      </c>
      <c r="D8509" s="2" t="str">
        <f t="shared" ref="D8509:D8572" si="139">IF(ISBLANK(B8509),"OK",IF(A8509-B8509=0,"OK","Error?"))</f>
        <v>Error?</v>
      </c>
      <c r="E8509" s="4" t="s">
        <v>1532</v>
      </c>
    </row>
    <row r="8510" spans="1:5" x14ac:dyDescent="0.2">
      <c r="A8510">
        <v>8451</v>
      </c>
      <c r="B8510" s="85">
        <f>'Expenditures 16-24'!I355</f>
        <v>0</v>
      </c>
      <c r="D8510" s="2" t="str">
        <f t="shared" si="139"/>
        <v>Error?</v>
      </c>
      <c r="E8510" s="4" t="s">
        <v>1532</v>
      </c>
    </row>
    <row r="8511" spans="1:5" x14ac:dyDescent="0.2">
      <c r="A8511">
        <v>8452</v>
      </c>
      <c r="B8511" s="85">
        <f>'Expenditures 16-24'!I356</f>
        <v>0</v>
      </c>
      <c r="D8511" s="2" t="str">
        <f t="shared" si="139"/>
        <v>Error?</v>
      </c>
      <c r="E8511" s="4" t="s">
        <v>1532</v>
      </c>
    </row>
    <row r="8512" spans="1:5" x14ac:dyDescent="0.2">
      <c r="A8512">
        <v>8453</v>
      </c>
      <c r="B8512" s="85">
        <f>'Expenditures 16-24'!I357</f>
        <v>0</v>
      </c>
      <c r="D8512" s="2" t="str">
        <f t="shared" si="139"/>
        <v>Error?</v>
      </c>
      <c r="E8512" s="4" t="s">
        <v>1532</v>
      </c>
    </row>
    <row r="8513" spans="1:5" x14ac:dyDescent="0.2">
      <c r="A8513">
        <v>8454</v>
      </c>
      <c r="B8513" s="85">
        <f>'Expenditures 16-24'!I358</f>
        <v>0</v>
      </c>
      <c r="D8513" s="2" t="str">
        <f t="shared" si="139"/>
        <v>Error?</v>
      </c>
      <c r="E8513" s="4" t="s">
        <v>1532</v>
      </c>
    </row>
    <row r="8514" spans="1:5" x14ac:dyDescent="0.2">
      <c r="A8514">
        <v>8455</v>
      </c>
      <c r="B8514" s="85">
        <f>'Expenditures 16-24'!I360</f>
        <v>0</v>
      </c>
      <c r="D8514" s="2" t="str">
        <f t="shared" si="139"/>
        <v>Error?</v>
      </c>
      <c r="E8514" s="4" t="s">
        <v>1532</v>
      </c>
    </row>
    <row r="8515" spans="1:5" x14ac:dyDescent="0.2">
      <c r="A8515">
        <v>8456</v>
      </c>
      <c r="B8515" s="85">
        <f>'Expenditures 16-24'!I361</f>
        <v>0</v>
      </c>
      <c r="D8515" s="2" t="str">
        <f t="shared" si="139"/>
        <v>Error?</v>
      </c>
      <c r="E8515" s="4" t="s">
        <v>1532</v>
      </c>
    </row>
    <row r="8516" spans="1:5" x14ac:dyDescent="0.2">
      <c r="A8516">
        <v>8457</v>
      </c>
      <c r="B8516" s="85">
        <f>'Expenditures 16-24'!I362</f>
        <v>0</v>
      </c>
      <c r="D8516" s="2" t="str">
        <f t="shared" si="139"/>
        <v>Error?</v>
      </c>
      <c r="E8516" s="4" t="s">
        <v>1532</v>
      </c>
    </row>
    <row r="8517" spans="1:5" x14ac:dyDescent="0.2">
      <c r="A8517">
        <v>8458</v>
      </c>
      <c r="B8517" s="85">
        <f>'Expenditures 16-24'!I367</f>
        <v>0</v>
      </c>
      <c r="D8517" s="2" t="str">
        <f t="shared" si="139"/>
        <v>Error?</v>
      </c>
      <c r="E8517" s="4" t="s">
        <v>1532</v>
      </c>
    </row>
    <row r="8518" spans="1:5" x14ac:dyDescent="0.2">
      <c r="A8518">
        <v>8459</v>
      </c>
      <c r="B8518" s="85">
        <f>'Expenditures 16-24'!I368</f>
        <v>0</v>
      </c>
      <c r="D8518" s="2" t="str">
        <f t="shared" si="139"/>
        <v>Error?</v>
      </c>
      <c r="E8518" s="4" t="s">
        <v>1532</v>
      </c>
    </row>
    <row r="8519" spans="1:5" x14ac:dyDescent="0.2">
      <c r="A8519">
        <v>8460</v>
      </c>
      <c r="B8519" s="85">
        <f>'Expenditures 16-24'!I369</f>
        <v>0</v>
      </c>
      <c r="D8519" s="2" t="str">
        <f t="shared" si="139"/>
        <v>Error?</v>
      </c>
      <c r="E8519" s="4" t="s">
        <v>1532</v>
      </c>
    </row>
    <row r="8520" spans="1:5" x14ac:dyDescent="0.2">
      <c r="A8520">
        <v>8461</v>
      </c>
      <c r="B8520" s="85">
        <f>'Expenditures 16-24'!I371</f>
        <v>0</v>
      </c>
      <c r="D8520" s="2" t="str">
        <f t="shared" si="139"/>
        <v>Error?</v>
      </c>
      <c r="E8520" s="4" t="s">
        <v>1532</v>
      </c>
    </row>
    <row r="8521" spans="1:5" x14ac:dyDescent="0.2">
      <c r="A8521">
        <v>8462</v>
      </c>
      <c r="B8521" s="85">
        <f>'Expenditures 16-24'!I372</f>
        <v>0</v>
      </c>
      <c r="D8521" s="2" t="str">
        <f t="shared" si="139"/>
        <v>Error?</v>
      </c>
      <c r="E8521" s="4" t="s">
        <v>1532</v>
      </c>
    </row>
    <row r="8522" spans="1:5" x14ac:dyDescent="0.2">
      <c r="A8522">
        <v>8463</v>
      </c>
      <c r="B8522" s="85">
        <f>'Expenditures 16-24'!I374</f>
        <v>0</v>
      </c>
      <c r="D8522" s="2" t="str">
        <f t="shared" si="139"/>
        <v>Error?</v>
      </c>
      <c r="E8522" s="4" t="s">
        <v>1532</v>
      </c>
    </row>
    <row r="8523" spans="1:5" x14ac:dyDescent="0.2">
      <c r="A8523">
        <v>8464</v>
      </c>
      <c r="B8523" s="85">
        <f>'Expenditures 16-24'!I375</f>
        <v>0</v>
      </c>
      <c r="D8523" s="2" t="str">
        <f t="shared" si="139"/>
        <v>Error?</v>
      </c>
      <c r="E8523" s="4" t="s">
        <v>1532</v>
      </c>
    </row>
    <row r="8524" spans="1:5" x14ac:dyDescent="0.2">
      <c r="A8524">
        <v>8465</v>
      </c>
      <c r="B8524" s="85">
        <f>'Expenditures 16-24'!I376</f>
        <v>0</v>
      </c>
      <c r="D8524" s="2" t="str">
        <f t="shared" si="139"/>
        <v>Error?</v>
      </c>
      <c r="E8524" s="4" t="s">
        <v>1532</v>
      </c>
    </row>
    <row r="8525" spans="1:5" x14ac:dyDescent="0.2">
      <c r="A8525">
        <v>8466</v>
      </c>
      <c r="B8525" s="85">
        <f>'Expenditures 16-24'!I377</f>
        <v>0</v>
      </c>
      <c r="D8525" s="2" t="str">
        <f t="shared" si="139"/>
        <v>Error?</v>
      </c>
      <c r="E8525" s="4" t="s">
        <v>1532</v>
      </c>
    </row>
    <row r="8526" spans="1:5" x14ac:dyDescent="0.2">
      <c r="A8526">
        <v>8467</v>
      </c>
      <c r="B8526" s="85">
        <f>'Expenditures 16-24'!I378</f>
        <v>0</v>
      </c>
      <c r="D8526" s="2" t="str">
        <f t="shared" si="139"/>
        <v>Error?</v>
      </c>
      <c r="E8526" s="4" t="s">
        <v>1532</v>
      </c>
    </row>
    <row r="8527" spans="1:5" x14ac:dyDescent="0.2">
      <c r="A8527">
        <v>8468</v>
      </c>
      <c r="B8527" s="85">
        <f>'Expenditures 16-24'!I380</f>
        <v>0</v>
      </c>
      <c r="D8527" s="2" t="str">
        <f t="shared" si="139"/>
        <v>Error?</v>
      </c>
      <c r="E8527" s="4" t="s">
        <v>1532</v>
      </c>
    </row>
    <row r="8528" spans="1:5" x14ac:dyDescent="0.2">
      <c r="A8528">
        <v>8469</v>
      </c>
      <c r="B8528" s="85">
        <f>'Expenditures 16-24'!I381</f>
        <v>0</v>
      </c>
      <c r="D8528" s="2" t="str">
        <f t="shared" si="139"/>
        <v>Error?</v>
      </c>
      <c r="E8528" s="4" t="s">
        <v>1532</v>
      </c>
    </row>
    <row r="8529" spans="1:5" x14ac:dyDescent="0.2">
      <c r="A8529">
        <v>8470</v>
      </c>
      <c r="B8529" s="85">
        <f>'Expenditures 16-24'!I382</f>
        <v>0</v>
      </c>
      <c r="D8529" s="2" t="str">
        <f t="shared" si="139"/>
        <v>Error?</v>
      </c>
      <c r="E8529" s="4" t="s">
        <v>1532</v>
      </c>
    </row>
    <row r="8530" spans="1:5" x14ac:dyDescent="0.2">
      <c r="A8530">
        <v>8471</v>
      </c>
      <c r="B8530" s="85">
        <f>'Expenditures 16-24'!I383</f>
        <v>0</v>
      </c>
      <c r="D8530" s="2" t="str">
        <f t="shared" si="139"/>
        <v>Error?</v>
      </c>
      <c r="E8530" s="4" t="s">
        <v>1532</v>
      </c>
    </row>
    <row r="8531" spans="1:5" x14ac:dyDescent="0.2">
      <c r="A8531">
        <v>8472</v>
      </c>
      <c r="B8531" s="85">
        <f>'Expenditures 16-24'!I384</f>
        <v>0</v>
      </c>
      <c r="D8531" s="2" t="str">
        <f t="shared" si="139"/>
        <v>Error?</v>
      </c>
      <c r="E8531" s="4" t="s">
        <v>1532</v>
      </c>
    </row>
    <row r="8532" spans="1:5" x14ac:dyDescent="0.2">
      <c r="A8532">
        <v>8473</v>
      </c>
      <c r="B8532" s="85">
        <f>'Expenditures 16-24'!I385</f>
        <v>0</v>
      </c>
      <c r="D8532" s="2" t="str">
        <f t="shared" si="139"/>
        <v>Error?</v>
      </c>
      <c r="E8532" s="4" t="s">
        <v>1532</v>
      </c>
    </row>
    <row r="8533" spans="1:5" x14ac:dyDescent="0.2">
      <c r="A8533">
        <v>8474</v>
      </c>
      <c r="B8533" s="85">
        <f>'Expenditures 16-24'!I386</f>
        <v>0</v>
      </c>
      <c r="D8533" s="2" t="str">
        <f t="shared" si="139"/>
        <v>Error?</v>
      </c>
      <c r="E8533" s="4" t="s">
        <v>1532</v>
      </c>
    </row>
    <row r="8534" spans="1:5" x14ac:dyDescent="0.2">
      <c r="A8534">
        <v>8475</v>
      </c>
      <c r="B8534" s="85">
        <f>'Expenditures 16-24'!I387</f>
        <v>0</v>
      </c>
      <c r="D8534" s="2" t="str">
        <f t="shared" si="139"/>
        <v>Error?</v>
      </c>
      <c r="E8534" s="4" t="s">
        <v>1532</v>
      </c>
    </row>
    <row r="8535" spans="1:5" x14ac:dyDescent="0.2">
      <c r="A8535">
        <v>8476</v>
      </c>
      <c r="B8535" s="85">
        <f>'Expenditures 16-24'!I388</f>
        <v>0</v>
      </c>
      <c r="D8535" s="2" t="str">
        <f t="shared" si="139"/>
        <v>Error?</v>
      </c>
      <c r="E8535" s="4" t="s">
        <v>1532</v>
      </c>
    </row>
    <row r="8536" spans="1:5" x14ac:dyDescent="0.2">
      <c r="A8536">
        <v>8477</v>
      </c>
      <c r="B8536" s="85">
        <f>'Expenditures 16-24'!J316</f>
        <v>0</v>
      </c>
      <c r="D8536" s="2" t="str">
        <f t="shared" si="139"/>
        <v>Error?</v>
      </c>
      <c r="E8536" s="4" t="s">
        <v>1532</v>
      </c>
    </row>
    <row r="8537" spans="1:5" x14ac:dyDescent="0.2">
      <c r="A8537">
        <v>8478</v>
      </c>
      <c r="B8537" s="85">
        <f>'Expenditures 16-24'!J318</f>
        <v>0</v>
      </c>
      <c r="D8537" s="2" t="str">
        <f t="shared" si="139"/>
        <v>Error?</v>
      </c>
      <c r="E8537" s="4" t="s">
        <v>1532</v>
      </c>
    </row>
    <row r="8538" spans="1:5" x14ac:dyDescent="0.2">
      <c r="A8538">
        <v>8479</v>
      </c>
      <c r="B8538" s="85">
        <f>'Expenditures 16-24'!J319</f>
        <v>0</v>
      </c>
      <c r="D8538" s="2" t="str">
        <f t="shared" si="139"/>
        <v>Error?</v>
      </c>
      <c r="E8538" s="4" t="s">
        <v>1532</v>
      </c>
    </row>
    <row r="8539" spans="1:5" x14ac:dyDescent="0.2">
      <c r="A8539">
        <v>8480</v>
      </c>
      <c r="B8539" s="85">
        <f>'Expenditures 16-24'!J320</f>
        <v>0</v>
      </c>
      <c r="D8539" s="2" t="str">
        <f t="shared" si="139"/>
        <v>Error?</v>
      </c>
      <c r="E8539" s="4" t="s">
        <v>1532</v>
      </c>
    </row>
    <row r="8540" spans="1:5" x14ac:dyDescent="0.2">
      <c r="A8540">
        <v>8481</v>
      </c>
      <c r="B8540" s="85">
        <f>'Expenditures 16-24'!J321</f>
        <v>0</v>
      </c>
      <c r="D8540" s="2" t="str">
        <f t="shared" si="139"/>
        <v>Error?</v>
      </c>
      <c r="E8540" s="4" t="s">
        <v>1532</v>
      </c>
    </row>
    <row r="8541" spans="1:5" x14ac:dyDescent="0.2">
      <c r="A8541">
        <v>8482</v>
      </c>
      <c r="B8541" s="85">
        <f>'Expenditures 16-24'!J322</f>
        <v>0</v>
      </c>
      <c r="D8541" s="2" t="str">
        <f t="shared" si="139"/>
        <v>Error?</v>
      </c>
      <c r="E8541" s="4" t="s">
        <v>1532</v>
      </c>
    </row>
    <row r="8542" spans="1:5" x14ac:dyDescent="0.2">
      <c r="A8542">
        <v>8483</v>
      </c>
      <c r="B8542" s="85">
        <f>'Expenditures 16-24'!J323</f>
        <v>0</v>
      </c>
      <c r="D8542" s="2" t="str">
        <f t="shared" si="139"/>
        <v>Error?</v>
      </c>
      <c r="E8542" s="4" t="s">
        <v>1532</v>
      </c>
    </row>
    <row r="8543" spans="1:5" x14ac:dyDescent="0.2">
      <c r="A8543">
        <v>8484</v>
      </c>
      <c r="B8543" s="85">
        <f>'Expenditures 16-24'!J324</f>
        <v>0</v>
      </c>
      <c r="D8543" s="2" t="str">
        <f t="shared" si="139"/>
        <v>Error?</v>
      </c>
      <c r="E8543" s="4" t="s">
        <v>1532</v>
      </c>
    </row>
    <row r="8544" spans="1:5" x14ac:dyDescent="0.2">
      <c r="A8544">
        <v>8485</v>
      </c>
      <c r="B8544" s="85">
        <f>'Expenditures 16-24'!J325</f>
        <v>0</v>
      </c>
      <c r="D8544" s="2" t="str">
        <f t="shared" si="139"/>
        <v>Error?</v>
      </c>
      <c r="E8544" s="4" t="s">
        <v>1532</v>
      </c>
    </row>
    <row r="8545" spans="1:5" x14ac:dyDescent="0.2">
      <c r="A8545">
        <v>8486</v>
      </c>
      <c r="B8545" s="85">
        <f>'Expenditures 16-24'!J326</f>
        <v>0</v>
      </c>
      <c r="D8545" s="2" t="str">
        <f t="shared" si="139"/>
        <v>Error?</v>
      </c>
      <c r="E8545" s="4" t="s">
        <v>1532</v>
      </c>
    </row>
    <row r="8546" spans="1:5" x14ac:dyDescent="0.2">
      <c r="A8546">
        <v>8487</v>
      </c>
      <c r="B8546" s="85">
        <f>'Expenditures 16-24'!J327</f>
        <v>0</v>
      </c>
      <c r="D8546" s="2" t="str">
        <f t="shared" si="139"/>
        <v>Error?</v>
      </c>
      <c r="E8546" s="4" t="s">
        <v>1532</v>
      </c>
    </row>
    <row r="8547" spans="1:5" x14ac:dyDescent="0.2">
      <c r="A8547">
        <v>8488</v>
      </c>
      <c r="B8547" s="85">
        <f>'Expenditures 16-24'!J328</f>
        <v>0</v>
      </c>
      <c r="D8547" s="2" t="str">
        <f t="shared" si="139"/>
        <v>Error?</v>
      </c>
      <c r="E8547" s="4" t="s">
        <v>1532</v>
      </c>
    </row>
    <row r="8548" spans="1:5" x14ac:dyDescent="0.2">
      <c r="A8548">
        <v>8489</v>
      </c>
      <c r="B8548" s="85">
        <f>'Expenditures 16-24'!J329</f>
        <v>0</v>
      </c>
      <c r="D8548" s="2" t="str">
        <f t="shared" si="139"/>
        <v>Error?</v>
      </c>
      <c r="E8548" s="4" t="s">
        <v>1532</v>
      </c>
    </row>
    <row r="8549" spans="1:5" x14ac:dyDescent="0.2">
      <c r="A8549">
        <v>8490</v>
      </c>
      <c r="B8549" s="85">
        <f>'Expenditures 16-24'!J330</f>
        <v>0</v>
      </c>
      <c r="D8549" s="2" t="str">
        <f t="shared" si="139"/>
        <v>Error?</v>
      </c>
      <c r="E8549" s="4" t="s">
        <v>1532</v>
      </c>
    </row>
    <row r="8550" spans="1:5" x14ac:dyDescent="0.2">
      <c r="A8550">
        <v>8491</v>
      </c>
      <c r="B8550" s="85">
        <f>'Expenditures 16-24'!J344</f>
        <v>0</v>
      </c>
      <c r="D8550" s="2" t="str">
        <f t="shared" si="139"/>
        <v>Error?</v>
      </c>
      <c r="E8550" s="4" t="s">
        <v>1532</v>
      </c>
    </row>
    <row r="8551" spans="1:5" x14ac:dyDescent="0.2">
      <c r="A8551">
        <v>8492</v>
      </c>
      <c r="B8551" s="85">
        <f>'Expenditures 16-24'!J347</f>
        <v>0</v>
      </c>
      <c r="D8551" s="2" t="str">
        <f t="shared" si="139"/>
        <v>Error?</v>
      </c>
      <c r="E8551" s="4" t="s">
        <v>1532</v>
      </c>
    </row>
    <row r="8552" spans="1:5" x14ac:dyDescent="0.2">
      <c r="A8552">
        <v>8493</v>
      </c>
      <c r="B8552" s="85">
        <f>'Expenditures 16-24'!J348</f>
        <v>0</v>
      </c>
      <c r="D8552" s="2" t="str">
        <f t="shared" si="139"/>
        <v>Error?</v>
      </c>
      <c r="E8552" s="4" t="s">
        <v>1532</v>
      </c>
    </row>
    <row r="8553" spans="1:5" x14ac:dyDescent="0.2">
      <c r="A8553">
        <v>8494</v>
      </c>
      <c r="B8553" s="85">
        <f>'Expenditures 16-24'!J349</f>
        <v>0</v>
      </c>
      <c r="D8553" s="2" t="str">
        <f t="shared" si="139"/>
        <v>Error?</v>
      </c>
      <c r="E8553" s="4" t="s">
        <v>1532</v>
      </c>
    </row>
    <row r="8554" spans="1:5" x14ac:dyDescent="0.2">
      <c r="A8554">
        <v>8495</v>
      </c>
      <c r="B8554" s="85">
        <f>'Expenditures 16-24'!J350</f>
        <v>0</v>
      </c>
      <c r="D8554" s="2" t="str">
        <f t="shared" si="139"/>
        <v>Error?</v>
      </c>
      <c r="E8554" s="4" t="s">
        <v>1532</v>
      </c>
    </row>
    <row r="8555" spans="1:5" x14ac:dyDescent="0.2">
      <c r="A8555">
        <v>8496</v>
      </c>
      <c r="B8555" s="85">
        <f>'Expenditures 16-24'!J351</f>
        <v>0</v>
      </c>
      <c r="D8555" s="2" t="str">
        <f t="shared" si="139"/>
        <v>Error?</v>
      </c>
      <c r="E8555" s="4" t="s">
        <v>1532</v>
      </c>
    </row>
    <row r="8556" spans="1:5" x14ac:dyDescent="0.2">
      <c r="A8556">
        <v>8497</v>
      </c>
      <c r="B8556" s="85">
        <f>'Expenditures 16-24'!J352</f>
        <v>0</v>
      </c>
      <c r="D8556" s="2" t="str">
        <f t="shared" si="139"/>
        <v>Error?</v>
      </c>
      <c r="E8556" s="4" t="s">
        <v>1532</v>
      </c>
    </row>
    <row r="8557" spans="1:5" x14ac:dyDescent="0.2">
      <c r="A8557">
        <v>8498</v>
      </c>
      <c r="B8557" s="85">
        <f>'Expenditures 16-24'!J353</f>
        <v>0</v>
      </c>
      <c r="D8557" s="2" t="str">
        <f t="shared" si="139"/>
        <v>Error?</v>
      </c>
      <c r="E8557" s="4" t="s">
        <v>1532</v>
      </c>
    </row>
    <row r="8558" spans="1:5" x14ac:dyDescent="0.2">
      <c r="A8558">
        <v>8499</v>
      </c>
      <c r="B8558" s="85">
        <f>'Expenditures 16-24'!J355</f>
        <v>0</v>
      </c>
      <c r="D8558" s="2" t="str">
        <f t="shared" si="139"/>
        <v>Error?</v>
      </c>
      <c r="E8558" s="4" t="s">
        <v>1532</v>
      </c>
    </row>
    <row r="8559" spans="1:5" x14ac:dyDescent="0.2">
      <c r="A8559">
        <v>8500</v>
      </c>
      <c r="B8559" s="85">
        <f>'Expenditures 16-24'!J356</f>
        <v>0</v>
      </c>
      <c r="D8559" s="2" t="str">
        <f t="shared" si="139"/>
        <v>Error?</v>
      </c>
      <c r="E8559" s="4" t="s">
        <v>1532</v>
      </c>
    </row>
    <row r="8560" spans="1:5" x14ac:dyDescent="0.2">
      <c r="A8560">
        <v>8501</v>
      </c>
      <c r="B8560" s="85">
        <f>'Expenditures 16-24'!J357</f>
        <v>0</v>
      </c>
      <c r="D8560" s="2" t="str">
        <f t="shared" si="139"/>
        <v>Error?</v>
      </c>
      <c r="E8560" s="4" t="s">
        <v>1532</v>
      </c>
    </row>
    <row r="8561" spans="1:5" x14ac:dyDescent="0.2">
      <c r="A8561">
        <v>8502</v>
      </c>
      <c r="B8561" s="85">
        <f>'Expenditures 16-24'!J358</f>
        <v>0</v>
      </c>
      <c r="D8561" s="2" t="str">
        <f t="shared" si="139"/>
        <v>Error?</v>
      </c>
      <c r="E8561" s="4" t="s">
        <v>1532</v>
      </c>
    </row>
    <row r="8562" spans="1:5" x14ac:dyDescent="0.2">
      <c r="A8562">
        <v>8503</v>
      </c>
      <c r="B8562" s="85">
        <f>'Expenditures 16-24'!J360</f>
        <v>0</v>
      </c>
      <c r="D8562" s="2" t="str">
        <f t="shared" si="139"/>
        <v>Error?</v>
      </c>
      <c r="E8562" s="4" t="s">
        <v>1532</v>
      </c>
    </row>
    <row r="8563" spans="1:5" x14ac:dyDescent="0.2">
      <c r="A8563">
        <v>8504</v>
      </c>
      <c r="B8563" s="85">
        <f>'Expenditures 16-24'!J361</f>
        <v>0</v>
      </c>
      <c r="D8563" s="2" t="str">
        <f t="shared" si="139"/>
        <v>Error?</v>
      </c>
      <c r="E8563" s="4" t="s">
        <v>1532</v>
      </c>
    </row>
    <row r="8564" spans="1:5" x14ac:dyDescent="0.2">
      <c r="A8564">
        <v>8505</v>
      </c>
      <c r="B8564" s="85">
        <f>'Expenditures 16-24'!J362</f>
        <v>0</v>
      </c>
      <c r="D8564" s="2" t="str">
        <f t="shared" si="139"/>
        <v>Error?</v>
      </c>
      <c r="E8564" s="4" t="s">
        <v>1532</v>
      </c>
    </row>
    <row r="8565" spans="1:5" x14ac:dyDescent="0.2">
      <c r="A8565">
        <v>8506</v>
      </c>
      <c r="B8565" s="85">
        <f>'Expenditures 16-24'!J367</f>
        <v>0</v>
      </c>
      <c r="D8565" s="2" t="str">
        <f t="shared" si="139"/>
        <v>Error?</v>
      </c>
      <c r="E8565" s="4" t="s">
        <v>1532</v>
      </c>
    </row>
    <row r="8566" spans="1:5" x14ac:dyDescent="0.2">
      <c r="A8566">
        <v>8507</v>
      </c>
      <c r="B8566" s="85">
        <f>'Expenditures 16-24'!J368</f>
        <v>0</v>
      </c>
      <c r="D8566" s="2" t="str">
        <f t="shared" si="139"/>
        <v>Error?</v>
      </c>
      <c r="E8566" s="4" t="s">
        <v>1532</v>
      </c>
    </row>
    <row r="8567" spans="1:5" x14ac:dyDescent="0.2">
      <c r="A8567">
        <v>8508</v>
      </c>
      <c r="B8567" s="85">
        <f>'Expenditures 16-24'!J369</f>
        <v>0</v>
      </c>
      <c r="D8567" s="2" t="str">
        <f t="shared" si="139"/>
        <v>Error?</v>
      </c>
      <c r="E8567" s="4" t="s">
        <v>1532</v>
      </c>
    </row>
    <row r="8568" spans="1:5" x14ac:dyDescent="0.2">
      <c r="A8568">
        <v>8509</v>
      </c>
      <c r="B8568" s="85">
        <f>'Expenditures 16-24'!J371</f>
        <v>0</v>
      </c>
      <c r="D8568" s="2" t="str">
        <f t="shared" si="139"/>
        <v>Error?</v>
      </c>
      <c r="E8568" s="4" t="s">
        <v>1532</v>
      </c>
    </row>
    <row r="8569" spans="1:5" x14ac:dyDescent="0.2">
      <c r="A8569">
        <v>8510</v>
      </c>
      <c r="B8569" s="85">
        <f>'Expenditures 16-24'!J372</f>
        <v>0</v>
      </c>
      <c r="D8569" s="2" t="str">
        <f t="shared" si="139"/>
        <v>Error?</v>
      </c>
      <c r="E8569" s="4" t="s">
        <v>1532</v>
      </c>
    </row>
    <row r="8570" spans="1:5" x14ac:dyDescent="0.2">
      <c r="A8570">
        <v>8511</v>
      </c>
      <c r="B8570" s="85">
        <f>'Expenditures 16-24'!J374</f>
        <v>0</v>
      </c>
      <c r="D8570" s="2" t="str">
        <f t="shared" si="139"/>
        <v>Error?</v>
      </c>
      <c r="E8570" s="4" t="s">
        <v>1532</v>
      </c>
    </row>
    <row r="8571" spans="1:5" x14ac:dyDescent="0.2">
      <c r="A8571">
        <v>8512</v>
      </c>
      <c r="B8571" s="85">
        <f>'Expenditures 16-24'!J375</f>
        <v>0</v>
      </c>
      <c r="D8571" s="2" t="str">
        <f t="shared" si="139"/>
        <v>Error?</v>
      </c>
      <c r="E8571" s="4" t="s">
        <v>1532</v>
      </c>
    </row>
    <row r="8572" spans="1:5" x14ac:dyDescent="0.2">
      <c r="A8572">
        <v>8513</v>
      </c>
      <c r="B8572" s="85">
        <f>'Expenditures 16-24'!J376</f>
        <v>0</v>
      </c>
      <c r="D8572" s="2" t="str">
        <f t="shared" si="139"/>
        <v>Error?</v>
      </c>
      <c r="E8572" s="4" t="s">
        <v>1532</v>
      </c>
    </row>
    <row r="8573" spans="1:5" x14ac:dyDescent="0.2">
      <c r="A8573">
        <v>8514</v>
      </c>
      <c r="B8573" s="85">
        <f>'Expenditures 16-24'!J377</f>
        <v>0</v>
      </c>
      <c r="D8573" s="2" t="str">
        <f t="shared" ref="D8573:D8636" si="140">IF(ISBLANK(B8573),"OK",IF(A8573-B8573=0,"OK","Error?"))</f>
        <v>Error?</v>
      </c>
      <c r="E8573" s="4" t="s">
        <v>1532</v>
      </c>
    </row>
    <row r="8574" spans="1:5" x14ac:dyDescent="0.2">
      <c r="A8574">
        <v>8515</v>
      </c>
      <c r="B8574" s="85">
        <f>'Expenditures 16-24'!J378</f>
        <v>0</v>
      </c>
      <c r="D8574" s="2" t="str">
        <f t="shared" si="140"/>
        <v>Error?</v>
      </c>
      <c r="E8574" s="4" t="s">
        <v>1532</v>
      </c>
    </row>
    <row r="8575" spans="1:5" x14ac:dyDescent="0.2">
      <c r="A8575">
        <v>8516</v>
      </c>
      <c r="B8575" s="85">
        <f>'Expenditures 16-24'!J380</f>
        <v>0</v>
      </c>
      <c r="D8575" s="2" t="str">
        <f t="shared" si="140"/>
        <v>Error?</v>
      </c>
      <c r="E8575" s="4" t="s">
        <v>1532</v>
      </c>
    </row>
    <row r="8576" spans="1:5" x14ac:dyDescent="0.2">
      <c r="A8576">
        <v>8517</v>
      </c>
      <c r="B8576" s="85">
        <f>'Expenditures 16-24'!J381</f>
        <v>0</v>
      </c>
      <c r="D8576" s="2" t="str">
        <f t="shared" si="140"/>
        <v>Error?</v>
      </c>
      <c r="E8576" s="4" t="s">
        <v>1532</v>
      </c>
    </row>
    <row r="8577" spans="1:5" x14ac:dyDescent="0.2">
      <c r="A8577">
        <v>8518</v>
      </c>
      <c r="B8577" s="85">
        <f>'Expenditures 16-24'!J382</f>
        <v>0</v>
      </c>
      <c r="D8577" s="2" t="str">
        <f t="shared" si="140"/>
        <v>Error?</v>
      </c>
      <c r="E8577" s="4" t="s">
        <v>1532</v>
      </c>
    </row>
    <row r="8578" spans="1:5" x14ac:dyDescent="0.2">
      <c r="A8578">
        <v>8519</v>
      </c>
      <c r="B8578" s="85">
        <f>'Expenditures 16-24'!J383</f>
        <v>0</v>
      </c>
      <c r="D8578" s="2" t="str">
        <f t="shared" si="140"/>
        <v>Error?</v>
      </c>
      <c r="E8578" s="4" t="s">
        <v>1532</v>
      </c>
    </row>
    <row r="8579" spans="1:5" x14ac:dyDescent="0.2">
      <c r="A8579">
        <v>8520</v>
      </c>
      <c r="B8579" s="85">
        <f>'Expenditures 16-24'!J384</f>
        <v>0</v>
      </c>
      <c r="D8579" s="2" t="str">
        <f t="shared" si="140"/>
        <v>Error?</v>
      </c>
      <c r="E8579" s="4" t="s">
        <v>1532</v>
      </c>
    </row>
    <row r="8580" spans="1:5" x14ac:dyDescent="0.2">
      <c r="A8580">
        <v>8521</v>
      </c>
      <c r="B8580" s="85">
        <f>'Expenditures 16-24'!J385</f>
        <v>0</v>
      </c>
      <c r="D8580" s="2" t="str">
        <f t="shared" si="140"/>
        <v>Error?</v>
      </c>
      <c r="E8580" s="4" t="s">
        <v>1532</v>
      </c>
    </row>
    <row r="8581" spans="1:5" x14ac:dyDescent="0.2">
      <c r="A8581">
        <v>8522</v>
      </c>
      <c r="B8581" s="85">
        <f>'Expenditures 16-24'!J386</f>
        <v>0</v>
      </c>
      <c r="D8581" s="2" t="str">
        <f t="shared" si="140"/>
        <v>Error?</v>
      </c>
      <c r="E8581" s="4" t="s">
        <v>1532</v>
      </c>
    </row>
    <row r="8582" spans="1:5" x14ac:dyDescent="0.2">
      <c r="A8582">
        <v>8523</v>
      </c>
      <c r="B8582" s="85">
        <f>'Expenditures 16-24'!J387</f>
        <v>0</v>
      </c>
      <c r="D8582" s="2" t="str">
        <f t="shared" si="140"/>
        <v>Error?</v>
      </c>
      <c r="E8582" s="4" t="s">
        <v>1532</v>
      </c>
    </row>
    <row r="8583" spans="1:5" x14ac:dyDescent="0.2">
      <c r="A8583">
        <v>8524</v>
      </c>
      <c r="B8583" s="85">
        <f>'Expenditures 16-24'!J388</f>
        <v>0</v>
      </c>
      <c r="D8583" s="2" t="str">
        <f t="shared" si="140"/>
        <v>Error?</v>
      </c>
      <c r="E8583" s="4" t="s">
        <v>1532</v>
      </c>
    </row>
    <row r="8584" spans="1:5" x14ac:dyDescent="0.2">
      <c r="A8584">
        <v>8525</v>
      </c>
      <c r="B8584" s="85">
        <f>'Expenditures 16-24'!K316</f>
        <v>0</v>
      </c>
      <c r="D8584" s="2" t="str">
        <f t="shared" si="140"/>
        <v>Error?</v>
      </c>
      <c r="E8584" s="4" t="s">
        <v>1532</v>
      </c>
    </row>
    <row r="8585" spans="1:5" x14ac:dyDescent="0.2">
      <c r="A8585">
        <v>8526</v>
      </c>
      <c r="B8585" s="85">
        <f>'Expenditures 16-24'!K317</f>
        <v>0</v>
      </c>
      <c r="D8585" s="2" t="str">
        <f t="shared" si="140"/>
        <v>Error?</v>
      </c>
      <c r="E8585" s="4" t="s">
        <v>1532</v>
      </c>
    </row>
    <row r="8586" spans="1:5" x14ac:dyDescent="0.2">
      <c r="A8586">
        <v>8527</v>
      </c>
      <c r="B8586" s="85">
        <f>'Expenditures 16-24'!K318</f>
        <v>0</v>
      </c>
      <c r="D8586" s="2" t="str">
        <f t="shared" si="140"/>
        <v>Error?</v>
      </c>
      <c r="E8586" s="4" t="s">
        <v>1532</v>
      </c>
    </row>
    <row r="8587" spans="1:5" x14ac:dyDescent="0.2">
      <c r="A8587">
        <v>8528</v>
      </c>
      <c r="B8587" s="85">
        <f>'Expenditures 16-24'!K319</f>
        <v>0</v>
      </c>
      <c r="D8587" s="2" t="str">
        <f t="shared" si="140"/>
        <v>Error?</v>
      </c>
      <c r="E8587" s="4" t="s">
        <v>1532</v>
      </c>
    </row>
    <row r="8588" spans="1:5" x14ac:dyDescent="0.2">
      <c r="A8588">
        <v>8529</v>
      </c>
      <c r="B8588" s="85">
        <f>'Expenditures 16-24'!K320</f>
        <v>0</v>
      </c>
      <c r="D8588" s="2" t="str">
        <f t="shared" si="140"/>
        <v>Error?</v>
      </c>
      <c r="E8588" s="4" t="s">
        <v>1532</v>
      </c>
    </row>
    <row r="8589" spans="1:5" x14ac:dyDescent="0.2">
      <c r="A8589">
        <v>8530</v>
      </c>
      <c r="B8589" s="85">
        <f>'Expenditures 16-24'!K321</f>
        <v>0</v>
      </c>
      <c r="D8589" s="2" t="str">
        <f t="shared" si="140"/>
        <v>Error?</v>
      </c>
      <c r="E8589" s="4" t="s">
        <v>1532</v>
      </c>
    </row>
    <row r="8590" spans="1:5" x14ac:dyDescent="0.2">
      <c r="A8590">
        <v>8531</v>
      </c>
      <c r="B8590" s="85">
        <f>'Expenditures 16-24'!K322</f>
        <v>0</v>
      </c>
      <c r="D8590" s="2" t="str">
        <f t="shared" si="140"/>
        <v>Error?</v>
      </c>
      <c r="E8590" s="4" t="s">
        <v>1532</v>
      </c>
    </row>
    <row r="8591" spans="1:5" x14ac:dyDescent="0.2">
      <c r="A8591">
        <v>8532</v>
      </c>
      <c r="B8591" s="85">
        <f>'Expenditures 16-24'!K323</f>
        <v>0</v>
      </c>
      <c r="D8591" s="2" t="str">
        <f t="shared" si="140"/>
        <v>Error?</v>
      </c>
      <c r="E8591" s="4" t="s">
        <v>1532</v>
      </c>
    </row>
    <row r="8592" spans="1:5" x14ac:dyDescent="0.2">
      <c r="A8592">
        <v>8533</v>
      </c>
      <c r="B8592" s="85">
        <f>'Expenditures 16-24'!K324</f>
        <v>0</v>
      </c>
      <c r="D8592" s="2" t="str">
        <f t="shared" si="140"/>
        <v>Error?</v>
      </c>
      <c r="E8592" s="4" t="s">
        <v>1532</v>
      </c>
    </row>
    <row r="8593" spans="1:5" x14ac:dyDescent="0.2">
      <c r="A8593">
        <v>8534</v>
      </c>
      <c r="B8593" s="85">
        <f>'Expenditures 16-24'!K325</f>
        <v>0</v>
      </c>
      <c r="D8593" s="2" t="str">
        <f t="shared" si="140"/>
        <v>Error?</v>
      </c>
      <c r="E8593" s="4" t="s">
        <v>1532</v>
      </c>
    </row>
    <row r="8594" spans="1:5" x14ac:dyDescent="0.2">
      <c r="A8594">
        <v>8535</v>
      </c>
      <c r="B8594" s="85">
        <f>'Expenditures 16-24'!K326</f>
        <v>0</v>
      </c>
      <c r="D8594" s="2" t="str">
        <f t="shared" si="140"/>
        <v>Error?</v>
      </c>
      <c r="E8594" s="4" t="s">
        <v>1532</v>
      </c>
    </row>
    <row r="8595" spans="1:5" x14ac:dyDescent="0.2">
      <c r="A8595">
        <v>8536</v>
      </c>
      <c r="B8595" s="85">
        <f>'Expenditures 16-24'!K327</f>
        <v>0</v>
      </c>
      <c r="D8595" s="2" t="str">
        <f t="shared" si="140"/>
        <v>Error?</v>
      </c>
      <c r="E8595" s="4" t="s">
        <v>1532</v>
      </c>
    </row>
    <row r="8596" spans="1:5" x14ac:dyDescent="0.2">
      <c r="A8596">
        <v>8537</v>
      </c>
      <c r="B8596" s="85">
        <f>'Expenditures 16-24'!K328</f>
        <v>0</v>
      </c>
      <c r="D8596" s="2" t="str">
        <f t="shared" si="140"/>
        <v>Error?</v>
      </c>
      <c r="E8596" s="4" t="s">
        <v>1532</v>
      </c>
    </row>
    <row r="8597" spans="1:5" x14ac:dyDescent="0.2">
      <c r="A8597">
        <v>8538</v>
      </c>
      <c r="B8597" s="85">
        <f>'Expenditures 16-24'!K329</f>
        <v>0</v>
      </c>
      <c r="D8597" s="2" t="str">
        <f t="shared" si="140"/>
        <v>Error?</v>
      </c>
      <c r="E8597" s="4" t="s">
        <v>1532</v>
      </c>
    </row>
    <row r="8598" spans="1:5" x14ac:dyDescent="0.2">
      <c r="A8598">
        <v>8539</v>
      </c>
      <c r="B8598" s="85">
        <f>'Expenditures 16-24'!K330</f>
        <v>0</v>
      </c>
      <c r="D8598" s="2" t="str">
        <f t="shared" si="140"/>
        <v>Error?</v>
      </c>
      <c r="E8598" s="4" t="s">
        <v>1532</v>
      </c>
    </row>
    <row r="8599" spans="1:5" x14ac:dyDescent="0.2">
      <c r="A8599">
        <v>8540</v>
      </c>
      <c r="B8599" s="85">
        <f>'Expenditures 16-24'!K331</f>
        <v>0</v>
      </c>
      <c r="D8599" s="2" t="str">
        <f t="shared" si="140"/>
        <v>Error?</v>
      </c>
      <c r="E8599" s="4" t="s">
        <v>1532</v>
      </c>
    </row>
    <row r="8600" spans="1:5" x14ac:dyDescent="0.2">
      <c r="A8600">
        <v>8541</v>
      </c>
      <c r="B8600" s="85">
        <f>'Expenditures 16-24'!K332</f>
        <v>0</v>
      </c>
      <c r="D8600" s="2" t="str">
        <f t="shared" si="140"/>
        <v>Error?</v>
      </c>
      <c r="E8600" s="4" t="s">
        <v>1532</v>
      </c>
    </row>
    <row r="8601" spans="1:5" x14ac:dyDescent="0.2">
      <c r="A8601">
        <v>8542</v>
      </c>
      <c r="B8601" s="85">
        <f>'Expenditures 16-24'!K333</f>
        <v>0</v>
      </c>
      <c r="D8601" s="2" t="str">
        <f t="shared" si="140"/>
        <v>Error?</v>
      </c>
      <c r="E8601" s="4" t="s">
        <v>1532</v>
      </c>
    </row>
    <row r="8602" spans="1:5" x14ac:dyDescent="0.2">
      <c r="A8602">
        <v>8543</v>
      </c>
      <c r="B8602" s="85">
        <f>'Expenditures 16-24'!K334</f>
        <v>0</v>
      </c>
      <c r="D8602" s="2" t="str">
        <f t="shared" si="140"/>
        <v>Error?</v>
      </c>
      <c r="E8602" s="4" t="s">
        <v>1532</v>
      </c>
    </row>
    <row r="8603" spans="1:5" x14ac:dyDescent="0.2">
      <c r="A8603">
        <v>8544</v>
      </c>
      <c r="B8603" s="85">
        <f>'Expenditures 16-24'!K335</f>
        <v>0</v>
      </c>
      <c r="D8603" s="2" t="str">
        <f t="shared" si="140"/>
        <v>Error?</v>
      </c>
      <c r="E8603" s="4" t="s">
        <v>1532</v>
      </c>
    </row>
    <row r="8604" spans="1:5" x14ac:dyDescent="0.2">
      <c r="A8604">
        <v>8545</v>
      </c>
      <c r="B8604" s="85">
        <f>'Expenditures 16-24'!K336</f>
        <v>0</v>
      </c>
      <c r="D8604" s="2" t="str">
        <f t="shared" si="140"/>
        <v>Error?</v>
      </c>
      <c r="E8604" s="4" t="s">
        <v>1532</v>
      </c>
    </row>
    <row r="8605" spans="1:5" x14ac:dyDescent="0.2">
      <c r="A8605">
        <v>8546</v>
      </c>
      <c r="B8605" s="85">
        <f>'Expenditures 16-24'!K337</f>
        <v>0</v>
      </c>
      <c r="D8605" s="2" t="str">
        <f t="shared" si="140"/>
        <v>Error?</v>
      </c>
      <c r="E8605" s="4" t="s">
        <v>1532</v>
      </c>
    </row>
    <row r="8606" spans="1:5" x14ac:dyDescent="0.2">
      <c r="A8606">
        <v>8547</v>
      </c>
      <c r="B8606" s="85">
        <f>'Expenditures 16-24'!K338</f>
        <v>0</v>
      </c>
      <c r="D8606" s="2" t="str">
        <f t="shared" si="140"/>
        <v>Error?</v>
      </c>
      <c r="E8606" s="4" t="s">
        <v>1532</v>
      </c>
    </row>
    <row r="8607" spans="1:5" x14ac:dyDescent="0.2">
      <c r="A8607">
        <v>8548</v>
      </c>
      <c r="B8607" s="85">
        <f>'Expenditures 16-24'!K339</f>
        <v>0</v>
      </c>
      <c r="D8607" s="2" t="str">
        <f t="shared" si="140"/>
        <v>Error?</v>
      </c>
      <c r="E8607" s="4" t="s">
        <v>1532</v>
      </c>
    </row>
    <row r="8608" spans="1:5" x14ac:dyDescent="0.2">
      <c r="A8608">
        <v>8549</v>
      </c>
      <c r="B8608" s="85">
        <f>'Expenditures 16-24'!K340</f>
        <v>0</v>
      </c>
      <c r="D8608" s="2" t="str">
        <f t="shared" si="140"/>
        <v>Error?</v>
      </c>
      <c r="E8608" s="4" t="s">
        <v>1532</v>
      </c>
    </row>
    <row r="8609" spans="1:5" x14ac:dyDescent="0.2">
      <c r="A8609">
        <v>8550</v>
      </c>
      <c r="B8609" s="85">
        <f>'Expenditures 16-24'!K341</f>
        <v>0</v>
      </c>
      <c r="D8609" s="2" t="str">
        <f t="shared" si="140"/>
        <v>Error?</v>
      </c>
      <c r="E8609" s="4" t="s">
        <v>1532</v>
      </c>
    </row>
    <row r="8610" spans="1:5" x14ac:dyDescent="0.2">
      <c r="A8610">
        <v>8551</v>
      </c>
      <c r="B8610" s="85">
        <f>'Expenditures 16-24'!K342</f>
        <v>0</v>
      </c>
      <c r="D8610" s="2" t="str">
        <f t="shared" si="140"/>
        <v>Error?</v>
      </c>
      <c r="E8610" s="4" t="s">
        <v>1532</v>
      </c>
    </row>
    <row r="8611" spans="1:5" x14ac:dyDescent="0.2">
      <c r="A8611">
        <v>8552</v>
      </c>
      <c r="B8611" s="85">
        <f>'Expenditures 16-24'!K343</f>
        <v>0</v>
      </c>
      <c r="D8611" s="2" t="str">
        <f t="shared" si="140"/>
        <v>Error?</v>
      </c>
      <c r="E8611" s="4" t="s">
        <v>1532</v>
      </c>
    </row>
    <row r="8612" spans="1:5" x14ac:dyDescent="0.2">
      <c r="A8612">
        <v>8553</v>
      </c>
      <c r="B8612" s="85">
        <f>'Expenditures 16-24'!K344</f>
        <v>0</v>
      </c>
      <c r="D8612" s="2" t="str">
        <f t="shared" si="140"/>
        <v>Error?</v>
      </c>
      <c r="E8612" s="4" t="s">
        <v>1532</v>
      </c>
    </row>
    <row r="8613" spans="1:5" x14ac:dyDescent="0.2">
      <c r="A8613">
        <v>8554</v>
      </c>
      <c r="B8613" s="85">
        <f>'Expenditures 16-24'!K347</f>
        <v>0</v>
      </c>
      <c r="D8613" s="2" t="str">
        <f t="shared" si="140"/>
        <v>Error?</v>
      </c>
      <c r="E8613" s="4" t="s">
        <v>1532</v>
      </c>
    </row>
    <row r="8614" spans="1:5" x14ac:dyDescent="0.2">
      <c r="A8614">
        <v>8555</v>
      </c>
      <c r="B8614" s="85">
        <f>'Expenditures 16-24'!K348</f>
        <v>0</v>
      </c>
      <c r="D8614" s="2" t="str">
        <f t="shared" si="140"/>
        <v>Error?</v>
      </c>
      <c r="E8614" s="4" t="s">
        <v>1532</v>
      </c>
    </row>
    <row r="8615" spans="1:5" x14ac:dyDescent="0.2">
      <c r="A8615">
        <v>8556</v>
      </c>
      <c r="B8615" s="85">
        <f>'Expenditures 16-24'!K349</f>
        <v>0</v>
      </c>
      <c r="D8615" s="2" t="str">
        <f t="shared" si="140"/>
        <v>Error?</v>
      </c>
      <c r="E8615" s="4" t="s">
        <v>1532</v>
      </c>
    </row>
    <row r="8616" spans="1:5" x14ac:dyDescent="0.2">
      <c r="A8616">
        <v>8557</v>
      </c>
      <c r="B8616" s="85">
        <f>'Expenditures 16-24'!K350</f>
        <v>0</v>
      </c>
      <c r="D8616" s="2" t="str">
        <f t="shared" si="140"/>
        <v>Error?</v>
      </c>
      <c r="E8616" s="4" t="s">
        <v>1532</v>
      </c>
    </row>
    <row r="8617" spans="1:5" x14ac:dyDescent="0.2">
      <c r="A8617">
        <v>8558</v>
      </c>
      <c r="B8617" s="85">
        <f>'Expenditures 16-24'!K351</f>
        <v>0</v>
      </c>
      <c r="D8617" s="2" t="str">
        <f t="shared" si="140"/>
        <v>Error?</v>
      </c>
      <c r="E8617" s="4" t="s">
        <v>1532</v>
      </c>
    </row>
    <row r="8618" spans="1:5" x14ac:dyDescent="0.2">
      <c r="A8618">
        <v>8559</v>
      </c>
      <c r="B8618" s="85">
        <f>'Expenditures 16-24'!K352</f>
        <v>0</v>
      </c>
      <c r="D8618" s="2" t="str">
        <f t="shared" si="140"/>
        <v>Error?</v>
      </c>
      <c r="E8618" s="4" t="s">
        <v>1532</v>
      </c>
    </row>
    <row r="8619" spans="1:5" x14ac:dyDescent="0.2">
      <c r="A8619">
        <v>8560</v>
      </c>
      <c r="B8619" s="85">
        <f>'Expenditures 16-24'!K353</f>
        <v>0</v>
      </c>
      <c r="D8619" s="2" t="str">
        <f t="shared" si="140"/>
        <v>Error?</v>
      </c>
      <c r="E8619" s="4" t="s">
        <v>1532</v>
      </c>
    </row>
    <row r="8620" spans="1:5" x14ac:dyDescent="0.2">
      <c r="A8620">
        <v>8561</v>
      </c>
      <c r="B8620" s="85">
        <f>'Expenditures 16-24'!K355</f>
        <v>0</v>
      </c>
      <c r="D8620" s="2" t="str">
        <f t="shared" si="140"/>
        <v>Error?</v>
      </c>
      <c r="E8620" s="4" t="s">
        <v>1532</v>
      </c>
    </row>
    <row r="8621" spans="1:5" x14ac:dyDescent="0.2">
      <c r="A8621">
        <v>8562</v>
      </c>
      <c r="B8621" s="85">
        <f>'Expenditures 16-24'!K356</f>
        <v>0</v>
      </c>
      <c r="D8621" s="2" t="str">
        <f t="shared" si="140"/>
        <v>Error?</v>
      </c>
      <c r="E8621" s="4" t="s">
        <v>1532</v>
      </c>
    </row>
    <row r="8622" spans="1:5" x14ac:dyDescent="0.2">
      <c r="A8622">
        <v>8563</v>
      </c>
      <c r="B8622" s="85">
        <f>'Expenditures 16-24'!K357</f>
        <v>0</v>
      </c>
      <c r="D8622" s="2" t="str">
        <f t="shared" si="140"/>
        <v>Error?</v>
      </c>
      <c r="E8622" s="4" t="s">
        <v>1532</v>
      </c>
    </row>
    <row r="8623" spans="1:5" x14ac:dyDescent="0.2">
      <c r="A8623">
        <v>8564</v>
      </c>
      <c r="B8623" s="85">
        <f>'Expenditures 16-24'!K358</f>
        <v>0</v>
      </c>
      <c r="D8623" s="2" t="str">
        <f t="shared" si="140"/>
        <v>Error?</v>
      </c>
      <c r="E8623" s="4" t="s">
        <v>1532</v>
      </c>
    </row>
    <row r="8624" spans="1:5" x14ac:dyDescent="0.2">
      <c r="A8624">
        <v>8565</v>
      </c>
      <c r="B8624" s="85">
        <f>'Expenditures 16-24'!K360</f>
        <v>0</v>
      </c>
      <c r="D8624" s="2" t="str">
        <f t="shared" si="140"/>
        <v>Error?</v>
      </c>
      <c r="E8624" s="4" t="s">
        <v>1532</v>
      </c>
    </row>
    <row r="8625" spans="1:5" x14ac:dyDescent="0.2">
      <c r="A8625">
        <v>8566</v>
      </c>
      <c r="B8625" s="85">
        <f>'Expenditures 16-24'!K361</f>
        <v>0</v>
      </c>
      <c r="D8625" s="2" t="str">
        <f t="shared" si="140"/>
        <v>Error?</v>
      </c>
      <c r="E8625" s="4" t="s">
        <v>1532</v>
      </c>
    </row>
    <row r="8626" spans="1:5" x14ac:dyDescent="0.2">
      <c r="A8626">
        <v>8567</v>
      </c>
      <c r="B8626" s="85">
        <f>'Expenditures 16-24'!K362</f>
        <v>0</v>
      </c>
      <c r="D8626" s="2" t="str">
        <f t="shared" si="140"/>
        <v>Error?</v>
      </c>
      <c r="E8626" s="4" t="s">
        <v>1532</v>
      </c>
    </row>
    <row r="8627" spans="1:5" x14ac:dyDescent="0.2">
      <c r="A8627">
        <v>8568</v>
      </c>
      <c r="B8627" s="85">
        <f>'Expenditures 16-24'!K367</f>
        <v>0</v>
      </c>
      <c r="D8627" s="2" t="str">
        <f t="shared" si="140"/>
        <v>Error?</v>
      </c>
      <c r="E8627" s="4" t="s">
        <v>1532</v>
      </c>
    </row>
    <row r="8628" spans="1:5" x14ac:dyDescent="0.2">
      <c r="A8628">
        <v>8569</v>
      </c>
      <c r="B8628" s="85">
        <f>'Expenditures 16-24'!K368</f>
        <v>0</v>
      </c>
      <c r="D8628" s="2" t="str">
        <f t="shared" si="140"/>
        <v>Error?</v>
      </c>
      <c r="E8628" s="4" t="s">
        <v>1532</v>
      </c>
    </row>
    <row r="8629" spans="1:5" x14ac:dyDescent="0.2">
      <c r="A8629">
        <v>8570</v>
      </c>
      <c r="B8629" s="85">
        <f>'Expenditures 16-24'!K369</f>
        <v>0</v>
      </c>
      <c r="D8629" s="2" t="str">
        <f t="shared" si="140"/>
        <v>Error?</v>
      </c>
      <c r="E8629" s="4" t="s">
        <v>1532</v>
      </c>
    </row>
    <row r="8630" spans="1:5" x14ac:dyDescent="0.2">
      <c r="A8630">
        <v>8571</v>
      </c>
      <c r="B8630" s="85">
        <f>'Expenditures 16-24'!K371</f>
        <v>0</v>
      </c>
      <c r="D8630" s="2" t="str">
        <f t="shared" si="140"/>
        <v>Error?</v>
      </c>
      <c r="E8630" s="4" t="s">
        <v>1532</v>
      </c>
    </row>
    <row r="8631" spans="1:5" x14ac:dyDescent="0.2">
      <c r="A8631">
        <v>8572</v>
      </c>
      <c r="B8631" s="85">
        <f>'Expenditures 16-24'!K372</f>
        <v>0</v>
      </c>
      <c r="D8631" s="2" t="str">
        <f t="shared" si="140"/>
        <v>Error?</v>
      </c>
      <c r="E8631" s="4" t="s">
        <v>1532</v>
      </c>
    </row>
    <row r="8632" spans="1:5" x14ac:dyDescent="0.2">
      <c r="A8632">
        <v>8573</v>
      </c>
      <c r="B8632" s="85">
        <f>'Expenditures 16-24'!K374</f>
        <v>0</v>
      </c>
      <c r="D8632" s="2" t="str">
        <f t="shared" si="140"/>
        <v>Error?</v>
      </c>
      <c r="E8632" s="4" t="s">
        <v>1532</v>
      </c>
    </row>
    <row r="8633" spans="1:5" x14ac:dyDescent="0.2">
      <c r="A8633">
        <v>8574</v>
      </c>
      <c r="B8633" s="85">
        <f>'Expenditures 16-24'!K375</f>
        <v>0</v>
      </c>
      <c r="D8633" s="2" t="str">
        <f t="shared" si="140"/>
        <v>Error?</v>
      </c>
      <c r="E8633" s="4" t="s">
        <v>1532</v>
      </c>
    </row>
    <row r="8634" spans="1:5" x14ac:dyDescent="0.2">
      <c r="A8634">
        <v>8575</v>
      </c>
      <c r="B8634" s="85">
        <f>'Expenditures 16-24'!K376</f>
        <v>0</v>
      </c>
      <c r="D8634" s="2" t="str">
        <f t="shared" si="140"/>
        <v>Error?</v>
      </c>
      <c r="E8634" s="4" t="s">
        <v>1532</v>
      </c>
    </row>
    <row r="8635" spans="1:5" x14ac:dyDescent="0.2">
      <c r="A8635">
        <v>8576</v>
      </c>
      <c r="B8635" s="85">
        <f>'Expenditures 16-24'!K377</f>
        <v>0</v>
      </c>
      <c r="D8635" s="2" t="str">
        <f t="shared" si="140"/>
        <v>Error?</v>
      </c>
      <c r="E8635" s="4" t="s">
        <v>1532</v>
      </c>
    </row>
    <row r="8636" spans="1:5" x14ac:dyDescent="0.2">
      <c r="A8636">
        <v>8577</v>
      </c>
      <c r="B8636" s="85">
        <f>'Expenditures 16-24'!K378</f>
        <v>0</v>
      </c>
      <c r="D8636" s="2" t="str">
        <f t="shared" si="140"/>
        <v>Error?</v>
      </c>
      <c r="E8636" s="4" t="s">
        <v>1532</v>
      </c>
    </row>
    <row r="8637" spans="1:5" x14ac:dyDescent="0.2">
      <c r="A8637">
        <v>8578</v>
      </c>
      <c r="B8637" s="85">
        <f>'Expenditures 16-24'!K380</f>
        <v>0</v>
      </c>
      <c r="D8637" s="2" t="str">
        <f t="shared" ref="D8637:D8700" si="141">IF(ISBLANK(B8637),"OK",IF(A8637-B8637=0,"OK","Error?"))</f>
        <v>Error?</v>
      </c>
      <c r="E8637" s="4" t="s">
        <v>1532</v>
      </c>
    </row>
    <row r="8638" spans="1:5" x14ac:dyDescent="0.2">
      <c r="A8638">
        <v>8579</v>
      </c>
      <c r="B8638" s="85">
        <f>'Expenditures 16-24'!K381</f>
        <v>0</v>
      </c>
      <c r="D8638" s="2" t="str">
        <f t="shared" si="141"/>
        <v>Error?</v>
      </c>
      <c r="E8638" s="4" t="s">
        <v>1532</v>
      </c>
    </row>
    <row r="8639" spans="1:5" x14ac:dyDescent="0.2">
      <c r="A8639">
        <v>8580</v>
      </c>
      <c r="B8639" s="85">
        <f>'Expenditures 16-24'!K382</f>
        <v>0</v>
      </c>
      <c r="D8639" s="2" t="str">
        <f t="shared" si="141"/>
        <v>Error?</v>
      </c>
      <c r="E8639" s="4" t="s">
        <v>1532</v>
      </c>
    </row>
    <row r="8640" spans="1:5" x14ac:dyDescent="0.2">
      <c r="A8640">
        <v>8581</v>
      </c>
      <c r="B8640" s="85">
        <f>'Expenditures 16-24'!K383</f>
        <v>0</v>
      </c>
      <c r="D8640" s="2" t="str">
        <f t="shared" si="141"/>
        <v>Error?</v>
      </c>
      <c r="E8640" s="4" t="s">
        <v>1532</v>
      </c>
    </row>
    <row r="8641" spans="1:5" x14ac:dyDescent="0.2">
      <c r="A8641">
        <v>8582</v>
      </c>
      <c r="B8641" s="85">
        <f>'Expenditures 16-24'!K384</f>
        <v>0</v>
      </c>
      <c r="D8641" s="2" t="str">
        <f t="shared" si="141"/>
        <v>Error?</v>
      </c>
      <c r="E8641" s="4" t="s">
        <v>1532</v>
      </c>
    </row>
    <row r="8642" spans="1:5" x14ac:dyDescent="0.2">
      <c r="A8642">
        <v>8583</v>
      </c>
      <c r="B8642" s="85">
        <f>'Expenditures 16-24'!K385</f>
        <v>0</v>
      </c>
      <c r="D8642" s="2" t="str">
        <f t="shared" si="141"/>
        <v>Error?</v>
      </c>
      <c r="E8642" s="4" t="s">
        <v>1532</v>
      </c>
    </row>
    <row r="8643" spans="1:5" x14ac:dyDescent="0.2">
      <c r="A8643">
        <v>8584</v>
      </c>
      <c r="B8643" s="85">
        <f>'Expenditures 16-24'!K386</f>
        <v>0</v>
      </c>
      <c r="D8643" s="2" t="str">
        <f t="shared" si="141"/>
        <v>Error?</v>
      </c>
      <c r="E8643" s="4" t="s">
        <v>1532</v>
      </c>
    </row>
    <row r="8644" spans="1:5" x14ac:dyDescent="0.2">
      <c r="A8644">
        <v>8585</v>
      </c>
      <c r="B8644" s="85">
        <f>'Expenditures 16-24'!K387</f>
        <v>0</v>
      </c>
      <c r="D8644" s="2" t="str">
        <f t="shared" si="141"/>
        <v>Error?</v>
      </c>
      <c r="E8644" s="4" t="s">
        <v>1532</v>
      </c>
    </row>
    <row r="8645" spans="1:5" x14ac:dyDescent="0.2">
      <c r="A8645">
        <v>8586</v>
      </c>
      <c r="B8645" s="85">
        <f>'Expenditures 16-24'!K388</f>
        <v>0</v>
      </c>
      <c r="D8645" s="2" t="str">
        <f t="shared" si="141"/>
        <v>Error?</v>
      </c>
      <c r="E8645" s="4" t="s">
        <v>1532</v>
      </c>
    </row>
    <row r="8646" spans="1:5" x14ac:dyDescent="0.2">
      <c r="A8646">
        <v>8587</v>
      </c>
      <c r="B8646" s="85">
        <f>'Expenditures 16-24'!K393</f>
        <v>0</v>
      </c>
      <c r="D8646" s="2" t="str">
        <f t="shared" si="141"/>
        <v>Error?</v>
      </c>
      <c r="E8646" s="4" t="s">
        <v>1532</v>
      </c>
    </row>
    <row r="8647" spans="1:5" x14ac:dyDescent="0.2">
      <c r="A8647">
        <v>8588</v>
      </c>
      <c r="B8647" s="85">
        <f>'Expenditures 16-24'!K394</f>
        <v>0</v>
      </c>
      <c r="D8647" s="2" t="str">
        <f t="shared" si="141"/>
        <v>Error?</v>
      </c>
      <c r="E8647" s="4" t="s">
        <v>1532</v>
      </c>
    </row>
    <row r="8648" spans="1:5" x14ac:dyDescent="0.2">
      <c r="A8648">
        <v>8589</v>
      </c>
      <c r="B8648" s="85">
        <f>'Expenditures 16-24'!K395</f>
        <v>0</v>
      </c>
      <c r="D8648" s="2" t="str">
        <f t="shared" si="141"/>
        <v>Error?</v>
      </c>
      <c r="E8648" s="4" t="s">
        <v>1532</v>
      </c>
    </row>
    <row r="8649" spans="1:5" x14ac:dyDescent="0.2">
      <c r="A8649">
        <v>8590</v>
      </c>
      <c r="B8649" s="85">
        <f>'Expenditures 16-24'!K396</f>
        <v>0</v>
      </c>
      <c r="D8649" s="2" t="str">
        <f t="shared" si="141"/>
        <v>Error?</v>
      </c>
      <c r="E8649" s="4" t="s">
        <v>1532</v>
      </c>
    </row>
    <row r="8650" spans="1:5" x14ac:dyDescent="0.2">
      <c r="A8650">
        <v>8591</v>
      </c>
      <c r="B8650" s="85">
        <f>'Expenditures 16-24'!K398</f>
        <v>0</v>
      </c>
      <c r="D8650" s="2" t="str">
        <f t="shared" si="141"/>
        <v>Error?</v>
      </c>
      <c r="E8650" s="4" t="s">
        <v>1532</v>
      </c>
    </row>
    <row r="8651" spans="1:5" x14ac:dyDescent="0.2">
      <c r="A8651">
        <v>8592</v>
      </c>
      <c r="B8651" s="85">
        <f>'Expenditures 16-24'!K399</f>
        <v>0</v>
      </c>
      <c r="D8651" s="2" t="str">
        <f t="shared" si="141"/>
        <v>Error?</v>
      </c>
      <c r="E8651" s="4" t="s">
        <v>1532</v>
      </c>
    </row>
    <row r="8652" spans="1:5" x14ac:dyDescent="0.2">
      <c r="A8652">
        <v>8593</v>
      </c>
      <c r="B8652" s="85">
        <f>'Expenditures 16-24'!K400</f>
        <v>0</v>
      </c>
      <c r="D8652" s="2" t="str">
        <f t="shared" si="141"/>
        <v>Error?</v>
      </c>
      <c r="E8652" s="4" t="s">
        <v>1532</v>
      </c>
    </row>
    <row r="8653" spans="1:5" x14ac:dyDescent="0.2">
      <c r="A8653">
        <v>8594</v>
      </c>
      <c r="B8653" s="85">
        <f>'Expenditures 16-24'!K401</f>
        <v>0</v>
      </c>
      <c r="D8653" s="2" t="str">
        <f t="shared" si="141"/>
        <v>Error?</v>
      </c>
      <c r="E8653" s="4" t="s">
        <v>1532</v>
      </c>
    </row>
    <row r="8654" spans="1:5" x14ac:dyDescent="0.2">
      <c r="A8654">
        <v>8595</v>
      </c>
      <c r="B8654" s="85">
        <f>'Expenditures 16-24'!K402</f>
        <v>0</v>
      </c>
      <c r="D8654" s="2" t="str">
        <f t="shared" si="141"/>
        <v>Error?</v>
      </c>
      <c r="E8654" s="4" t="s">
        <v>1532</v>
      </c>
    </row>
    <row r="8655" spans="1:5" x14ac:dyDescent="0.2">
      <c r="A8655">
        <v>8596</v>
      </c>
      <c r="B8655" s="85">
        <f>'Expenditures 16-24'!K403</f>
        <v>0</v>
      </c>
      <c r="D8655" s="2" t="str">
        <f t="shared" si="141"/>
        <v>Error?</v>
      </c>
      <c r="E8655" s="4" t="s">
        <v>1532</v>
      </c>
    </row>
    <row r="8656" spans="1:5" x14ac:dyDescent="0.2">
      <c r="A8656">
        <v>8597</v>
      </c>
      <c r="B8656" s="85">
        <f>'Expenditures 16-24'!K404</f>
        <v>0</v>
      </c>
      <c r="D8656" s="2" t="str">
        <f t="shared" si="141"/>
        <v>Error?</v>
      </c>
      <c r="E8656" s="4" t="s">
        <v>1532</v>
      </c>
    </row>
    <row r="8657" spans="1:5" x14ac:dyDescent="0.2">
      <c r="A8657">
        <v>8598</v>
      </c>
      <c r="B8657" s="85">
        <f>'Expenditures 16-24'!K405</f>
        <v>0</v>
      </c>
      <c r="D8657" s="2" t="str">
        <f t="shared" si="141"/>
        <v>Error?</v>
      </c>
      <c r="E8657" s="4" t="s">
        <v>1532</v>
      </c>
    </row>
    <row r="8658" spans="1:5" x14ac:dyDescent="0.2">
      <c r="A8658">
        <v>8599</v>
      </c>
      <c r="B8658" s="85">
        <f>'Expenditures 16-24'!K406</f>
        <v>0</v>
      </c>
      <c r="D8658" s="2" t="str">
        <f t="shared" si="141"/>
        <v>Error?</v>
      </c>
      <c r="E8658" s="4" t="s">
        <v>1532</v>
      </c>
    </row>
    <row r="8659" spans="1:5" x14ac:dyDescent="0.2">
      <c r="A8659">
        <v>8600</v>
      </c>
      <c r="B8659" s="85">
        <f>'Expenditures 16-24'!K407</f>
        <v>0</v>
      </c>
      <c r="D8659" s="2" t="str">
        <f t="shared" si="141"/>
        <v>Error?</v>
      </c>
      <c r="E8659" s="4" t="s">
        <v>1532</v>
      </c>
    </row>
    <row r="8660" spans="1:5" x14ac:dyDescent="0.2">
      <c r="A8660">
        <v>8601</v>
      </c>
      <c r="B8660" s="85">
        <f>'Expenditures 16-24'!K408</f>
        <v>0</v>
      </c>
      <c r="D8660" s="2" t="str">
        <f t="shared" si="141"/>
        <v>Error?</v>
      </c>
      <c r="E8660" s="4" t="s">
        <v>1532</v>
      </c>
    </row>
    <row r="8661" spans="1:5" x14ac:dyDescent="0.2">
      <c r="A8661">
        <v>8602</v>
      </c>
      <c r="B8661" s="85">
        <f>'Expenditures 16-24'!K409</f>
        <v>0</v>
      </c>
      <c r="D8661" s="2" t="str">
        <f t="shared" si="141"/>
        <v>Error?</v>
      </c>
      <c r="E8661" s="4" t="s">
        <v>1532</v>
      </c>
    </row>
    <row r="8662" spans="1:5" x14ac:dyDescent="0.2">
      <c r="A8662">
        <v>8603</v>
      </c>
      <c r="B8662" s="85">
        <f>'Expenditures 16-24'!K410</f>
        <v>0</v>
      </c>
      <c r="D8662" s="2" t="str">
        <f t="shared" si="141"/>
        <v>Error?</v>
      </c>
      <c r="E8662" s="4" t="s">
        <v>1532</v>
      </c>
    </row>
    <row r="8663" spans="1:5" x14ac:dyDescent="0.2">
      <c r="A8663">
        <v>8604</v>
      </c>
      <c r="B8663" s="85">
        <f>'Expenditures 16-24'!K411</f>
        <v>0</v>
      </c>
      <c r="D8663" s="2" t="str">
        <f t="shared" si="141"/>
        <v>Error?</v>
      </c>
      <c r="E8663" s="4" t="s">
        <v>1532</v>
      </c>
    </row>
    <row r="8664" spans="1:5" x14ac:dyDescent="0.2">
      <c r="A8664">
        <v>8605</v>
      </c>
      <c r="B8664" s="85">
        <f>'Expenditures 16-24'!K412</f>
        <v>0</v>
      </c>
      <c r="D8664" s="2" t="str">
        <f t="shared" si="141"/>
        <v>Error?</v>
      </c>
      <c r="E8664" s="4" t="s">
        <v>1532</v>
      </c>
    </row>
    <row r="8665" spans="1:5" x14ac:dyDescent="0.2">
      <c r="A8665">
        <v>8606</v>
      </c>
      <c r="B8665" s="85">
        <f>'Expenditures 16-24'!K413</f>
        <v>0</v>
      </c>
      <c r="D8665" s="2" t="str">
        <f t="shared" si="141"/>
        <v>Error?</v>
      </c>
      <c r="E8665" s="4" t="s">
        <v>1532</v>
      </c>
    </row>
    <row r="8666" spans="1:5" x14ac:dyDescent="0.2">
      <c r="A8666">
        <v>8607</v>
      </c>
      <c r="B8666" s="85">
        <f>'Expenditures 16-24'!K414</f>
        <v>0</v>
      </c>
      <c r="D8666" s="2" t="str">
        <f t="shared" si="141"/>
        <v>Error?</v>
      </c>
      <c r="E8666" s="4" t="s">
        <v>1532</v>
      </c>
    </row>
    <row r="8667" spans="1:5" x14ac:dyDescent="0.2">
      <c r="A8667">
        <v>8608</v>
      </c>
      <c r="B8667" s="85">
        <f>'PCTC-OEPP 37-39'!F74</f>
        <v>0</v>
      </c>
      <c r="D8667" s="2" t="str">
        <f t="shared" si="141"/>
        <v>Error?</v>
      </c>
      <c r="E8667" s="4" t="s">
        <v>1533</v>
      </c>
    </row>
    <row r="8668" spans="1:5" x14ac:dyDescent="0.2">
      <c r="A8668">
        <v>8609</v>
      </c>
      <c r="B8668" s="85">
        <f>'PCTC-OEPP 37-39'!F75</f>
        <v>0</v>
      </c>
      <c r="D8668" s="2" t="str">
        <f t="shared" si="141"/>
        <v>Error?</v>
      </c>
      <c r="E8668" s="4" t="s">
        <v>1533</v>
      </c>
    </row>
    <row r="8669" spans="1:5" x14ac:dyDescent="0.2">
      <c r="A8669">
        <v>8610</v>
      </c>
      <c r="B8669" s="85">
        <f>'PCTC-OEPP 37-39'!F76</f>
        <v>0</v>
      </c>
      <c r="D8669" s="2" t="str">
        <f t="shared" si="141"/>
        <v>Error?</v>
      </c>
      <c r="E8669" s="4" t="s">
        <v>1533</v>
      </c>
    </row>
    <row r="8670" spans="1:5" x14ac:dyDescent="0.2">
      <c r="A8670">
        <v>8611</v>
      </c>
      <c r="B8670" s="85">
        <f>'PCTC-OEPP 37-39'!F77</f>
        <v>0</v>
      </c>
      <c r="D8670" s="2" t="str">
        <f t="shared" si="141"/>
        <v>Error?</v>
      </c>
      <c r="E8670" s="4" t="s">
        <v>1533</v>
      </c>
    </row>
    <row r="8671" spans="1:5" x14ac:dyDescent="0.2">
      <c r="A8671">
        <v>8612</v>
      </c>
      <c r="B8671" s="85">
        <f>'PCTC-OEPP 37-39'!F78</f>
        <v>0</v>
      </c>
      <c r="D8671" s="2" t="str">
        <f t="shared" si="141"/>
        <v>Error?</v>
      </c>
      <c r="E8671" s="4" t="s">
        <v>1533</v>
      </c>
    </row>
    <row r="8672" spans="1:5" x14ac:dyDescent="0.2">
      <c r="A8672">
        <v>8613</v>
      </c>
      <c r="B8672" s="85">
        <f>'PCTC-OEPP 37-39'!F79</f>
        <v>0</v>
      </c>
      <c r="D8672" s="2" t="str">
        <f t="shared" si="141"/>
        <v>Error?</v>
      </c>
      <c r="E8672" s="4" t="s">
        <v>1533</v>
      </c>
    </row>
    <row r="8673" spans="1:5" x14ac:dyDescent="0.2">
      <c r="A8673">
        <v>8614</v>
      </c>
      <c r="B8673" s="85">
        <f>'PCTC-OEPP 37-39'!F80</f>
        <v>0</v>
      </c>
      <c r="D8673" s="2" t="str">
        <f t="shared" si="141"/>
        <v>Error?</v>
      </c>
      <c r="E8673" s="4" t="s">
        <v>1533</v>
      </c>
    </row>
    <row r="8674" spans="1:5" x14ac:dyDescent="0.2">
      <c r="A8674">
        <v>8615</v>
      </c>
      <c r="B8674" s="85">
        <f>'PCTC-OEPP 37-39'!F81</f>
        <v>0</v>
      </c>
      <c r="D8674" s="2" t="str">
        <f t="shared" si="141"/>
        <v>Error?</v>
      </c>
      <c r="E8674" s="4" t="s">
        <v>1533</v>
      </c>
    </row>
    <row r="8675" spans="1:5" x14ac:dyDescent="0.2">
      <c r="A8675">
        <v>8616</v>
      </c>
      <c r="B8675" s="85">
        <f>'PCTC-OEPP 37-39'!F82</f>
        <v>0</v>
      </c>
      <c r="D8675" s="2" t="str">
        <f t="shared" si="141"/>
        <v>Error?</v>
      </c>
      <c r="E8675" s="4" t="s">
        <v>1533</v>
      </c>
    </row>
    <row r="8676" spans="1:5" x14ac:dyDescent="0.2">
      <c r="A8676">
        <v>8617</v>
      </c>
      <c r="B8676" s="85">
        <f>'PCTC-OEPP 37-39'!F83</f>
        <v>0</v>
      </c>
      <c r="D8676" s="2" t="str">
        <f t="shared" si="141"/>
        <v>Error?</v>
      </c>
      <c r="E8676" s="4" t="s">
        <v>1533</v>
      </c>
    </row>
    <row r="8677" spans="1:5" x14ac:dyDescent="0.2">
      <c r="A8677">
        <v>8618</v>
      </c>
      <c r="B8677" s="85">
        <f>'PCTC-OEPP 37-39'!F84</f>
        <v>0</v>
      </c>
      <c r="D8677" s="2" t="str">
        <f t="shared" si="141"/>
        <v>Error?</v>
      </c>
      <c r="E8677" s="4" t="s">
        <v>1533</v>
      </c>
    </row>
    <row r="8678" spans="1:5" x14ac:dyDescent="0.2">
      <c r="A8678">
        <v>8619</v>
      </c>
      <c r="B8678" s="85">
        <f>'PCTC-OEPP 37-39'!F85</f>
        <v>0</v>
      </c>
      <c r="D8678" s="2" t="str">
        <f t="shared" si="141"/>
        <v>Error?</v>
      </c>
      <c r="E8678" s="4" t="s">
        <v>1533</v>
      </c>
    </row>
    <row r="8679" spans="1:5" x14ac:dyDescent="0.2">
      <c r="A8679">
        <v>8620</v>
      </c>
      <c r="B8679" s="85">
        <f>'PCTC-OEPP 37-39'!F86</f>
        <v>0</v>
      </c>
      <c r="D8679" s="2" t="str">
        <f t="shared" si="141"/>
        <v>Error?</v>
      </c>
      <c r="E8679" s="4" t="s">
        <v>1533</v>
      </c>
    </row>
    <row r="8680" spans="1:5" x14ac:dyDescent="0.2">
      <c r="A8680">
        <v>8621</v>
      </c>
      <c r="B8680" s="85">
        <f>'PCTC-OEPP 37-39'!F87</f>
        <v>0</v>
      </c>
      <c r="D8680" s="2" t="str">
        <f t="shared" si="141"/>
        <v>Error?</v>
      </c>
      <c r="E8680" s="4" t="s">
        <v>1533</v>
      </c>
    </row>
    <row r="8681" spans="1:5" x14ac:dyDescent="0.2">
      <c r="A8681">
        <v>8622</v>
      </c>
      <c r="B8681" s="85">
        <f>'PCTC-OEPP 37-39'!F88</f>
        <v>0</v>
      </c>
      <c r="D8681" s="2" t="str">
        <f t="shared" si="141"/>
        <v>Error?</v>
      </c>
      <c r="E8681" s="4" t="s">
        <v>1533</v>
      </c>
    </row>
    <row r="8682" spans="1:5" x14ac:dyDescent="0.2">
      <c r="A8682">
        <v>8623</v>
      </c>
      <c r="B8682" s="85">
        <f>'PCTC-OEPP 37-39'!F89</f>
        <v>0</v>
      </c>
      <c r="D8682" s="2" t="str">
        <f t="shared" si="141"/>
        <v>Error?</v>
      </c>
      <c r="E8682" s="4" t="s">
        <v>1533</v>
      </c>
    </row>
    <row r="8683" spans="1:5" x14ac:dyDescent="0.2">
      <c r="A8683">
        <v>8624</v>
      </c>
      <c r="B8683" s="85">
        <f>'PCTC-OEPP 37-39'!F90</f>
        <v>0</v>
      </c>
      <c r="D8683" s="2" t="str">
        <f t="shared" si="141"/>
        <v>Error?</v>
      </c>
      <c r="E8683" s="4" t="s">
        <v>1533</v>
      </c>
    </row>
    <row r="8684" spans="1:5" x14ac:dyDescent="0.2">
      <c r="A8684">
        <v>8625</v>
      </c>
      <c r="B8684" s="85">
        <f>'PCTC-OEPP 37-39'!F91</f>
        <v>0</v>
      </c>
      <c r="D8684" s="2" t="str">
        <f t="shared" si="141"/>
        <v>Error?</v>
      </c>
      <c r="E8684" s="4" t="s">
        <v>1533</v>
      </c>
    </row>
    <row r="8685" spans="1:5" x14ac:dyDescent="0.2">
      <c r="A8685">
        <v>8626</v>
      </c>
      <c r="B8685" s="85">
        <f>'PCTC-OEPP 37-39'!F92</f>
        <v>0</v>
      </c>
      <c r="D8685" s="2" t="str">
        <f t="shared" si="141"/>
        <v>Error?</v>
      </c>
      <c r="E8685" s="4" t="s">
        <v>1533</v>
      </c>
    </row>
    <row r="8686" spans="1:5" x14ac:dyDescent="0.2">
      <c r="A8686">
        <v>8627</v>
      </c>
      <c r="B8686" s="85">
        <f>'PCTC-OEPP 37-39'!F186</f>
        <v>0</v>
      </c>
      <c r="D8686" s="2" t="str">
        <f t="shared" si="141"/>
        <v>Error?</v>
      </c>
      <c r="E8686" s="4" t="s">
        <v>1533</v>
      </c>
    </row>
    <row r="8687" spans="1:5" x14ac:dyDescent="0.2">
      <c r="A8687">
        <v>8628</v>
      </c>
      <c r="B8687" s="85">
        <f>'PCTC-OEPP 37-39'!F187</f>
        <v>0</v>
      </c>
      <c r="D8687" s="2" t="str">
        <f t="shared" si="141"/>
        <v>Error?</v>
      </c>
      <c r="E8687" s="4" t="s">
        <v>1533</v>
      </c>
    </row>
    <row r="8688" spans="1:5" x14ac:dyDescent="0.2">
      <c r="A8688">
        <v>8629</v>
      </c>
      <c r="B8688" s="85">
        <f>'Assets-Liab 5-6'!C48</f>
        <v>0</v>
      </c>
      <c r="D8688" s="2" t="str">
        <f t="shared" si="141"/>
        <v>Error?</v>
      </c>
      <c r="E8688" s="4" t="s">
        <v>1589</v>
      </c>
    </row>
    <row r="8689" spans="1:6" x14ac:dyDescent="0.2">
      <c r="A8689">
        <v>8630</v>
      </c>
      <c r="B8689" s="85">
        <f>'Assets-Liab 5-6'!C49</f>
        <v>66608</v>
      </c>
      <c r="D8689" s="2" t="str">
        <f t="shared" si="141"/>
        <v>Error?</v>
      </c>
      <c r="E8689" s="4" t="s">
        <v>1589</v>
      </c>
    </row>
    <row r="8690" spans="1:6" x14ac:dyDescent="0.2">
      <c r="A8690">
        <v>8631</v>
      </c>
      <c r="B8690" s="85">
        <f>'Assets-Liab 5-6'!C50</f>
        <v>66608</v>
      </c>
      <c r="D8690" s="2" t="str">
        <f t="shared" si="141"/>
        <v>Error?</v>
      </c>
      <c r="E8690" s="4" t="s">
        <v>1589</v>
      </c>
    </row>
    <row r="8691" spans="1:6" x14ac:dyDescent="0.2">
      <c r="A8691">
        <v>8632</v>
      </c>
      <c r="B8691" s="85">
        <f>'Assets-Liab 5-6'!M61</f>
        <v>2551890</v>
      </c>
      <c r="D8691" s="2" t="str">
        <f t="shared" si="141"/>
        <v>Error?</v>
      </c>
      <c r="E8691" s="4" t="s">
        <v>1589</v>
      </c>
    </row>
    <row r="8692" spans="1:6" x14ac:dyDescent="0.2">
      <c r="A8692">
        <v>8633</v>
      </c>
      <c r="B8692" s="85">
        <f>'PCTC-OEPP 37-39'!F191</f>
        <v>0</v>
      </c>
      <c r="D8692" s="2" t="str">
        <f t="shared" si="141"/>
        <v>Error?</v>
      </c>
      <c r="E8692" s="4" t="s">
        <v>1533</v>
      </c>
    </row>
    <row r="8693" spans="1:6" x14ac:dyDescent="0.2">
      <c r="A8693">
        <v>8634</v>
      </c>
      <c r="B8693" s="85">
        <f>'CARES CRRSA ARP 28-35'!C12</f>
        <v>0</v>
      </c>
      <c r="D8693" s="2" t="str">
        <f t="shared" si="141"/>
        <v>Error?</v>
      </c>
      <c r="E8693" s="4" t="s">
        <v>1610</v>
      </c>
    </row>
    <row r="8694" spans="1:6" x14ac:dyDescent="0.2">
      <c r="A8694">
        <v>8635</v>
      </c>
      <c r="B8694" s="85">
        <f>'CARES CRRSA ARP 28-35'!C13</f>
        <v>0</v>
      </c>
      <c r="D8694" s="2" t="str">
        <f t="shared" si="141"/>
        <v>Error?</v>
      </c>
      <c r="E8694" s="4" t="s">
        <v>1610</v>
      </c>
    </row>
    <row r="8695" spans="1:6" x14ac:dyDescent="0.2">
      <c r="A8695">
        <v>8636</v>
      </c>
      <c r="B8695" s="85">
        <f>'CARES CRRSA ARP 28-35'!C14</f>
        <v>0</v>
      </c>
      <c r="D8695" s="2" t="str">
        <f t="shared" si="141"/>
        <v>Error?</v>
      </c>
      <c r="E8695" s="4" t="s">
        <v>1610</v>
      </c>
    </row>
    <row r="8696" spans="1:6" x14ac:dyDescent="0.2">
      <c r="A8696" s="5">
        <v>8637</v>
      </c>
      <c r="D8696" s="2" t="str">
        <f t="shared" si="141"/>
        <v>OK</v>
      </c>
      <c r="E8696" s="4" t="s">
        <v>1610</v>
      </c>
      <c r="F8696" s="1" t="s">
        <v>1810</v>
      </c>
    </row>
    <row r="8697" spans="1:6" x14ac:dyDescent="0.2">
      <c r="A8697">
        <v>8638</v>
      </c>
      <c r="B8697" s="85">
        <f>'CARES CRRSA ARP 28-35'!C18</f>
        <v>0</v>
      </c>
      <c r="D8697" s="2" t="str">
        <f t="shared" si="141"/>
        <v>Error?</v>
      </c>
      <c r="E8697" s="4" t="s">
        <v>1610</v>
      </c>
    </row>
    <row r="8698" spans="1:6" x14ac:dyDescent="0.2">
      <c r="A8698">
        <v>8639</v>
      </c>
      <c r="B8698" s="85">
        <f>'CARES CRRSA ARP 28-35'!C23</f>
        <v>0</v>
      </c>
      <c r="D8698" s="2" t="str">
        <f t="shared" si="141"/>
        <v>Error?</v>
      </c>
      <c r="E8698" s="4" t="s">
        <v>1610</v>
      </c>
    </row>
    <row r="8699" spans="1:6" x14ac:dyDescent="0.2">
      <c r="A8699" s="5">
        <v>8640</v>
      </c>
      <c r="D8699" s="2" t="str">
        <f t="shared" si="141"/>
        <v>OK</v>
      </c>
      <c r="E8699" s="4" t="s">
        <v>1610</v>
      </c>
      <c r="F8699" s="1" t="s">
        <v>1810</v>
      </c>
    </row>
    <row r="8700" spans="1:6" x14ac:dyDescent="0.2">
      <c r="A8700">
        <v>8641</v>
      </c>
      <c r="B8700" s="85">
        <f>'CARES CRRSA ARP 28-35'!C24</f>
        <v>0</v>
      </c>
      <c r="D8700" s="2" t="str">
        <f t="shared" si="141"/>
        <v>Error?</v>
      </c>
      <c r="E8700" s="4" t="s">
        <v>1610</v>
      </c>
    </row>
    <row r="8701" spans="1:6" x14ac:dyDescent="0.2">
      <c r="A8701">
        <v>8642</v>
      </c>
      <c r="B8701" s="85">
        <f>'CARES CRRSA ARP 28-35'!C25</f>
        <v>0</v>
      </c>
      <c r="D8701" s="2" t="str">
        <f t="shared" ref="D8701:D8764" si="142">IF(ISBLANK(B8701),"OK",IF(A8701-B8701=0,"OK","Error?"))</f>
        <v>Error?</v>
      </c>
      <c r="E8701" s="4" t="s">
        <v>1610</v>
      </c>
    </row>
    <row r="8702" spans="1:6" x14ac:dyDescent="0.2">
      <c r="A8702" s="5">
        <v>8643</v>
      </c>
      <c r="D8702" s="2" t="str">
        <f t="shared" si="142"/>
        <v>OK</v>
      </c>
      <c r="E8702" s="4" t="s">
        <v>1610</v>
      </c>
      <c r="F8702" s="1" t="s">
        <v>1810</v>
      </c>
    </row>
    <row r="8703" spans="1:6" x14ac:dyDescent="0.2">
      <c r="A8703">
        <v>8644</v>
      </c>
      <c r="B8703" s="85">
        <f>'CARES CRRSA ARP 28-35'!C36</f>
        <v>0</v>
      </c>
      <c r="D8703" s="2" t="str">
        <f t="shared" si="142"/>
        <v>Error?</v>
      </c>
      <c r="E8703" s="4" t="s">
        <v>1610</v>
      </c>
    </row>
    <row r="8704" spans="1:6" x14ac:dyDescent="0.2">
      <c r="A8704">
        <v>8645</v>
      </c>
      <c r="B8704" s="85">
        <f>'CARES CRRSA ARP 28-35'!C37</f>
        <v>0</v>
      </c>
      <c r="D8704" s="2" t="str">
        <f t="shared" si="142"/>
        <v>Error?</v>
      </c>
      <c r="E8704" s="4" t="s">
        <v>1610</v>
      </c>
    </row>
    <row r="8705" spans="1:6" x14ac:dyDescent="0.2">
      <c r="A8705">
        <v>8646</v>
      </c>
      <c r="B8705" s="85">
        <f>'CARES CRRSA ARP 28-35'!C39</f>
        <v>0</v>
      </c>
      <c r="D8705" s="2" t="str">
        <f t="shared" si="142"/>
        <v>Error?</v>
      </c>
      <c r="E8705" s="4" t="s">
        <v>1610</v>
      </c>
    </row>
    <row r="8706" spans="1:6" x14ac:dyDescent="0.2">
      <c r="A8706">
        <v>8647</v>
      </c>
      <c r="B8706" s="85">
        <f>'CARES CRRSA ARP 28-35'!C40</f>
        <v>0</v>
      </c>
      <c r="D8706" s="2" t="str">
        <f t="shared" si="142"/>
        <v>Error?</v>
      </c>
      <c r="E8706" s="4" t="s">
        <v>1610</v>
      </c>
    </row>
    <row r="8707" spans="1:6" x14ac:dyDescent="0.2">
      <c r="A8707">
        <v>8648</v>
      </c>
      <c r="B8707" s="85">
        <f>'CARES CRRSA ARP 28-35'!C41</f>
        <v>0</v>
      </c>
      <c r="D8707" s="2" t="str">
        <f t="shared" si="142"/>
        <v>Error?</v>
      </c>
      <c r="E8707" s="4" t="s">
        <v>1610</v>
      </c>
    </row>
    <row r="8708" spans="1:6" x14ac:dyDescent="0.2">
      <c r="A8708">
        <v>8649</v>
      </c>
      <c r="B8708" s="85">
        <f>'CARES CRRSA ARP 28-35'!D12</f>
        <v>0</v>
      </c>
      <c r="D8708" s="2" t="str">
        <f t="shared" si="142"/>
        <v>Error?</v>
      </c>
      <c r="E8708" s="4" t="s">
        <v>1610</v>
      </c>
    </row>
    <row r="8709" spans="1:6" x14ac:dyDescent="0.2">
      <c r="A8709">
        <v>8650</v>
      </c>
      <c r="B8709" s="85">
        <f>'CARES CRRSA ARP 28-35'!D13</f>
        <v>0</v>
      </c>
      <c r="D8709" s="2" t="str">
        <f t="shared" si="142"/>
        <v>Error?</v>
      </c>
      <c r="E8709" s="4" t="s">
        <v>1610</v>
      </c>
    </row>
    <row r="8710" spans="1:6" x14ac:dyDescent="0.2">
      <c r="A8710">
        <v>8651</v>
      </c>
      <c r="B8710" s="85">
        <f>'CARES CRRSA ARP 28-35'!D14</f>
        <v>0</v>
      </c>
      <c r="D8710" s="2" t="str">
        <f t="shared" si="142"/>
        <v>Error?</v>
      </c>
      <c r="E8710" s="4" t="s">
        <v>1610</v>
      </c>
    </row>
    <row r="8711" spans="1:6" x14ac:dyDescent="0.2">
      <c r="A8711" s="5">
        <v>8652</v>
      </c>
      <c r="D8711" s="2" t="str">
        <f t="shared" si="142"/>
        <v>OK</v>
      </c>
      <c r="E8711" s="4" t="s">
        <v>1610</v>
      </c>
      <c r="F8711" s="1" t="s">
        <v>1810</v>
      </c>
    </row>
    <row r="8712" spans="1:6" x14ac:dyDescent="0.2">
      <c r="A8712">
        <v>8653</v>
      </c>
      <c r="B8712" s="85">
        <f>'CARES CRRSA ARP 28-35'!D18</f>
        <v>0</v>
      </c>
      <c r="D8712" s="2" t="str">
        <f t="shared" si="142"/>
        <v>Error?</v>
      </c>
      <c r="E8712" s="4" t="s">
        <v>1610</v>
      </c>
    </row>
    <row r="8713" spans="1:6" x14ac:dyDescent="0.2">
      <c r="A8713">
        <v>8654</v>
      </c>
      <c r="B8713" s="85">
        <f>'CARES CRRSA ARP 28-35'!D23</f>
        <v>0</v>
      </c>
      <c r="D8713" s="2" t="str">
        <f t="shared" si="142"/>
        <v>Error?</v>
      </c>
      <c r="E8713" s="4" t="s">
        <v>1610</v>
      </c>
    </row>
    <row r="8714" spans="1:6" x14ac:dyDescent="0.2">
      <c r="A8714" s="5">
        <v>8655</v>
      </c>
      <c r="D8714" s="2" t="str">
        <f t="shared" si="142"/>
        <v>OK</v>
      </c>
      <c r="E8714" s="4" t="s">
        <v>1610</v>
      </c>
      <c r="F8714" s="1" t="s">
        <v>1810</v>
      </c>
    </row>
    <row r="8715" spans="1:6" x14ac:dyDescent="0.2">
      <c r="A8715">
        <v>8656</v>
      </c>
      <c r="B8715" s="85">
        <f>'CARES CRRSA ARP 28-35'!D24</f>
        <v>0</v>
      </c>
      <c r="D8715" s="2" t="str">
        <f t="shared" si="142"/>
        <v>Error?</v>
      </c>
      <c r="E8715" s="4" t="s">
        <v>1610</v>
      </c>
    </row>
    <row r="8716" spans="1:6" x14ac:dyDescent="0.2">
      <c r="A8716">
        <v>8657</v>
      </c>
      <c r="B8716" s="85">
        <f>'CARES CRRSA ARP 28-35'!D25</f>
        <v>0</v>
      </c>
      <c r="D8716" s="2" t="str">
        <f t="shared" si="142"/>
        <v>Error?</v>
      </c>
      <c r="E8716" s="4" t="s">
        <v>1610</v>
      </c>
    </row>
    <row r="8717" spans="1:6" x14ac:dyDescent="0.2">
      <c r="A8717" s="5">
        <v>8658</v>
      </c>
      <c r="D8717" s="2" t="str">
        <f t="shared" si="142"/>
        <v>OK</v>
      </c>
      <c r="E8717" s="4" t="s">
        <v>1610</v>
      </c>
      <c r="F8717" s="1" t="s">
        <v>1810</v>
      </c>
    </row>
    <row r="8718" spans="1:6" x14ac:dyDescent="0.2">
      <c r="A8718">
        <v>8659</v>
      </c>
      <c r="B8718" s="85">
        <f>'CARES CRRSA ARP 28-35'!D36</f>
        <v>0</v>
      </c>
      <c r="D8718" s="2" t="str">
        <f t="shared" si="142"/>
        <v>Error?</v>
      </c>
      <c r="E8718" s="4" t="s">
        <v>1610</v>
      </c>
    </row>
    <row r="8719" spans="1:6" x14ac:dyDescent="0.2">
      <c r="A8719">
        <v>8660</v>
      </c>
      <c r="B8719" s="85">
        <f>'CARES CRRSA ARP 28-35'!D37</f>
        <v>0</v>
      </c>
      <c r="D8719" s="2" t="str">
        <f t="shared" si="142"/>
        <v>Error?</v>
      </c>
      <c r="E8719" s="4" t="s">
        <v>1610</v>
      </c>
    </row>
    <row r="8720" spans="1:6" x14ac:dyDescent="0.2">
      <c r="A8720">
        <v>8661</v>
      </c>
      <c r="B8720" s="85">
        <f>'CARES CRRSA ARP 28-35'!D39</f>
        <v>0</v>
      </c>
      <c r="D8720" s="2" t="str">
        <f t="shared" si="142"/>
        <v>Error?</v>
      </c>
      <c r="E8720" s="4" t="s">
        <v>1610</v>
      </c>
    </row>
    <row r="8721" spans="1:6" x14ac:dyDescent="0.2">
      <c r="A8721">
        <v>8662</v>
      </c>
      <c r="B8721" s="85">
        <f>'CARES CRRSA ARP 28-35'!D40</f>
        <v>0</v>
      </c>
      <c r="D8721" s="2" t="str">
        <f t="shared" si="142"/>
        <v>Error?</v>
      </c>
      <c r="E8721" s="4" t="s">
        <v>1610</v>
      </c>
    </row>
    <row r="8722" spans="1:6" x14ac:dyDescent="0.2">
      <c r="A8722">
        <v>8663</v>
      </c>
      <c r="B8722" s="85">
        <f>'CARES CRRSA ARP 28-35'!D41</f>
        <v>0</v>
      </c>
      <c r="D8722" s="2" t="str">
        <f t="shared" si="142"/>
        <v>Error?</v>
      </c>
      <c r="E8722" s="4" t="s">
        <v>1610</v>
      </c>
    </row>
    <row r="8723" spans="1:6" x14ac:dyDescent="0.2">
      <c r="A8723">
        <v>8664</v>
      </c>
      <c r="B8723" s="85">
        <f>'CARES CRRSA ARP 28-35'!F12</f>
        <v>0</v>
      </c>
      <c r="D8723" s="2" t="str">
        <f t="shared" si="142"/>
        <v>Error?</v>
      </c>
      <c r="E8723" s="4" t="s">
        <v>1610</v>
      </c>
    </row>
    <row r="8724" spans="1:6" x14ac:dyDescent="0.2">
      <c r="A8724">
        <v>8665</v>
      </c>
      <c r="B8724" s="85">
        <f>'CARES CRRSA ARP 28-35'!F13</f>
        <v>0</v>
      </c>
      <c r="D8724" s="2" t="str">
        <f t="shared" si="142"/>
        <v>Error?</v>
      </c>
      <c r="E8724" s="4" t="s">
        <v>1610</v>
      </c>
    </row>
    <row r="8725" spans="1:6" x14ac:dyDescent="0.2">
      <c r="A8725">
        <v>8666</v>
      </c>
      <c r="B8725" s="85">
        <f>'CARES CRRSA ARP 28-35'!F14</f>
        <v>0</v>
      </c>
      <c r="D8725" s="2" t="str">
        <f t="shared" si="142"/>
        <v>Error?</v>
      </c>
      <c r="E8725" s="4" t="s">
        <v>1610</v>
      </c>
    </row>
    <row r="8726" spans="1:6" x14ac:dyDescent="0.2">
      <c r="A8726" s="5">
        <v>8667</v>
      </c>
      <c r="D8726" s="2" t="str">
        <f t="shared" si="142"/>
        <v>OK</v>
      </c>
      <c r="E8726" s="4" t="s">
        <v>1610</v>
      </c>
      <c r="F8726" s="1" t="s">
        <v>1810</v>
      </c>
    </row>
    <row r="8727" spans="1:6" x14ac:dyDescent="0.2">
      <c r="A8727">
        <v>8668</v>
      </c>
      <c r="B8727" s="85">
        <f>'CARES CRRSA ARP 28-35'!F18</f>
        <v>0</v>
      </c>
      <c r="D8727" s="2" t="str">
        <f t="shared" si="142"/>
        <v>Error?</v>
      </c>
      <c r="E8727" s="4" t="s">
        <v>1610</v>
      </c>
    </row>
    <row r="8728" spans="1:6" x14ac:dyDescent="0.2">
      <c r="A8728" s="5">
        <v>8669</v>
      </c>
      <c r="D8728" s="2" t="str">
        <f t="shared" si="142"/>
        <v>OK</v>
      </c>
      <c r="E8728" s="4" t="s">
        <v>1610</v>
      </c>
      <c r="F8728" s="1" t="s">
        <v>1810</v>
      </c>
    </row>
    <row r="8729" spans="1:6" x14ac:dyDescent="0.2">
      <c r="A8729">
        <v>8670</v>
      </c>
      <c r="B8729" s="85">
        <f>'CARES CRRSA ARP 28-35'!F24</f>
        <v>0</v>
      </c>
      <c r="D8729" s="2" t="str">
        <f t="shared" si="142"/>
        <v>Error?</v>
      </c>
      <c r="E8729" s="4" t="s">
        <v>1610</v>
      </c>
    </row>
    <row r="8730" spans="1:6" x14ac:dyDescent="0.2">
      <c r="A8730">
        <v>8671</v>
      </c>
      <c r="B8730" s="85">
        <f>'CARES CRRSA ARP 28-35'!F25</f>
        <v>0</v>
      </c>
      <c r="D8730" s="2" t="str">
        <f t="shared" si="142"/>
        <v>Error?</v>
      </c>
      <c r="E8730" s="4" t="s">
        <v>1610</v>
      </c>
    </row>
    <row r="8731" spans="1:6" x14ac:dyDescent="0.2">
      <c r="A8731" s="5">
        <v>8672</v>
      </c>
      <c r="D8731" s="2" t="str">
        <f t="shared" si="142"/>
        <v>OK</v>
      </c>
      <c r="E8731" s="4" t="s">
        <v>1610</v>
      </c>
      <c r="F8731" s="1" t="s">
        <v>1810</v>
      </c>
    </row>
    <row r="8732" spans="1:6" x14ac:dyDescent="0.2">
      <c r="A8732">
        <v>8673</v>
      </c>
      <c r="B8732" s="85">
        <f>'CARES CRRSA ARP 28-35'!F36</f>
        <v>0</v>
      </c>
      <c r="D8732" s="2" t="str">
        <f t="shared" si="142"/>
        <v>Error?</v>
      </c>
      <c r="E8732" s="4" t="s">
        <v>1610</v>
      </c>
    </row>
    <row r="8733" spans="1:6" x14ac:dyDescent="0.2">
      <c r="A8733">
        <v>8674</v>
      </c>
      <c r="B8733" s="85">
        <f>'CARES CRRSA ARP 28-35'!F37</f>
        <v>0</v>
      </c>
      <c r="D8733" s="2" t="str">
        <f t="shared" si="142"/>
        <v>Error?</v>
      </c>
      <c r="E8733" s="4" t="s">
        <v>1610</v>
      </c>
    </row>
    <row r="8734" spans="1:6" x14ac:dyDescent="0.2">
      <c r="A8734">
        <v>8675</v>
      </c>
      <c r="B8734" s="85">
        <f>'CARES CRRSA ARP 28-35'!F39</f>
        <v>0</v>
      </c>
      <c r="D8734" s="2" t="str">
        <f t="shared" si="142"/>
        <v>Error?</v>
      </c>
      <c r="E8734" s="4" t="s">
        <v>1610</v>
      </c>
    </row>
    <row r="8735" spans="1:6" x14ac:dyDescent="0.2">
      <c r="A8735">
        <v>8676</v>
      </c>
      <c r="B8735" s="85">
        <f>'CARES CRRSA ARP 28-35'!F40</f>
        <v>0</v>
      </c>
      <c r="D8735" s="2" t="str">
        <f t="shared" si="142"/>
        <v>Error?</v>
      </c>
      <c r="E8735" s="4" t="s">
        <v>1610</v>
      </c>
    </row>
    <row r="8736" spans="1:6" x14ac:dyDescent="0.2">
      <c r="A8736">
        <v>8677</v>
      </c>
      <c r="B8736" s="85">
        <f>'CARES CRRSA ARP 28-35'!F41</f>
        <v>0</v>
      </c>
      <c r="D8736" s="2" t="str">
        <f t="shared" si="142"/>
        <v>Error?</v>
      </c>
      <c r="E8736" s="4" t="s">
        <v>1610</v>
      </c>
    </row>
    <row r="8737" spans="1:6" x14ac:dyDescent="0.2">
      <c r="A8737">
        <v>8678</v>
      </c>
      <c r="B8737" s="85">
        <f>'CARES CRRSA ARP 28-35'!G12</f>
        <v>0</v>
      </c>
      <c r="D8737" s="2" t="str">
        <f t="shared" si="142"/>
        <v>Error?</v>
      </c>
      <c r="E8737" s="4" t="s">
        <v>1610</v>
      </c>
    </row>
    <row r="8738" spans="1:6" x14ac:dyDescent="0.2">
      <c r="A8738">
        <v>8679</v>
      </c>
      <c r="B8738" s="85">
        <f>'CARES CRRSA ARP 28-35'!G13</f>
        <v>0</v>
      </c>
      <c r="D8738" s="2" t="str">
        <f t="shared" si="142"/>
        <v>Error?</v>
      </c>
      <c r="E8738" s="4" t="s">
        <v>1610</v>
      </c>
    </row>
    <row r="8739" spans="1:6" x14ac:dyDescent="0.2">
      <c r="A8739">
        <v>8680</v>
      </c>
      <c r="B8739" s="85">
        <f>'CARES CRRSA ARP 28-35'!G14</f>
        <v>0</v>
      </c>
      <c r="D8739" s="2" t="str">
        <f t="shared" si="142"/>
        <v>Error?</v>
      </c>
      <c r="E8739" s="4" t="s">
        <v>1610</v>
      </c>
    </row>
    <row r="8740" spans="1:6" x14ac:dyDescent="0.2">
      <c r="A8740" s="5">
        <v>8681</v>
      </c>
      <c r="D8740" s="2" t="str">
        <f t="shared" si="142"/>
        <v>OK</v>
      </c>
      <c r="E8740" s="4" t="s">
        <v>1610</v>
      </c>
      <c r="F8740" s="1" t="s">
        <v>1810</v>
      </c>
    </row>
    <row r="8741" spans="1:6" x14ac:dyDescent="0.2">
      <c r="A8741">
        <v>8682</v>
      </c>
      <c r="B8741" s="85">
        <f>'CARES CRRSA ARP 28-35'!G18</f>
        <v>0</v>
      </c>
      <c r="D8741" s="2" t="str">
        <f t="shared" si="142"/>
        <v>Error?</v>
      </c>
      <c r="E8741" s="4" t="s">
        <v>1610</v>
      </c>
    </row>
    <row r="8742" spans="1:6" x14ac:dyDescent="0.2">
      <c r="A8742">
        <v>8683</v>
      </c>
      <c r="B8742" s="85">
        <f>'CARES CRRSA ARP 28-35'!G23</f>
        <v>0</v>
      </c>
      <c r="D8742" s="2" t="str">
        <f t="shared" si="142"/>
        <v>Error?</v>
      </c>
      <c r="E8742" s="4" t="s">
        <v>1610</v>
      </c>
    </row>
    <row r="8743" spans="1:6" x14ac:dyDescent="0.2">
      <c r="A8743" s="5">
        <v>8684</v>
      </c>
      <c r="D8743" s="2" t="str">
        <f t="shared" si="142"/>
        <v>OK</v>
      </c>
      <c r="E8743" s="4" t="s">
        <v>1610</v>
      </c>
      <c r="F8743" s="1" t="s">
        <v>1810</v>
      </c>
    </row>
    <row r="8744" spans="1:6" x14ac:dyDescent="0.2">
      <c r="A8744">
        <v>8685</v>
      </c>
      <c r="B8744" s="85">
        <f>'CARES CRRSA ARP 28-35'!G24</f>
        <v>0</v>
      </c>
      <c r="D8744" s="2" t="str">
        <f t="shared" si="142"/>
        <v>Error?</v>
      </c>
      <c r="E8744" s="4" t="s">
        <v>1610</v>
      </c>
    </row>
    <row r="8745" spans="1:6" x14ac:dyDescent="0.2">
      <c r="A8745">
        <v>8686</v>
      </c>
      <c r="B8745" s="85">
        <f>'CARES CRRSA ARP 28-35'!G25</f>
        <v>0</v>
      </c>
      <c r="D8745" s="2" t="str">
        <f t="shared" si="142"/>
        <v>Error?</v>
      </c>
      <c r="E8745" s="4" t="s">
        <v>1610</v>
      </c>
    </row>
    <row r="8746" spans="1:6" x14ac:dyDescent="0.2">
      <c r="A8746" s="5">
        <v>8687</v>
      </c>
      <c r="D8746" s="2" t="str">
        <f t="shared" si="142"/>
        <v>OK</v>
      </c>
      <c r="E8746" s="4" t="s">
        <v>1610</v>
      </c>
      <c r="F8746" s="1" t="s">
        <v>1810</v>
      </c>
    </row>
    <row r="8747" spans="1:6" x14ac:dyDescent="0.2">
      <c r="A8747">
        <v>8688</v>
      </c>
      <c r="B8747" s="85">
        <f>'CARES CRRSA ARP 28-35'!G36</f>
        <v>0</v>
      </c>
      <c r="D8747" s="2" t="str">
        <f t="shared" si="142"/>
        <v>Error?</v>
      </c>
      <c r="E8747" s="4" t="s">
        <v>1610</v>
      </c>
    </row>
    <row r="8748" spans="1:6" x14ac:dyDescent="0.2">
      <c r="A8748">
        <v>8689</v>
      </c>
      <c r="B8748" s="85">
        <f>'CARES CRRSA ARP 28-35'!G37</f>
        <v>0</v>
      </c>
      <c r="D8748" s="2" t="str">
        <f t="shared" si="142"/>
        <v>Error?</v>
      </c>
      <c r="E8748" s="4" t="s">
        <v>1610</v>
      </c>
    </row>
    <row r="8749" spans="1:6" x14ac:dyDescent="0.2">
      <c r="A8749">
        <v>8690</v>
      </c>
      <c r="B8749" s="85">
        <f>'CARES CRRSA ARP 28-35'!G39</f>
        <v>0</v>
      </c>
      <c r="D8749" s="2" t="str">
        <f t="shared" si="142"/>
        <v>Error?</v>
      </c>
      <c r="E8749" s="4" t="s">
        <v>1610</v>
      </c>
    </row>
    <row r="8750" spans="1:6" x14ac:dyDescent="0.2">
      <c r="A8750">
        <v>8691</v>
      </c>
      <c r="B8750" s="85">
        <f>'CARES CRRSA ARP 28-35'!G40</f>
        <v>0</v>
      </c>
      <c r="D8750" s="2" t="str">
        <f t="shared" si="142"/>
        <v>Error?</v>
      </c>
      <c r="E8750" s="4" t="s">
        <v>1610</v>
      </c>
    </row>
    <row r="8751" spans="1:6" x14ac:dyDescent="0.2">
      <c r="A8751">
        <v>8692</v>
      </c>
      <c r="B8751" s="85">
        <f>'CARES CRRSA ARP 28-35'!G41</f>
        <v>0</v>
      </c>
      <c r="D8751" s="2" t="str">
        <f t="shared" si="142"/>
        <v>Error?</v>
      </c>
      <c r="E8751" s="4" t="s">
        <v>1610</v>
      </c>
    </row>
    <row r="8752" spans="1:6" x14ac:dyDescent="0.2">
      <c r="A8752">
        <v>8693</v>
      </c>
      <c r="B8752" s="85">
        <f>'CARES CRRSA ARP 28-35'!H12</f>
        <v>0</v>
      </c>
      <c r="D8752" s="2" t="str">
        <f t="shared" si="142"/>
        <v>Error?</v>
      </c>
      <c r="E8752" s="4" t="s">
        <v>1610</v>
      </c>
    </row>
    <row r="8753" spans="1:6" x14ac:dyDescent="0.2">
      <c r="A8753">
        <v>8694</v>
      </c>
      <c r="B8753" s="85">
        <f>'CARES CRRSA ARP 28-35'!H13</f>
        <v>0</v>
      </c>
      <c r="D8753" s="2" t="str">
        <f t="shared" si="142"/>
        <v>Error?</v>
      </c>
      <c r="E8753" s="4" t="s">
        <v>1610</v>
      </c>
    </row>
    <row r="8754" spans="1:6" x14ac:dyDescent="0.2">
      <c r="A8754">
        <v>8695</v>
      </c>
      <c r="B8754" s="85">
        <f>'CARES CRRSA ARP 28-35'!H14</f>
        <v>0</v>
      </c>
      <c r="D8754" s="2" t="str">
        <f t="shared" si="142"/>
        <v>Error?</v>
      </c>
      <c r="E8754" s="4" t="s">
        <v>1610</v>
      </c>
    </row>
    <row r="8755" spans="1:6" x14ac:dyDescent="0.2">
      <c r="A8755" s="5">
        <v>8696</v>
      </c>
      <c r="D8755" s="2" t="str">
        <f t="shared" si="142"/>
        <v>OK</v>
      </c>
      <c r="E8755" s="4" t="s">
        <v>1610</v>
      </c>
      <c r="F8755" s="1" t="s">
        <v>1810</v>
      </c>
    </row>
    <row r="8756" spans="1:6" x14ac:dyDescent="0.2">
      <c r="A8756">
        <v>8697</v>
      </c>
      <c r="B8756" s="85">
        <f>'CARES CRRSA ARP 28-35'!H23</f>
        <v>0</v>
      </c>
      <c r="D8756" s="2" t="str">
        <f t="shared" si="142"/>
        <v>Error?</v>
      </c>
      <c r="E8756" s="4" t="s">
        <v>1610</v>
      </c>
    </row>
    <row r="8757" spans="1:6" x14ac:dyDescent="0.2">
      <c r="A8757" s="5">
        <v>8698</v>
      </c>
      <c r="D8757" s="2" t="str">
        <f t="shared" si="142"/>
        <v>OK</v>
      </c>
      <c r="E8757" s="4" t="s">
        <v>1610</v>
      </c>
      <c r="F8757" s="1" t="s">
        <v>1810</v>
      </c>
    </row>
    <row r="8758" spans="1:6" x14ac:dyDescent="0.2">
      <c r="A8758">
        <v>8699</v>
      </c>
      <c r="B8758" s="85">
        <f>'CARES CRRSA ARP 28-35'!H24</f>
        <v>0</v>
      </c>
      <c r="D8758" s="2" t="str">
        <f t="shared" si="142"/>
        <v>Error?</v>
      </c>
      <c r="E8758" s="4" t="s">
        <v>1610</v>
      </c>
    </row>
    <row r="8759" spans="1:6" x14ac:dyDescent="0.2">
      <c r="A8759">
        <v>8700</v>
      </c>
      <c r="B8759" s="85">
        <f>'CARES CRRSA ARP 28-35'!H25</f>
        <v>0</v>
      </c>
      <c r="D8759" s="2" t="str">
        <f t="shared" si="142"/>
        <v>Error?</v>
      </c>
      <c r="E8759" s="4" t="s">
        <v>1610</v>
      </c>
    </row>
    <row r="8760" spans="1:6" x14ac:dyDescent="0.2">
      <c r="A8760" s="5">
        <v>8701</v>
      </c>
      <c r="D8760" s="2" t="str">
        <f t="shared" si="142"/>
        <v>OK</v>
      </c>
      <c r="E8760" s="4" t="s">
        <v>1610</v>
      </c>
      <c r="F8760" s="1" t="s">
        <v>1810</v>
      </c>
    </row>
    <row r="8761" spans="1:6" x14ac:dyDescent="0.2">
      <c r="A8761">
        <v>8702</v>
      </c>
      <c r="B8761" s="85">
        <f>'CARES CRRSA ARP 28-35'!H36</f>
        <v>0</v>
      </c>
      <c r="D8761" s="2" t="str">
        <f t="shared" si="142"/>
        <v>Error?</v>
      </c>
      <c r="E8761" s="4" t="s">
        <v>1610</v>
      </c>
    </row>
    <row r="8762" spans="1:6" x14ac:dyDescent="0.2">
      <c r="A8762">
        <v>8703</v>
      </c>
      <c r="B8762" s="85">
        <f>'CARES CRRSA ARP 28-35'!H37</f>
        <v>0</v>
      </c>
      <c r="D8762" s="2" t="str">
        <f t="shared" si="142"/>
        <v>Error?</v>
      </c>
      <c r="E8762" s="4" t="s">
        <v>1610</v>
      </c>
    </row>
    <row r="8763" spans="1:6" x14ac:dyDescent="0.2">
      <c r="A8763">
        <v>8704</v>
      </c>
      <c r="B8763" s="85">
        <f>'CARES CRRSA ARP 28-35'!H39</f>
        <v>0</v>
      </c>
      <c r="D8763" s="2" t="str">
        <f t="shared" si="142"/>
        <v>Error?</v>
      </c>
      <c r="E8763" s="4" t="s">
        <v>1610</v>
      </c>
    </row>
    <row r="8764" spans="1:6" x14ac:dyDescent="0.2">
      <c r="A8764">
        <v>8705</v>
      </c>
      <c r="B8764" s="85">
        <f>'CARES CRRSA ARP 28-35'!H40</f>
        <v>0</v>
      </c>
      <c r="D8764" s="2" t="str">
        <f t="shared" si="142"/>
        <v>Error?</v>
      </c>
      <c r="E8764" s="4" t="s">
        <v>1610</v>
      </c>
    </row>
    <row r="8765" spans="1:6" x14ac:dyDescent="0.2">
      <c r="A8765">
        <v>8706</v>
      </c>
      <c r="B8765" s="85">
        <f>'CARES CRRSA ARP 28-35'!H41</f>
        <v>0</v>
      </c>
      <c r="D8765" s="2" t="str">
        <f t="shared" ref="D8765:D8828" si="143">IF(ISBLANK(B8765),"OK",IF(A8765-B8765=0,"OK","Error?"))</f>
        <v>Error?</v>
      </c>
      <c r="E8765" s="4" t="s">
        <v>1610</v>
      </c>
    </row>
    <row r="8766" spans="1:6" x14ac:dyDescent="0.2">
      <c r="A8766">
        <v>8707</v>
      </c>
      <c r="B8766" s="85">
        <f>'CARES CRRSA ARP 28-35'!K12</f>
        <v>0</v>
      </c>
      <c r="D8766" s="2" t="str">
        <f t="shared" si="143"/>
        <v>Error?</v>
      </c>
      <c r="E8766" s="4" t="s">
        <v>1610</v>
      </c>
    </row>
    <row r="8767" spans="1:6" x14ac:dyDescent="0.2">
      <c r="A8767">
        <v>8708</v>
      </c>
      <c r="B8767" s="85">
        <f>'CARES CRRSA ARP 28-35'!K13</f>
        <v>0</v>
      </c>
      <c r="D8767" s="2" t="str">
        <f t="shared" si="143"/>
        <v>Error?</v>
      </c>
      <c r="E8767" s="4" t="s">
        <v>1610</v>
      </c>
    </row>
    <row r="8768" spans="1:6" x14ac:dyDescent="0.2">
      <c r="A8768">
        <v>8709</v>
      </c>
      <c r="B8768" s="85">
        <f>'CARES CRRSA ARP 28-35'!K14</f>
        <v>0</v>
      </c>
      <c r="D8768" s="2" t="str">
        <f t="shared" si="143"/>
        <v>Error?</v>
      </c>
      <c r="E8768" s="4" t="s">
        <v>1610</v>
      </c>
    </row>
    <row r="8769" spans="1:6" x14ac:dyDescent="0.2">
      <c r="A8769" s="5">
        <v>8710</v>
      </c>
      <c r="D8769" s="2" t="str">
        <f t="shared" si="143"/>
        <v>OK</v>
      </c>
      <c r="E8769" s="4" t="s">
        <v>1610</v>
      </c>
      <c r="F8769" s="1" t="s">
        <v>1810</v>
      </c>
    </row>
    <row r="8770" spans="1:6" x14ac:dyDescent="0.2">
      <c r="A8770">
        <v>8711</v>
      </c>
      <c r="B8770" s="85">
        <f>'CARES CRRSA ARP 28-35'!K23</f>
        <v>0</v>
      </c>
      <c r="D8770" s="2" t="str">
        <f t="shared" si="143"/>
        <v>Error?</v>
      </c>
      <c r="E8770" s="4" t="s">
        <v>1610</v>
      </c>
    </row>
    <row r="8771" spans="1:6" x14ac:dyDescent="0.2">
      <c r="A8771" s="5">
        <v>8712</v>
      </c>
      <c r="D8771" s="2" t="str">
        <f t="shared" si="143"/>
        <v>OK</v>
      </c>
      <c r="E8771" s="4" t="s">
        <v>1610</v>
      </c>
      <c r="F8771" s="1" t="s">
        <v>1810</v>
      </c>
    </row>
    <row r="8772" spans="1:6" x14ac:dyDescent="0.2">
      <c r="A8772">
        <v>8713</v>
      </c>
      <c r="B8772" s="85">
        <f>'CARES CRRSA ARP 28-35'!K24</f>
        <v>0</v>
      </c>
      <c r="D8772" s="2" t="str">
        <f t="shared" si="143"/>
        <v>Error?</v>
      </c>
      <c r="E8772" s="4" t="s">
        <v>1610</v>
      </c>
    </row>
    <row r="8773" spans="1:6" x14ac:dyDescent="0.2">
      <c r="A8773">
        <v>8714</v>
      </c>
      <c r="B8773" s="85">
        <f>'CARES CRRSA ARP 28-35'!K25</f>
        <v>0</v>
      </c>
      <c r="D8773" s="2" t="str">
        <f t="shared" si="143"/>
        <v>Error?</v>
      </c>
      <c r="E8773" s="4" t="s">
        <v>1610</v>
      </c>
    </row>
    <row r="8774" spans="1:6" x14ac:dyDescent="0.2">
      <c r="A8774" s="5">
        <v>8715</v>
      </c>
      <c r="D8774" s="2" t="str">
        <f t="shared" si="143"/>
        <v>OK</v>
      </c>
      <c r="E8774" s="4" t="s">
        <v>1610</v>
      </c>
      <c r="F8774" s="1" t="s">
        <v>1810</v>
      </c>
    </row>
    <row r="8775" spans="1:6" x14ac:dyDescent="0.2">
      <c r="A8775">
        <v>8716</v>
      </c>
      <c r="B8775" s="85">
        <f>'CARES CRRSA ARP 28-35'!K36</f>
        <v>0</v>
      </c>
      <c r="D8775" s="2" t="str">
        <f t="shared" si="143"/>
        <v>Error?</v>
      </c>
      <c r="E8775" s="4" t="s">
        <v>1610</v>
      </c>
    </row>
    <row r="8776" spans="1:6" x14ac:dyDescent="0.2">
      <c r="A8776">
        <v>8717</v>
      </c>
      <c r="B8776" s="85">
        <f>'CARES CRRSA ARP 28-35'!K37</f>
        <v>0</v>
      </c>
      <c r="D8776" s="2" t="str">
        <f t="shared" si="143"/>
        <v>Error?</v>
      </c>
      <c r="E8776" s="4" t="s">
        <v>1610</v>
      </c>
    </row>
    <row r="8777" spans="1:6" x14ac:dyDescent="0.2">
      <c r="A8777">
        <v>8718</v>
      </c>
      <c r="B8777" s="85">
        <f>'CARES CRRSA ARP 28-35'!K39</f>
        <v>0</v>
      </c>
      <c r="D8777" s="2" t="str">
        <f t="shared" si="143"/>
        <v>Error?</v>
      </c>
      <c r="E8777" s="4" t="s">
        <v>1610</v>
      </c>
    </row>
    <row r="8778" spans="1:6" x14ac:dyDescent="0.2">
      <c r="A8778">
        <v>8719</v>
      </c>
      <c r="B8778" s="85">
        <f>'CARES CRRSA ARP 28-35'!K40</f>
        <v>0</v>
      </c>
      <c r="D8778" s="2" t="str">
        <f t="shared" si="143"/>
        <v>Error?</v>
      </c>
      <c r="E8778" s="4" t="s">
        <v>1610</v>
      </c>
    </row>
    <row r="8779" spans="1:6" x14ac:dyDescent="0.2">
      <c r="A8779">
        <v>8720</v>
      </c>
      <c r="B8779" s="85">
        <f>'CARES CRRSA ARP 28-35'!K41</f>
        <v>0</v>
      </c>
      <c r="D8779" s="2" t="str">
        <f t="shared" si="143"/>
        <v>Error?</v>
      </c>
      <c r="E8779" s="4" t="s">
        <v>1610</v>
      </c>
    </row>
    <row r="8780" spans="1:6" x14ac:dyDescent="0.2">
      <c r="A8780">
        <v>8721</v>
      </c>
      <c r="B8780" s="85">
        <f>'CARES CRRSA ARP 28-35'!L12</f>
        <v>0</v>
      </c>
      <c r="D8780" s="2" t="str">
        <f t="shared" si="143"/>
        <v>Error?</v>
      </c>
      <c r="E8780" s="4" t="s">
        <v>1610</v>
      </c>
    </row>
    <row r="8781" spans="1:6" x14ac:dyDescent="0.2">
      <c r="A8781">
        <v>8722</v>
      </c>
      <c r="B8781" s="85">
        <f>'CARES CRRSA ARP 28-35'!L13</f>
        <v>0</v>
      </c>
      <c r="D8781" s="2" t="str">
        <f t="shared" si="143"/>
        <v>Error?</v>
      </c>
      <c r="E8781" s="4" t="s">
        <v>1610</v>
      </c>
    </row>
    <row r="8782" spans="1:6" x14ac:dyDescent="0.2">
      <c r="A8782">
        <v>8723</v>
      </c>
      <c r="B8782" s="85">
        <f>'CARES CRRSA ARP 28-35'!L14</f>
        <v>0</v>
      </c>
      <c r="D8782" s="2" t="str">
        <f t="shared" si="143"/>
        <v>Error?</v>
      </c>
      <c r="E8782" s="4" t="s">
        <v>1610</v>
      </c>
    </row>
    <row r="8783" spans="1:6" x14ac:dyDescent="0.2">
      <c r="A8783" s="5">
        <v>8724</v>
      </c>
      <c r="D8783" s="2" t="str">
        <f t="shared" si="143"/>
        <v>OK</v>
      </c>
      <c r="E8783" s="4" t="s">
        <v>1610</v>
      </c>
      <c r="F8783" s="1" t="s">
        <v>1810</v>
      </c>
    </row>
    <row r="8784" spans="1:6" x14ac:dyDescent="0.2">
      <c r="A8784">
        <v>8725</v>
      </c>
      <c r="B8784" s="85">
        <f>'CARES CRRSA ARP 28-35'!L18</f>
        <v>0</v>
      </c>
      <c r="D8784" s="2" t="str">
        <f t="shared" si="143"/>
        <v>Error?</v>
      </c>
      <c r="E8784" s="4" t="s">
        <v>1610</v>
      </c>
    </row>
    <row r="8785" spans="1:6" x14ac:dyDescent="0.2">
      <c r="A8785">
        <v>8726</v>
      </c>
      <c r="B8785" s="85">
        <f>'CARES CRRSA ARP 28-35'!L23</f>
        <v>0</v>
      </c>
      <c r="D8785" s="2" t="str">
        <f t="shared" si="143"/>
        <v>Error?</v>
      </c>
      <c r="E8785" s="4" t="s">
        <v>1610</v>
      </c>
    </row>
    <row r="8786" spans="1:6" x14ac:dyDescent="0.2">
      <c r="A8786" s="5">
        <v>8727</v>
      </c>
      <c r="D8786" s="2" t="str">
        <f t="shared" si="143"/>
        <v>OK</v>
      </c>
      <c r="E8786" s="4" t="s">
        <v>1610</v>
      </c>
      <c r="F8786" s="1" t="s">
        <v>1810</v>
      </c>
    </row>
    <row r="8787" spans="1:6" x14ac:dyDescent="0.2">
      <c r="A8787">
        <v>8728</v>
      </c>
      <c r="B8787" s="85">
        <f>'CARES CRRSA ARP 28-35'!L24</f>
        <v>0</v>
      </c>
      <c r="D8787" s="2" t="str">
        <f t="shared" si="143"/>
        <v>Error?</v>
      </c>
      <c r="E8787" s="4" t="s">
        <v>1610</v>
      </c>
    </row>
    <row r="8788" spans="1:6" x14ac:dyDescent="0.2">
      <c r="A8788">
        <v>8729</v>
      </c>
      <c r="B8788" s="85">
        <f>'CARES CRRSA ARP 28-35'!L25</f>
        <v>0</v>
      </c>
      <c r="D8788" s="2" t="str">
        <f t="shared" si="143"/>
        <v>Error?</v>
      </c>
      <c r="E8788" s="4" t="s">
        <v>1610</v>
      </c>
    </row>
    <row r="8789" spans="1:6" x14ac:dyDescent="0.2">
      <c r="A8789" s="5">
        <v>8730</v>
      </c>
      <c r="D8789" s="2" t="str">
        <f t="shared" si="143"/>
        <v>OK</v>
      </c>
      <c r="E8789" s="4" t="s">
        <v>1610</v>
      </c>
      <c r="F8789" s="1" t="s">
        <v>1810</v>
      </c>
    </row>
    <row r="8790" spans="1:6" x14ac:dyDescent="0.2">
      <c r="A8790">
        <v>8731</v>
      </c>
      <c r="B8790" s="85">
        <f>'CARES CRRSA ARP 28-35'!L36</f>
        <v>0</v>
      </c>
      <c r="D8790" s="2" t="str">
        <f t="shared" si="143"/>
        <v>Error?</v>
      </c>
      <c r="E8790" s="4" t="s">
        <v>1610</v>
      </c>
    </row>
    <row r="8791" spans="1:6" x14ac:dyDescent="0.2">
      <c r="A8791">
        <v>8732</v>
      </c>
      <c r="B8791" s="85">
        <f>'CARES CRRSA ARP 28-35'!L37</f>
        <v>0</v>
      </c>
      <c r="D8791" s="2" t="str">
        <f t="shared" si="143"/>
        <v>Error?</v>
      </c>
      <c r="E8791" s="4" t="s">
        <v>1610</v>
      </c>
    </row>
    <row r="8792" spans="1:6" x14ac:dyDescent="0.2">
      <c r="A8792">
        <v>8733</v>
      </c>
      <c r="B8792" s="85">
        <f>'CARES CRRSA ARP 28-35'!L39</f>
        <v>0</v>
      </c>
      <c r="D8792" s="2" t="str">
        <f t="shared" si="143"/>
        <v>Error?</v>
      </c>
      <c r="E8792" s="4" t="s">
        <v>1610</v>
      </c>
    </row>
    <row r="8793" spans="1:6" x14ac:dyDescent="0.2">
      <c r="A8793">
        <v>8734</v>
      </c>
      <c r="B8793" s="85">
        <f>'CARES CRRSA ARP 28-35'!L40</f>
        <v>0</v>
      </c>
      <c r="D8793" s="2" t="str">
        <f t="shared" si="143"/>
        <v>Error?</v>
      </c>
      <c r="E8793" s="4" t="s">
        <v>1610</v>
      </c>
    </row>
    <row r="8794" spans="1:6" x14ac:dyDescent="0.2">
      <c r="A8794">
        <v>8735</v>
      </c>
      <c r="B8794" s="85">
        <f>'CARES CRRSA ARP 28-35'!L41</f>
        <v>0</v>
      </c>
      <c r="D8794" s="2" t="str">
        <f t="shared" si="143"/>
        <v>Error?</v>
      </c>
      <c r="E8794" s="4" t="s">
        <v>1610</v>
      </c>
    </row>
    <row r="8795" spans="1:6" x14ac:dyDescent="0.2">
      <c r="A8795">
        <v>8736</v>
      </c>
      <c r="B8795" s="85">
        <f>'CARES CRRSA ARP 28-35'!F23</f>
        <v>0</v>
      </c>
      <c r="D8795" s="2" t="str">
        <f t="shared" si="143"/>
        <v>Error?</v>
      </c>
      <c r="E8795" s="4" t="s">
        <v>1610</v>
      </c>
    </row>
    <row r="8796" spans="1:6" x14ac:dyDescent="0.2">
      <c r="A8796">
        <v>8737</v>
      </c>
      <c r="B8796" s="85">
        <f>'CARES CRRSA ARP 28-35'!H18</f>
        <v>0</v>
      </c>
      <c r="D8796" s="2" t="str">
        <f t="shared" si="143"/>
        <v>Error?</v>
      </c>
      <c r="E8796" s="4" t="s">
        <v>1610</v>
      </c>
    </row>
    <row r="8797" spans="1:6" x14ac:dyDescent="0.2">
      <c r="A8797">
        <v>8738</v>
      </c>
      <c r="B8797" s="85">
        <f>'CARES CRRSA ARP 28-35'!K18</f>
        <v>0</v>
      </c>
      <c r="D8797" s="2" t="str">
        <f t="shared" si="143"/>
        <v>Error?</v>
      </c>
      <c r="E8797" s="4" t="s">
        <v>1610</v>
      </c>
    </row>
    <row r="8798" spans="1:6" x14ac:dyDescent="0.2">
      <c r="A8798">
        <v>8739</v>
      </c>
      <c r="B8798" s="85">
        <f>'CARES CRRSA ARP 28-35'!D52</f>
        <v>0</v>
      </c>
      <c r="D8798" s="2" t="str">
        <f t="shared" si="143"/>
        <v>Error?</v>
      </c>
      <c r="E8798" s="4" t="s">
        <v>1610</v>
      </c>
    </row>
    <row r="8799" spans="1:6" x14ac:dyDescent="0.2">
      <c r="A8799">
        <v>8740</v>
      </c>
      <c r="B8799" s="85">
        <f>'CARES CRRSA ARP 28-35'!E52</f>
        <v>0</v>
      </c>
      <c r="D8799" s="2" t="str">
        <f t="shared" si="143"/>
        <v>Error?</v>
      </c>
      <c r="E8799" s="4" t="s">
        <v>1610</v>
      </c>
    </row>
    <row r="8800" spans="1:6" x14ac:dyDescent="0.2">
      <c r="A8800">
        <v>8741</v>
      </c>
      <c r="B8800" s="85">
        <f>'CARES CRRSA ARP 28-35'!F52</f>
        <v>0</v>
      </c>
      <c r="D8800" s="2" t="str">
        <f t="shared" si="143"/>
        <v>Error?</v>
      </c>
      <c r="E8800" s="4" t="s">
        <v>1610</v>
      </c>
    </row>
    <row r="8801" spans="1:5" x14ac:dyDescent="0.2">
      <c r="A8801">
        <v>8742</v>
      </c>
      <c r="B8801" s="85">
        <f>'CARES CRRSA ARP 28-35'!G52</f>
        <v>0</v>
      </c>
      <c r="D8801" s="2" t="str">
        <f t="shared" si="143"/>
        <v>Error?</v>
      </c>
      <c r="E8801" s="4" t="s">
        <v>1610</v>
      </c>
    </row>
    <row r="8802" spans="1:5" x14ac:dyDescent="0.2">
      <c r="A8802">
        <v>8743</v>
      </c>
      <c r="B8802" s="85">
        <f>'CARES CRRSA ARP 28-35'!H52</f>
        <v>0</v>
      </c>
      <c r="D8802" s="2" t="str">
        <f t="shared" si="143"/>
        <v>Error?</v>
      </c>
      <c r="E8802" s="4" t="s">
        <v>1610</v>
      </c>
    </row>
    <row r="8803" spans="1:5" x14ac:dyDescent="0.2">
      <c r="A8803">
        <v>8744</v>
      </c>
      <c r="B8803" s="85">
        <f>'CARES CRRSA ARP 28-35'!I52</f>
        <v>0</v>
      </c>
      <c r="D8803" s="2" t="str">
        <f t="shared" si="143"/>
        <v>Error?</v>
      </c>
      <c r="E8803" s="4" t="s">
        <v>1610</v>
      </c>
    </row>
    <row r="8804" spans="1:5" x14ac:dyDescent="0.2">
      <c r="A8804">
        <v>8745</v>
      </c>
      <c r="B8804" s="85">
        <f>'CARES CRRSA ARP 28-35'!J52</f>
        <v>0</v>
      </c>
      <c r="D8804" s="2" t="str">
        <f t="shared" si="143"/>
        <v>Error?</v>
      </c>
      <c r="E8804" s="4" t="s">
        <v>1610</v>
      </c>
    </row>
    <row r="8805" spans="1:5" x14ac:dyDescent="0.2">
      <c r="A8805">
        <v>8746</v>
      </c>
      <c r="B8805" s="85">
        <f>'CARES CRRSA ARP 28-35'!L52</f>
        <v>0</v>
      </c>
      <c r="D8805" s="2" t="str">
        <f t="shared" si="143"/>
        <v>Error?</v>
      </c>
      <c r="E8805" s="4" t="s">
        <v>1610</v>
      </c>
    </row>
    <row r="8806" spans="1:5" x14ac:dyDescent="0.2">
      <c r="A8806">
        <v>8747</v>
      </c>
      <c r="B8806" s="85">
        <f>'CARES CRRSA ARP 28-35'!D53</f>
        <v>0</v>
      </c>
      <c r="D8806" s="2" t="str">
        <f t="shared" si="143"/>
        <v>Error?</v>
      </c>
      <c r="E8806" s="4" t="s">
        <v>1610</v>
      </c>
    </row>
    <row r="8807" spans="1:5" x14ac:dyDescent="0.2">
      <c r="A8807">
        <v>8748</v>
      </c>
      <c r="B8807" s="85">
        <f>'CARES CRRSA ARP 28-35'!E53</f>
        <v>0</v>
      </c>
      <c r="D8807" s="2" t="str">
        <f t="shared" si="143"/>
        <v>Error?</v>
      </c>
      <c r="E8807" s="4" t="s">
        <v>1610</v>
      </c>
    </row>
    <row r="8808" spans="1:5" x14ac:dyDescent="0.2">
      <c r="A8808">
        <v>8749</v>
      </c>
      <c r="B8808" s="85">
        <f>'CARES CRRSA ARP 28-35'!F53</f>
        <v>0</v>
      </c>
      <c r="D8808" s="2" t="str">
        <f t="shared" si="143"/>
        <v>Error?</v>
      </c>
      <c r="E8808" s="4" t="s">
        <v>1610</v>
      </c>
    </row>
    <row r="8809" spans="1:5" x14ac:dyDescent="0.2">
      <c r="A8809">
        <v>8750</v>
      </c>
      <c r="B8809" s="85">
        <f>'CARES CRRSA ARP 28-35'!G53</f>
        <v>0</v>
      </c>
      <c r="D8809" s="2" t="str">
        <f t="shared" si="143"/>
        <v>Error?</v>
      </c>
      <c r="E8809" s="4" t="s">
        <v>1610</v>
      </c>
    </row>
    <row r="8810" spans="1:5" x14ac:dyDescent="0.2">
      <c r="A8810">
        <v>8751</v>
      </c>
      <c r="B8810" s="85">
        <f>'CARES CRRSA ARP 28-35'!H53</f>
        <v>0</v>
      </c>
      <c r="D8810" s="2" t="str">
        <f t="shared" si="143"/>
        <v>Error?</v>
      </c>
      <c r="E8810" s="4" t="s">
        <v>1610</v>
      </c>
    </row>
    <row r="8811" spans="1:5" x14ac:dyDescent="0.2">
      <c r="A8811">
        <v>8752</v>
      </c>
      <c r="B8811" s="85">
        <f>'CARES CRRSA ARP 28-35'!I53</f>
        <v>0</v>
      </c>
      <c r="D8811" s="2" t="str">
        <f t="shared" si="143"/>
        <v>Error?</v>
      </c>
      <c r="E8811" s="4" t="s">
        <v>1610</v>
      </c>
    </row>
    <row r="8812" spans="1:5" x14ac:dyDescent="0.2">
      <c r="A8812">
        <v>8753</v>
      </c>
      <c r="B8812" s="85">
        <f>'CARES CRRSA ARP 28-35'!J53</f>
        <v>0</v>
      </c>
      <c r="D8812" s="2" t="str">
        <f t="shared" si="143"/>
        <v>Error?</v>
      </c>
      <c r="E8812" s="4" t="s">
        <v>1610</v>
      </c>
    </row>
    <row r="8813" spans="1:5" x14ac:dyDescent="0.2">
      <c r="A8813">
        <v>8754</v>
      </c>
      <c r="B8813" s="85">
        <f>'CARES CRRSA ARP 28-35'!L53</f>
        <v>0</v>
      </c>
      <c r="D8813" s="2" t="str">
        <f t="shared" si="143"/>
        <v>Error?</v>
      </c>
      <c r="E8813" s="4" t="s">
        <v>1610</v>
      </c>
    </row>
    <row r="8814" spans="1:5" x14ac:dyDescent="0.2">
      <c r="A8814">
        <v>8755</v>
      </c>
      <c r="B8814" s="85">
        <f>'CARES CRRSA ARP 28-35'!D56</f>
        <v>0</v>
      </c>
      <c r="D8814" s="2" t="str">
        <f t="shared" si="143"/>
        <v>Error?</v>
      </c>
      <c r="E8814" s="4" t="s">
        <v>1610</v>
      </c>
    </row>
    <row r="8815" spans="1:5" x14ac:dyDescent="0.2">
      <c r="A8815">
        <v>8756</v>
      </c>
      <c r="B8815" s="85">
        <f>'CARES CRRSA ARP 28-35'!E56</f>
        <v>0</v>
      </c>
      <c r="D8815" s="2" t="str">
        <f t="shared" si="143"/>
        <v>Error?</v>
      </c>
      <c r="E8815" s="4" t="s">
        <v>1610</v>
      </c>
    </row>
    <row r="8816" spans="1:5" x14ac:dyDescent="0.2">
      <c r="A8816">
        <v>8757</v>
      </c>
      <c r="B8816" s="85">
        <f>'CARES CRRSA ARP 28-35'!F56</f>
        <v>0</v>
      </c>
      <c r="D8816" s="2" t="str">
        <f t="shared" si="143"/>
        <v>Error?</v>
      </c>
      <c r="E8816" s="4" t="s">
        <v>1610</v>
      </c>
    </row>
    <row r="8817" spans="1:5" x14ac:dyDescent="0.2">
      <c r="A8817">
        <v>8758</v>
      </c>
      <c r="B8817" s="85">
        <f>'CARES CRRSA ARP 28-35'!G56</f>
        <v>0</v>
      </c>
      <c r="D8817" s="2" t="str">
        <f t="shared" si="143"/>
        <v>Error?</v>
      </c>
      <c r="E8817" s="4" t="s">
        <v>1610</v>
      </c>
    </row>
    <row r="8818" spans="1:5" x14ac:dyDescent="0.2">
      <c r="A8818">
        <v>8759</v>
      </c>
      <c r="B8818" s="85">
        <f>'CARES CRRSA ARP 28-35'!H56</f>
        <v>0</v>
      </c>
      <c r="D8818" s="2" t="str">
        <f t="shared" si="143"/>
        <v>Error?</v>
      </c>
      <c r="E8818" s="4" t="s">
        <v>1610</v>
      </c>
    </row>
    <row r="8819" spans="1:5" x14ac:dyDescent="0.2">
      <c r="A8819">
        <v>8760</v>
      </c>
      <c r="B8819" s="85">
        <f>'CARES CRRSA ARP 28-35'!I56</f>
        <v>0</v>
      </c>
      <c r="D8819" s="2" t="str">
        <f t="shared" si="143"/>
        <v>Error?</v>
      </c>
      <c r="E8819" s="4" t="s">
        <v>1610</v>
      </c>
    </row>
    <row r="8820" spans="1:5" x14ac:dyDescent="0.2">
      <c r="A8820">
        <v>8761</v>
      </c>
      <c r="B8820" s="85">
        <f>'CARES CRRSA ARP 28-35'!J56</f>
        <v>0</v>
      </c>
      <c r="D8820" s="2" t="str">
        <f t="shared" si="143"/>
        <v>Error?</v>
      </c>
      <c r="E8820" s="4" t="s">
        <v>1610</v>
      </c>
    </row>
    <row r="8821" spans="1:5" x14ac:dyDescent="0.2">
      <c r="A8821">
        <v>8762</v>
      </c>
      <c r="B8821" s="85">
        <f>'CARES CRRSA ARP 28-35'!L56</f>
        <v>0</v>
      </c>
      <c r="D8821" s="2" t="str">
        <f t="shared" si="143"/>
        <v>Error?</v>
      </c>
      <c r="E8821" s="4" t="s">
        <v>1610</v>
      </c>
    </row>
    <row r="8822" spans="1:5" x14ac:dyDescent="0.2">
      <c r="A8822">
        <v>8763</v>
      </c>
      <c r="B8822" s="85">
        <f>'CARES CRRSA ARP 28-35'!D57</f>
        <v>0</v>
      </c>
      <c r="D8822" s="2" t="str">
        <f t="shared" si="143"/>
        <v>Error?</v>
      </c>
      <c r="E8822" s="4" t="s">
        <v>1610</v>
      </c>
    </row>
    <row r="8823" spans="1:5" x14ac:dyDescent="0.2">
      <c r="A8823">
        <v>8764</v>
      </c>
      <c r="B8823" s="85">
        <f>'CARES CRRSA ARP 28-35'!E57</f>
        <v>0</v>
      </c>
      <c r="D8823" s="2" t="str">
        <f t="shared" si="143"/>
        <v>Error?</v>
      </c>
      <c r="E8823" s="4" t="s">
        <v>1610</v>
      </c>
    </row>
    <row r="8824" spans="1:5" x14ac:dyDescent="0.2">
      <c r="A8824">
        <v>8765</v>
      </c>
      <c r="B8824" s="85">
        <f>'CARES CRRSA ARP 28-35'!F57</f>
        <v>0</v>
      </c>
      <c r="D8824" s="2" t="str">
        <f t="shared" si="143"/>
        <v>Error?</v>
      </c>
      <c r="E8824" s="4" t="s">
        <v>1610</v>
      </c>
    </row>
    <row r="8825" spans="1:5" x14ac:dyDescent="0.2">
      <c r="A8825">
        <v>8766</v>
      </c>
      <c r="B8825" s="85">
        <f>'CARES CRRSA ARP 28-35'!G57</f>
        <v>0</v>
      </c>
      <c r="D8825" s="2" t="str">
        <f t="shared" si="143"/>
        <v>Error?</v>
      </c>
      <c r="E8825" s="4" t="s">
        <v>1610</v>
      </c>
    </row>
    <row r="8826" spans="1:5" x14ac:dyDescent="0.2">
      <c r="A8826">
        <v>8767</v>
      </c>
      <c r="B8826" s="85">
        <f>'CARES CRRSA ARP 28-35'!H57</f>
        <v>0</v>
      </c>
      <c r="D8826" s="2" t="str">
        <f t="shared" si="143"/>
        <v>Error?</v>
      </c>
      <c r="E8826" s="4" t="s">
        <v>1610</v>
      </c>
    </row>
    <row r="8827" spans="1:5" x14ac:dyDescent="0.2">
      <c r="A8827">
        <v>8768</v>
      </c>
      <c r="B8827" s="85">
        <f>'CARES CRRSA ARP 28-35'!I57</f>
        <v>0</v>
      </c>
      <c r="D8827" s="2" t="str">
        <f t="shared" si="143"/>
        <v>Error?</v>
      </c>
      <c r="E8827" s="4" t="s">
        <v>1610</v>
      </c>
    </row>
    <row r="8828" spans="1:5" x14ac:dyDescent="0.2">
      <c r="A8828">
        <v>8769</v>
      </c>
      <c r="B8828" s="85">
        <f>'CARES CRRSA ARP 28-35'!J57</f>
        <v>0</v>
      </c>
      <c r="D8828" s="2" t="str">
        <f t="shared" si="143"/>
        <v>Error?</v>
      </c>
      <c r="E8828" s="4" t="s">
        <v>1610</v>
      </c>
    </row>
    <row r="8829" spans="1:5" x14ac:dyDescent="0.2">
      <c r="A8829">
        <v>8770</v>
      </c>
      <c r="B8829" s="85">
        <f>'CARES CRRSA ARP 28-35'!L57</f>
        <v>0</v>
      </c>
      <c r="D8829" s="2" t="str">
        <f t="shared" ref="D8829:D8892" si="144">IF(ISBLANK(B8829),"OK",IF(A8829-B8829=0,"OK","Error?"))</f>
        <v>Error?</v>
      </c>
      <c r="E8829" s="4" t="s">
        <v>1610</v>
      </c>
    </row>
    <row r="8830" spans="1:5" x14ac:dyDescent="0.2">
      <c r="A8830">
        <v>8771</v>
      </c>
      <c r="B8830" s="85">
        <f>'CARES CRRSA ARP 28-35'!D58</f>
        <v>0</v>
      </c>
      <c r="D8830" s="2" t="str">
        <f t="shared" si="144"/>
        <v>Error?</v>
      </c>
      <c r="E8830" s="4" t="s">
        <v>1610</v>
      </c>
    </row>
    <row r="8831" spans="1:5" x14ac:dyDescent="0.2">
      <c r="A8831">
        <v>8772</v>
      </c>
      <c r="B8831" s="85">
        <f>'CARES CRRSA ARP 28-35'!E58</f>
        <v>0</v>
      </c>
      <c r="D8831" s="2" t="str">
        <f t="shared" si="144"/>
        <v>Error?</v>
      </c>
      <c r="E8831" s="4" t="s">
        <v>1610</v>
      </c>
    </row>
    <row r="8832" spans="1:5" x14ac:dyDescent="0.2">
      <c r="A8832">
        <v>8773</v>
      </c>
      <c r="B8832" s="85">
        <f>'CARES CRRSA ARP 28-35'!F58</f>
        <v>0</v>
      </c>
      <c r="D8832" s="2" t="str">
        <f t="shared" si="144"/>
        <v>Error?</v>
      </c>
      <c r="E8832" s="4" t="s">
        <v>1610</v>
      </c>
    </row>
    <row r="8833" spans="1:5" x14ac:dyDescent="0.2">
      <c r="A8833">
        <v>8774</v>
      </c>
      <c r="B8833" s="85">
        <f>'CARES CRRSA ARP 28-35'!G58</f>
        <v>0</v>
      </c>
      <c r="D8833" s="2" t="str">
        <f t="shared" si="144"/>
        <v>Error?</v>
      </c>
      <c r="E8833" s="4" t="s">
        <v>1610</v>
      </c>
    </row>
    <row r="8834" spans="1:5" x14ac:dyDescent="0.2">
      <c r="A8834">
        <v>8775</v>
      </c>
      <c r="B8834" s="85">
        <f>'CARES CRRSA ARP 28-35'!H58</f>
        <v>0</v>
      </c>
      <c r="D8834" s="2" t="str">
        <f t="shared" si="144"/>
        <v>Error?</v>
      </c>
      <c r="E8834" s="4" t="s">
        <v>1610</v>
      </c>
    </row>
    <row r="8835" spans="1:5" x14ac:dyDescent="0.2">
      <c r="A8835">
        <v>8776</v>
      </c>
      <c r="B8835" s="85">
        <f>'CARES CRRSA ARP 28-35'!I58</f>
        <v>0</v>
      </c>
      <c r="D8835" s="2" t="str">
        <f t="shared" si="144"/>
        <v>Error?</v>
      </c>
      <c r="E8835" s="4" t="s">
        <v>1610</v>
      </c>
    </row>
    <row r="8836" spans="1:5" x14ac:dyDescent="0.2">
      <c r="A8836">
        <v>8777</v>
      </c>
      <c r="B8836" s="85">
        <f>'CARES CRRSA ARP 28-35'!J58</f>
        <v>0</v>
      </c>
      <c r="D8836" s="2" t="str">
        <f t="shared" si="144"/>
        <v>Error?</v>
      </c>
      <c r="E8836" s="4" t="s">
        <v>1610</v>
      </c>
    </row>
    <row r="8837" spans="1:5" x14ac:dyDescent="0.2">
      <c r="A8837">
        <v>8778</v>
      </c>
      <c r="B8837" s="85">
        <f>'CARES CRRSA ARP 28-35'!L58</f>
        <v>0</v>
      </c>
      <c r="D8837" s="2" t="str">
        <f t="shared" si="144"/>
        <v>Error?</v>
      </c>
      <c r="E8837" s="4" t="s">
        <v>1610</v>
      </c>
    </row>
    <row r="8838" spans="1:5" x14ac:dyDescent="0.2">
      <c r="A8838">
        <v>8779</v>
      </c>
      <c r="B8838" s="85">
        <f>'CARES CRRSA ARP 28-35'!F61</f>
        <v>0</v>
      </c>
      <c r="D8838" s="2" t="str">
        <f t="shared" si="144"/>
        <v>Error?</v>
      </c>
      <c r="E8838" s="4" t="s">
        <v>1610</v>
      </c>
    </row>
    <row r="8839" spans="1:5" x14ac:dyDescent="0.2">
      <c r="A8839">
        <v>8780</v>
      </c>
      <c r="B8839" s="85">
        <f>'CARES CRRSA ARP 28-35'!G61</f>
        <v>0</v>
      </c>
      <c r="D8839" s="2" t="str">
        <f t="shared" si="144"/>
        <v>Error?</v>
      </c>
      <c r="E8839" s="4" t="s">
        <v>1610</v>
      </c>
    </row>
    <row r="8840" spans="1:5" x14ac:dyDescent="0.2">
      <c r="A8840">
        <v>8781</v>
      </c>
      <c r="B8840" s="85">
        <f>'CARES CRRSA ARP 28-35'!H61</f>
        <v>0</v>
      </c>
      <c r="D8840" s="2" t="str">
        <f t="shared" si="144"/>
        <v>Error?</v>
      </c>
      <c r="E8840" s="4" t="s">
        <v>1610</v>
      </c>
    </row>
    <row r="8841" spans="1:5" x14ac:dyDescent="0.2">
      <c r="A8841">
        <v>8782</v>
      </c>
      <c r="B8841" s="85">
        <f>'CARES CRRSA ARP 28-35'!J61</f>
        <v>0</v>
      </c>
      <c r="D8841" s="2" t="str">
        <f t="shared" si="144"/>
        <v>Error?</v>
      </c>
      <c r="E8841" s="4" t="s">
        <v>1610</v>
      </c>
    </row>
    <row r="8842" spans="1:5" x14ac:dyDescent="0.2">
      <c r="A8842">
        <v>8783</v>
      </c>
      <c r="B8842" s="85">
        <f>'CARES CRRSA ARP 28-35'!L61</f>
        <v>0</v>
      </c>
      <c r="D8842" s="2" t="str">
        <f t="shared" si="144"/>
        <v>Error?</v>
      </c>
      <c r="E8842" s="4" t="s">
        <v>1610</v>
      </c>
    </row>
    <row r="8843" spans="1:5" x14ac:dyDescent="0.2">
      <c r="A8843">
        <v>8784</v>
      </c>
      <c r="B8843" s="85">
        <f>'CARES CRRSA ARP 28-35'!F62</f>
        <v>0</v>
      </c>
      <c r="D8843" s="2" t="str">
        <f t="shared" si="144"/>
        <v>Error?</v>
      </c>
      <c r="E8843" s="4" t="s">
        <v>1610</v>
      </c>
    </row>
    <row r="8844" spans="1:5" x14ac:dyDescent="0.2">
      <c r="A8844">
        <v>8785</v>
      </c>
      <c r="B8844" s="85">
        <f>'CARES CRRSA ARP 28-35'!G62</f>
        <v>0</v>
      </c>
      <c r="D8844" s="2" t="str">
        <f t="shared" si="144"/>
        <v>Error?</v>
      </c>
      <c r="E8844" s="4" t="s">
        <v>1610</v>
      </c>
    </row>
    <row r="8845" spans="1:5" x14ac:dyDescent="0.2">
      <c r="A8845">
        <v>8786</v>
      </c>
      <c r="B8845" s="85">
        <f>'CARES CRRSA ARP 28-35'!H62</f>
        <v>0</v>
      </c>
      <c r="D8845" s="2" t="str">
        <f t="shared" si="144"/>
        <v>Error?</v>
      </c>
      <c r="E8845" s="4" t="s">
        <v>1610</v>
      </c>
    </row>
    <row r="8846" spans="1:5" x14ac:dyDescent="0.2">
      <c r="A8846">
        <v>8787</v>
      </c>
      <c r="B8846" s="85">
        <f>'CARES CRRSA ARP 28-35'!J62</f>
        <v>0</v>
      </c>
      <c r="D8846" s="2" t="str">
        <f t="shared" si="144"/>
        <v>Error?</v>
      </c>
      <c r="E8846" s="4" t="s">
        <v>1610</v>
      </c>
    </row>
    <row r="8847" spans="1:5" x14ac:dyDescent="0.2">
      <c r="A8847">
        <v>8788</v>
      </c>
      <c r="B8847" s="85">
        <f>'CARES CRRSA ARP 28-35'!L62</f>
        <v>0</v>
      </c>
      <c r="D8847" s="2" t="str">
        <f t="shared" si="144"/>
        <v>Error?</v>
      </c>
      <c r="E8847" s="4" t="s">
        <v>1610</v>
      </c>
    </row>
    <row r="8848" spans="1:5" x14ac:dyDescent="0.2">
      <c r="A8848">
        <v>8789</v>
      </c>
      <c r="B8848" s="85">
        <f>'CARES CRRSA ARP 28-35'!F63</f>
        <v>0</v>
      </c>
      <c r="D8848" s="2" t="str">
        <f t="shared" si="144"/>
        <v>Error?</v>
      </c>
      <c r="E8848" s="4" t="s">
        <v>1610</v>
      </c>
    </row>
    <row r="8849" spans="1:6" x14ac:dyDescent="0.2">
      <c r="A8849">
        <v>8790</v>
      </c>
      <c r="B8849" s="85">
        <f>'CARES CRRSA ARP 28-35'!G63</f>
        <v>0</v>
      </c>
      <c r="D8849" s="2" t="str">
        <f t="shared" si="144"/>
        <v>Error?</v>
      </c>
      <c r="E8849" s="4" t="s">
        <v>1610</v>
      </c>
    </row>
    <row r="8850" spans="1:6" x14ac:dyDescent="0.2">
      <c r="A8850">
        <v>8791</v>
      </c>
      <c r="B8850" s="85">
        <f>'CARES CRRSA ARP 28-35'!H63</f>
        <v>0</v>
      </c>
      <c r="D8850" s="2" t="str">
        <f t="shared" si="144"/>
        <v>Error?</v>
      </c>
      <c r="E8850" s="4" t="s">
        <v>1610</v>
      </c>
    </row>
    <row r="8851" spans="1:6" x14ac:dyDescent="0.2">
      <c r="A8851">
        <v>8792</v>
      </c>
      <c r="B8851" s="85">
        <f>'CARES CRRSA ARP 28-35'!J63</f>
        <v>0</v>
      </c>
      <c r="D8851" s="2" t="str">
        <f t="shared" si="144"/>
        <v>Error?</v>
      </c>
      <c r="E8851" s="4" t="s">
        <v>1610</v>
      </c>
    </row>
    <row r="8852" spans="1:6" x14ac:dyDescent="0.2">
      <c r="A8852">
        <v>8793</v>
      </c>
      <c r="B8852" s="85">
        <f>'CARES CRRSA ARP 28-35'!L63</f>
        <v>0</v>
      </c>
      <c r="D8852" s="2" t="str">
        <f t="shared" si="144"/>
        <v>Error?</v>
      </c>
      <c r="E8852" s="4" t="s">
        <v>1610</v>
      </c>
    </row>
    <row r="8853" spans="1:6" x14ac:dyDescent="0.2">
      <c r="A8853" s="5">
        <v>8794</v>
      </c>
      <c r="D8853" s="2" t="str">
        <f t="shared" si="144"/>
        <v>OK</v>
      </c>
      <c r="E8853" s="4" t="s">
        <v>1610</v>
      </c>
      <c r="F8853" s="1" t="s">
        <v>1810</v>
      </c>
    </row>
    <row r="8854" spans="1:6" x14ac:dyDescent="0.2">
      <c r="A8854" s="5">
        <v>8795</v>
      </c>
      <c r="D8854" s="2" t="str">
        <f t="shared" si="144"/>
        <v>OK</v>
      </c>
      <c r="E8854" s="4" t="s">
        <v>1610</v>
      </c>
      <c r="F8854" s="1" t="s">
        <v>1810</v>
      </c>
    </row>
    <row r="8855" spans="1:6" x14ac:dyDescent="0.2">
      <c r="A8855" s="5">
        <v>8796</v>
      </c>
      <c r="D8855" s="2" t="str">
        <f t="shared" si="144"/>
        <v>OK</v>
      </c>
      <c r="E8855" s="4" t="s">
        <v>1610</v>
      </c>
      <c r="F8855" s="1" t="s">
        <v>1810</v>
      </c>
    </row>
    <row r="8856" spans="1:6" x14ac:dyDescent="0.2">
      <c r="A8856" s="5">
        <v>8797</v>
      </c>
      <c r="D8856" s="2" t="str">
        <f t="shared" si="144"/>
        <v>OK</v>
      </c>
      <c r="E8856" s="4" t="s">
        <v>1610</v>
      </c>
      <c r="F8856" s="1" t="s">
        <v>1810</v>
      </c>
    </row>
    <row r="8857" spans="1:6" x14ac:dyDescent="0.2">
      <c r="A8857" s="5">
        <v>8798</v>
      </c>
      <c r="D8857" s="2" t="str">
        <f t="shared" si="144"/>
        <v>OK</v>
      </c>
      <c r="E8857" s="4" t="s">
        <v>1610</v>
      </c>
      <c r="F8857" s="1" t="s">
        <v>1810</v>
      </c>
    </row>
    <row r="8858" spans="1:6" x14ac:dyDescent="0.2">
      <c r="A8858" s="5">
        <v>8799</v>
      </c>
      <c r="D8858" s="2" t="str">
        <f t="shared" si="144"/>
        <v>OK</v>
      </c>
      <c r="E8858" s="4" t="s">
        <v>1610</v>
      </c>
      <c r="F8858" s="1" t="s">
        <v>1810</v>
      </c>
    </row>
    <row r="8859" spans="1:6" x14ac:dyDescent="0.2">
      <c r="A8859" s="5">
        <v>8800</v>
      </c>
      <c r="D8859" s="2" t="str">
        <f t="shared" si="144"/>
        <v>OK</v>
      </c>
      <c r="E8859" s="4" t="s">
        <v>1610</v>
      </c>
      <c r="F8859" s="1" t="s">
        <v>1810</v>
      </c>
    </row>
    <row r="8860" spans="1:6" x14ac:dyDescent="0.2">
      <c r="A8860" s="5">
        <v>8801</v>
      </c>
      <c r="D8860" s="2" t="str">
        <f t="shared" si="144"/>
        <v>OK</v>
      </c>
      <c r="E8860" s="4" t="s">
        <v>1610</v>
      </c>
      <c r="F8860" s="1" t="s">
        <v>1810</v>
      </c>
    </row>
    <row r="8861" spans="1:6" x14ac:dyDescent="0.2">
      <c r="A8861" s="5">
        <v>8802</v>
      </c>
      <c r="D8861" s="2" t="str">
        <f t="shared" si="144"/>
        <v>OK</v>
      </c>
      <c r="E8861" s="4" t="s">
        <v>1610</v>
      </c>
      <c r="F8861" s="1" t="s">
        <v>1810</v>
      </c>
    </row>
    <row r="8862" spans="1:6" x14ac:dyDescent="0.2">
      <c r="A8862" s="5">
        <v>8803</v>
      </c>
      <c r="D8862" s="2" t="str">
        <f t="shared" si="144"/>
        <v>OK</v>
      </c>
      <c r="E8862" s="4" t="s">
        <v>1610</v>
      </c>
      <c r="F8862" s="1" t="s">
        <v>1810</v>
      </c>
    </row>
    <row r="8863" spans="1:6" x14ac:dyDescent="0.2">
      <c r="A8863" s="5">
        <v>8804</v>
      </c>
      <c r="D8863" s="2" t="str">
        <f t="shared" si="144"/>
        <v>OK</v>
      </c>
      <c r="E8863" s="4" t="s">
        <v>1610</v>
      </c>
      <c r="F8863" s="1" t="s">
        <v>1810</v>
      </c>
    </row>
    <row r="8864" spans="1:6" x14ac:dyDescent="0.2">
      <c r="A8864" s="5">
        <v>8805</v>
      </c>
      <c r="D8864" s="2" t="str">
        <f t="shared" si="144"/>
        <v>OK</v>
      </c>
      <c r="E8864" s="4" t="s">
        <v>1610</v>
      </c>
      <c r="F8864" s="1" t="s">
        <v>1810</v>
      </c>
    </row>
    <row r="8865" spans="1:6" x14ac:dyDescent="0.2">
      <c r="A8865" s="5">
        <v>8806</v>
      </c>
      <c r="D8865" s="2" t="str">
        <f t="shared" si="144"/>
        <v>OK</v>
      </c>
      <c r="E8865" s="4" t="s">
        <v>1610</v>
      </c>
      <c r="F8865" s="1" t="s">
        <v>1810</v>
      </c>
    </row>
    <row r="8866" spans="1:6" x14ac:dyDescent="0.2">
      <c r="A8866" s="5">
        <v>8807</v>
      </c>
      <c r="D8866" s="2" t="str">
        <f t="shared" si="144"/>
        <v>OK</v>
      </c>
      <c r="E8866" s="4" t="s">
        <v>1610</v>
      </c>
      <c r="F8866" s="1" t="s">
        <v>1810</v>
      </c>
    </row>
    <row r="8867" spans="1:6" x14ac:dyDescent="0.2">
      <c r="A8867" s="5">
        <v>8808</v>
      </c>
      <c r="D8867" s="2" t="str">
        <f t="shared" si="144"/>
        <v>OK</v>
      </c>
      <c r="E8867" s="4" t="s">
        <v>1610</v>
      </c>
      <c r="F8867" s="1" t="s">
        <v>1810</v>
      </c>
    </row>
    <row r="8868" spans="1:6" x14ac:dyDescent="0.2">
      <c r="A8868" s="5">
        <v>8809</v>
      </c>
      <c r="D8868" s="2" t="str">
        <f t="shared" si="144"/>
        <v>OK</v>
      </c>
      <c r="E8868" s="4" t="s">
        <v>1610</v>
      </c>
      <c r="F8868" s="1" t="s">
        <v>1810</v>
      </c>
    </row>
    <row r="8869" spans="1:6" x14ac:dyDescent="0.2">
      <c r="A8869" s="5">
        <v>8810</v>
      </c>
      <c r="D8869" s="2" t="str">
        <f t="shared" si="144"/>
        <v>OK</v>
      </c>
      <c r="E8869" s="4" t="s">
        <v>1610</v>
      </c>
      <c r="F8869" s="1" t="s">
        <v>1810</v>
      </c>
    </row>
    <row r="8870" spans="1:6" x14ac:dyDescent="0.2">
      <c r="A8870" s="5">
        <v>8811</v>
      </c>
      <c r="D8870" s="2" t="str">
        <f t="shared" si="144"/>
        <v>OK</v>
      </c>
      <c r="E8870" s="4" t="s">
        <v>1610</v>
      </c>
      <c r="F8870" s="1" t="s">
        <v>1810</v>
      </c>
    </row>
    <row r="8871" spans="1:6" x14ac:dyDescent="0.2">
      <c r="A8871" s="5">
        <v>8812</v>
      </c>
      <c r="D8871" s="2" t="str">
        <f t="shared" si="144"/>
        <v>OK</v>
      </c>
      <c r="E8871" s="4" t="s">
        <v>1610</v>
      </c>
      <c r="F8871" s="1" t="s">
        <v>1810</v>
      </c>
    </row>
    <row r="8872" spans="1:6" x14ac:dyDescent="0.2">
      <c r="A8872" s="5">
        <v>8813</v>
      </c>
      <c r="D8872" s="2" t="str">
        <f t="shared" si="144"/>
        <v>OK</v>
      </c>
      <c r="E8872" s="4" t="s">
        <v>1610</v>
      </c>
      <c r="F8872" s="1" t="s">
        <v>1810</v>
      </c>
    </row>
    <row r="8873" spans="1:6" x14ac:dyDescent="0.2">
      <c r="A8873" s="5">
        <v>8814</v>
      </c>
      <c r="D8873" s="2" t="str">
        <f t="shared" si="144"/>
        <v>OK</v>
      </c>
      <c r="E8873" s="4" t="s">
        <v>1610</v>
      </c>
      <c r="F8873" s="1" t="s">
        <v>1810</v>
      </c>
    </row>
    <row r="8874" spans="1:6" x14ac:dyDescent="0.2">
      <c r="A8874" s="5">
        <v>8815</v>
      </c>
      <c r="D8874" s="2" t="str">
        <f t="shared" si="144"/>
        <v>OK</v>
      </c>
      <c r="E8874" s="4" t="s">
        <v>1610</v>
      </c>
      <c r="F8874" s="1" t="s">
        <v>1810</v>
      </c>
    </row>
    <row r="8875" spans="1:6" x14ac:dyDescent="0.2">
      <c r="A8875" s="5">
        <v>8816</v>
      </c>
      <c r="D8875" s="2" t="str">
        <f t="shared" si="144"/>
        <v>OK</v>
      </c>
      <c r="E8875" s="4" t="s">
        <v>1610</v>
      </c>
      <c r="F8875" s="1" t="s">
        <v>1810</v>
      </c>
    </row>
    <row r="8876" spans="1:6" x14ac:dyDescent="0.2">
      <c r="A8876" s="5">
        <v>8817</v>
      </c>
      <c r="D8876" s="2" t="str">
        <f t="shared" si="144"/>
        <v>OK</v>
      </c>
      <c r="E8876" s="4" t="s">
        <v>1610</v>
      </c>
      <c r="F8876" s="1" t="s">
        <v>1810</v>
      </c>
    </row>
    <row r="8877" spans="1:6" x14ac:dyDescent="0.2">
      <c r="A8877" s="5">
        <v>8818</v>
      </c>
      <c r="D8877" s="2" t="str">
        <f t="shared" si="144"/>
        <v>OK</v>
      </c>
      <c r="E8877" s="4" t="s">
        <v>1610</v>
      </c>
      <c r="F8877" s="1" t="s">
        <v>1810</v>
      </c>
    </row>
    <row r="8878" spans="1:6" x14ac:dyDescent="0.2">
      <c r="A8878" s="5">
        <v>8819</v>
      </c>
      <c r="D8878" s="2" t="str">
        <f t="shared" si="144"/>
        <v>OK</v>
      </c>
      <c r="E8878" s="4" t="s">
        <v>1610</v>
      </c>
      <c r="F8878" s="1" t="s">
        <v>1810</v>
      </c>
    </row>
    <row r="8879" spans="1:6" x14ac:dyDescent="0.2">
      <c r="A8879" s="5">
        <v>8820</v>
      </c>
      <c r="D8879" s="2" t="str">
        <f t="shared" si="144"/>
        <v>OK</v>
      </c>
      <c r="E8879" s="4" t="s">
        <v>1610</v>
      </c>
      <c r="F8879" s="1" t="s">
        <v>1810</v>
      </c>
    </row>
    <row r="8880" spans="1:6" x14ac:dyDescent="0.2">
      <c r="A8880" s="5">
        <v>8821</v>
      </c>
      <c r="D8880" s="2" t="str">
        <f t="shared" si="144"/>
        <v>OK</v>
      </c>
      <c r="E8880" s="4" t="s">
        <v>1610</v>
      </c>
      <c r="F8880" s="1" t="s">
        <v>1810</v>
      </c>
    </row>
    <row r="8881" spans="1:6" x14ac:dyDescent="0.2">
      <c r="A8881" s="5">
        <v>8822</v>
      </c>
      <c r="D8881" s="2" t="str">
        <f t="shared" si="144"/>
        <v>OK</v>
      </c>
      <c r="E8881" s="4" t="s">
        <v>1610</v>
      </c>
      <c r="F8881" s="1" t="s">
        <v>1810</v>
      </c>
    </row>
    <row r="8882" spans="1:6" x14ac:dyDescent="0.2">
      <c r="A8882" s="5">
        <v>8823</v>
      </c>
      <c r="D8882" s="2" t="str">
        <f t="shared" si="144"/>
        <v>OK</v>
      </c>
      <c r="E8882" s="4" t="s">
        <v>1610</v>
      </c>
      <c r="F8882" s="1" t="s">
        <v>1810</v>
      </c>
    </row>
    <row r="8883" spans="1:6" x14ac:dyDescent="0.2">
      <c r="A8883" s="5">
        <v>8824</v>
      </c>
      <c r="D8883" s="2" t="str">
        <f t="shared" si="144"/>
        <v>OK</v>
      </c>
      <c r="E8883" s="4" t="s">
        <v>1610</v>
      </c>
      <c r="F8883" s="1" t="s">
        <v>1810</v>
      </c>
    </row>
    <row r="8884" spans="1:6" x14ac:dyDescent="0.2">
      <c r="A8884" s="5">
        <v>8825</v>
      </c>
      <c r="D8884" s="2" t="str">
        <f t="shared" si="144"/>
        <v>OK</v>
      </c>
      <c r="E8884" s="4" t="s">
        <v>1610</v>
      </c>
      <c r="F8884" s="1" t="s">
        <v>1810</v>
      </c>
    </row>
    <row r="8885" spans="1:6" x14ac:dyDescent="0.2">
      <c r="A8885" s="5">
        <v>8826</v>
      </c>
      <c r="D8885" s="2" t="str">
        <f t="shared" si="144"/>
        <v>OK</v>
      </c>
      <c r="E8885" s="4" t="s">
        <v>1610</v>
      </c>
      <c r="F8885" s="1" t="s">
        <v>1810</v>
      </c>
    </row>
    <row r="8886" spans="1:6" x14ac:dyDescent="0.2">
      <c r="A8886" s="5">
        <v>8827</v>
      </c>
      <c r="D8886" s="2" t="str">
        <f t="shared" si="144"/>
        <v>OK</v>
      </c>
      <c r="E8886" s="4" t="s">
        <v>1610</v>
      </c>
      <c r="F8886" s="1" t="s">
        <v>1810</v>
      </c>
    </row>
    <row r="8887" spans="1:6" x14ac:dyDescent="0.2">
      <c r="A8887" s="5">
        <v>8828</v>
      </c>
      <c r="D8887" s="2" t="str">
        <f t="shared" si="144"/>
        <v>OK</v>
      </c>
      <c r="E8887" s="4" t="s">
        <v>1610</v>
      </c>
      <c r="F8887" s="1" t="s">
        <v>1810</v>
      </c>
    </row>
    <row r="8888" spans="1:6" x14ac:dyDescent="0.2">
      <c r="A8888" s="5">
        <v>8829</v>
      </c>
      <c r="D8888" s="2" t="str">
        <f t="shared" si="144"/>
        <v>OK</v>
      </c>
      <c r="E8888" s="4" t="s">
        <v>1610</v>
      </c>
      <c r="F8888" s="1" t="s">
        <v>1810</v>
      </c>
    </row>
    <row r="8889" spans="1:6" x14ac:dyDescent="0.2">
      <c r="A8889" s="5">
        <v>8830</v>
      </c>
      <c r="D8889" s="2" t="str">
        <f t="shared" si="144"/>
        <v>OK</v>
      </c>
      <c r="E8889" s="4" t="s">
        <v>1610</v>
      </c>
      <c r="F8889" s="1" t="s">
        <v>1810</v>
      </c>
    </row>
    <row r="8890" spans="1:6" x14ac:dyDescent="0.2">
      <c r="A8890" s="5">
        <v>8831</v>
      </c>
      <c r="D8890" s="2" t="str">
        <f t="shared" si="144"/>
        <v>OK</v>
      </c>
      <c r="E8890" s="4" t="s">
        <v>1610</v>
      </c>
      <c r="F8890" s="1" t="s">
        <v>1810</v>
      </c>
    </row>
    <row r="8891" spans="1:6" x14ac:dyDescent="0.2">
      <c r="A8891" s="5">
        <v>8832</v>
      </c>
      <c r="D8891" s="2" t="str">
        <f t="shared" si="144"/>
        <v>OK</v>
      </c>
      <c r="E8891" s="4" t="s">
        <v>1610</v>
      </c>
      <c r="F8891" s="1" t="s">
        <v>1810</v>
      </c>
    </row>
    <row r="8892" spans="1:6" x14ac:dyDescent="0.2">
      <c r="A8892" s="5">
        <v>8833</v>
      </c>
      <c r="D8892" s="2" t="str">
        <f t="shared" si="144"/>
        <v>OK</v>
      </c>
      <c r="E8892" s="4" t="s">
        <v>1610</v>
      </c>
      <c r="F8892" s="1" t="s">
        <v>1810</v>
      </c>
    </row>
    <row r="8893" spans="1:6" x14ac:dyDescent="0.2">
      <c r="A8893" s="5">
        <v>8834</v>
      </c>
      <c r="D8893" s="2" t="str">
        <f t="shared" ref="D8893:D8956" si="145">IF(ISBLANK(B8893),"OK",IF(A8893-B8893=0,"OK","Error?"))</f>
        <v>OK</v>
      </c>
      <c r="E8893" s="4" t="s">
        <v>1610</v>
      </c>
      <c r="F8893" s="1" t="s">
        <v>1810</v>
      </c>
    </row>
    <row r="8894" spans="1:6" x14ac:dyDescent="0.2">
      <c r="A8894" s="5">
        <v>8835</v>
      </c>
      <c r="D8894" s="2" t="str">
        <f t="shared" si="145"/>
        <v>OK</v>
      </c>
      <c r="E8894" s="4" t="s">
        <v>1610</v>
      </c>
      <c r="F8894" s="1" t="s">
        <v>1810</v>
      </c>
    </row>
    <row r="8895" spans="1:6" x14ac:dyDescent="0.2">
      <c r="A8895" s="5">
        <v>8836</v>
      </c>
      <c r="D8895" s="2" t="str">
        <f t="shared" si="145"/>
        <v>OK</v>
      </c>
      <c r="E8895" s="4" t="s">
        <v>1610</v>
      </c>
      <c r="F8895" s="1" t="s">
        <v>1810</v>
      </c>
    </row>
    <row r="8896" spans="1:6" x14ac:dyDescent="0.2">
      <c r="A8896" s="5">
        <v>8837</v>
      </c>
      <c r="D8896" s="2" t="str">
        <f t="shared" si="145"/>
        <v>OK</v>
      </c>
      <c r="E8896" s="4" t="s">
        <v>1610</v>
      </c>
      <c r="F8896" s="1" t="s">
        <v>1810</v>
      </c>
    </row>
    <row r="8897" spans="1:6" x14ac:dyDescent="0.2">
      <c r="A8897" s="5">
        <v>8838</v>
      </c>
      <c r="D8897" s="2" t="str">
        <f t="shared" si="145"/>
        <v>OK</v>
      </c>
      <c r="E8897" s="4" t="s">
        <v>1610</v>
      </c>
      <c r="F8897" s="1" t="s">
        <v>1810</v>
      </c>
    </row>
    <row r="8898" spans="1:6" x14ac:dyDescent="0.2">
      <c r="A8898" s="5">
        <v>8839</v>
      </c>
      <c r="D8898" s="2" t="str">
        <f t="shared" si="145"/>
        <v>OK</v>
      </c>
      <c r="E8898" s="4" t="s">
        <v>1610</v>
      </c>
      <c r="F8898" s="1" t="s">
        <v>1810</v>
      </c>
    </row>
    <row r="8899" spans="1:6" x14ac:dyDescent="0.2">
      <c r="A8899" s="5">
        <v>8840</v>
      </c>
      <c r="D8899" s="2" t="str">
        <f t="shared" si="145"/>
        <v>OK</v>
      </c>
      <c r="E8899" s="4" t="s">
        <v>1610</v>
      </c>
      <c r="F8899" s="1" t="s">
        <v>1810</v>
      </c>
    </row>
    <row r="8900" spans="1:6" x14ac:dyDescent="0.2">
      <c r="A8900" s="5">
        <v>8841</v>
      </c>
      <c r="D8900" s="2" t="str">
        <f t="shared" si="145"/>
        <v>OK</v>
      </c>
      <c r="E8900" s="4" t="s">
        <v>1610</v>
      </c>
      <c r="F8900" s="1" t="s">
        <v>1810</v>
      </c>
    </row>
    <row r="8901" spans="1:6" x14ac:dyDescent="0.2">
      <c r="A8901" s="5">
        <v>8842</v>
      </c>
      <c r="D8901" s="2" t="str">
        <f t="shared" si="145"/>
        <v>OK</v>
      </c>
      <c r="E8901" s="4" t="s">
        <v>1610</v>
      </c>
      <c r="F8901" s="1" t="s">
        <v>1810</v>
      </c>
    </row>
    <row r="8902" spans="1:6" x14ac:dyDescent="0.2">
      <c r="A8902" s="5">
        <v>8843</v>
      </c>
      <c r="D8902" s="2" t="str">
        <f t="shared" si="145"/>
        <v>OK</v>
      </c>
      <c r="E8902" s="4" t="s">
        <v>1610</v>
      </c>
      <c r="F8902" s="1" t="s">
        <v>1810</v>
      </c>
    </row>
    <row r="8903" spans="1:6" x14ac:dyDescent="0.2">
      <c r="A8903" s="5">
        <v>8844</v>
      </c>
      <c r="D8903" s="2" t="str">
        <f t="shared" si="145"/>
        <v>OK</v>
      </c>
      <c r="E8903" s="4" t="s">
        <v>1610</v>
      </c>
      <c r="F8903" s="1" t="s">
        <v>1810</v>
      </c>
    </row>
    <row r="8904" spans="1:6" x14ac:dyDescent="0.2">
      <c r="A8904" s="5">
        <v>8845</v>
      </c>
      <c r="D8904" s="2" t="str">
        <f t="shared" si="145"/>
        <v>OK</v>
      </c>
      <c r="E8904" s="4" t="s">
        <v>1610</v>
      </c>
      <c r="F8904" s="1" t="s">
        <v>1810</v>
      </c>
    </row>
    <row r="8905" spans="1:6" x14ac:dyDescent="0.2">
      <c r="A8905" s="5">
        <v>8846</v>
      </c>
      <c r="D8905" s="2" t="str">
        <f t="shared" si="145"/>
        <v>OK</v>
      </c>
      <c r="E8905" s="4" t="s">
        <v>1610</v>
      </c>
      <c r="F8905" s="1" t="s">
        <v>1810</v>
      </c>
    </row>
    <row r="8906" spans="1:6" x14ac:dyDescent="0.2">
      <c r="A8906" s="5">
        <v>8847</v>
      </c>
      <c r="D8906" s="2" t="str">
        <f t="shared" si="145"/>
        <v>OK</v>
      </c>
      <c r="E8906" s="4" t="s">
        <v>1610</v>
      </c>
      <c r="F8906" s="1" t="s">
        <v>1810</v>
      </c>
    </row>
    <row r="8907" spans="1:6" x14ac:dyDescent="0.2">
      <c r="A8907" s="5">
        <v>8848</v>
      </c>
      <c r="D8907" s="2" t="str">
        <f t="shared" si="145"/>
        <v>OK</v>
      </c>
      <c r="E8907" s="4" t="s">
        <v>1610</v>
      </c>
      <c r="F8907" s="1" t="s">
        <v>1810</v>
      </c>
    </row>
    <row r="8908" spans="1:6" x14ac:dyDescent="0.2">
      <c r="A8908">
        <v>8849</v>
      </c>
      <c r="B8908" s="85">
        <f>'CARES CRRSA ARP 28-35'!D70</f>
        <v>0</v>
      </c>
      <c r="D8908" s="2" t="str">
        <f t="shared" si="145"/>
        <v>Error?</v>
      </c>
      <c r="E8908" s="4" t="s">
        <v>1610</v>
      </c>
    </row>
    <row r="8909" spans="1:6" x14ac:dyDescent="0.2">
      <c r="A8909">
        <v>8850</v>
      </c>
      <c r="B8909" s="85">
        <f>'CARES CRRSA ARP 28-35'!E70</f>
        <v>0</v>
      </c>
      <c r="D8909" s="2" t="str">
        <f t="shared" si="145"/>
        <v>Error?</v>
      </c>
      <c r="E8909" s="4" t="s">
        <v>1610</v>
      </c>
    </row>
    <row r="8910" spans="1:6" x14ac:dyDescent="0.2">
      <c r="A8910">
        <v>8851</v>
      </c>
      <c r="B8910" s="85">
        <f>'CARES CRRSA ARP 28-35'!F70</f>
        <v>0</v>
      </c>
      <c r="D8910" s="2" t="str">
        <f t="shared" si="145"/>
        <v>Error?</v>
      </c>
      <c r="E8910" s="4" t="s">
        <v>1610</v>
      </c>
    </row>
    <row r="8911" spans="1:6" x14ac:dyDescent="0.2">
      <c r="A8911">
        <v>8852</v>
      </c>
      <c r="B8911" s="85">
        <f>'CARES CRRSA ARP 28-35'!G70</f>
        <v>0</v>
      </c>
      <c r="D8911" s="2" t="str">
        <f t="shared" si="145"/>
        <v>Error?</v>
      </c>
      <c r="E8911" s="4" t="s">
        <v>1610</v>
      </c>
    </row>
    <row r="8912" spans="1:6" x14ac:dyDescent="0.2">
      <c r="A8912">
        <v>8853</v>
      </c>
      <c r="B8912" s="85">
        <f>'CARES CRRSA ARP 28-35'!H70</f>
        <v>0</v>
      </c>
      <c r="D8912" s="2" t="str">
        <f t="shared" si="145"/>
        <v>Error?</v>
      </c>
      <c r="E8912" s="4" t="s">
        <v>1610</v>
      </c>
    </row>
    <row r="8913" spans="1:5" x14ac:dyDescent="0.2">
      <c r="A8913">
        <v>8854</v>
      </c>
      <c r="B8913" s="85">
        <f>'CARES CRRSA ARP 28-35'!I70</f>
        <v>0</v>
      </c>
      <c r="D8913" s="2" t="str">
        <f t="shared" si="145"/>
        <v>Error?</v>
      </c>
      <c r="E8913" s="4" t="s">
        <v>1610</v>
      </c>
    </row>
    <row r="8914" spans="1:5" x14ac:dyDescent="0.2">
      <c r="A8914">
        <v>8855</v>
      </c>
      <c r="B8914" s="85">
        <f>'CARES CRRSA ARP 28-35'!J70</f>
        <v>0</v>
      </c>
      <c r="D8914" s="2" t="str">
        <f t="shared" si="145"/>
        <v>Error?</v>
      </c>
      <c r="E8914" s="4" t="s">
        <v>1610</v>
      </c>
    </row>
    <row r="8915" spans="1:5" x14ac:dyDescent="0.2">
      <c r="A8915">
        <v>8856</v>
      </c>
      <c r="B8915" s="85">
        <f>'CARES CRRSA ARP 28-35'!L70</f>
        <v>0</v>
      </c>
      <c r="D8915" s="2" t="str">
        <f t="shared" si="145"/>
        <v>Error?</v>
      </c>
      <c r="E8915" s="4" t="s">
        <v>1610</v>
      </c>
    </row>
    <row r="8916" spans="1:5" x14ac:dyDescent="0.2">
      <c r="A8916">
        <v>8857</v>
      </c>
      <c r="B8916" s="85">
        <f>'CARES CRRSA ARP 28-35'!D71</f>
        <v>0</v>
      </c>
      <c r="D8916" s="2" t="str">
        <f t="shared" si="145"/>
        <v>Error?</v>
      </c>
      <c r="E8916" s="4" t="s">
        <v>1610</v>
      </c>
    </row>
    <row r="8917" spans="1:5" x14ac:dyDescent="0.2">
      <c r="A8917">
        <v>8858</v>
      </c>
      <c r="B8917" s="85">
        <f>'CARES CRRSA ARP 28-35'!E71</f>
        <v>0</v>
      </c>
      <c r="D8917" s="2" t="str">
        <f t="shared" si="145"/>
        <v>Error?</v>
      </c>
      <c r="E8917" s="4" t="s">
        <v>1610</v>
      </c>
    </row>
    <row r="8918" spans="1:5" x14ac:dyDescent="0.2">
      <c r="A8918">
        <v>8859</v>
      </c>
      <c r="B8918" s="85">
        <f>'CARES CRRSA ARP 28-35'!F71</f>
        <v>0</v>
      </c>
      <c r="D8918" s="2" t="str">
        <f t="shared" si="145"/>
        <v>Error?</v>
      </c>
      <c r="E8918" s="4" t="s">
        <v>1610</v>
      </c>
    </row>
    <row r="8919" spans="1:5" x14ac:dyDescent="0.2">
      <c r="A8919">
        <v>8860</v>
      </c>
      <c r="B8919" s="85">
        <f>'CARES CRRSA ARP 28-35'!G71</f>
        <v>0</v>
      </c>
      <c r="D8919" s="2" t="str">
        <f t="shared" si="145"/>
        <v>Error?</v>
      </c>
      <c r="E8919" s="4" t="s">
        <v>1610</v>
      </c>
    </row>
    <row r="8920" spans="1:5" x14ac:dyDescent="0.2">
      <c r="A8920">
        <v>8861</v>
      </c>
      <c r="B8920" s="85">
        <f>'CARES CRRSA ARP 28-35'!H71</f>
        <v>0</v>
      </c>
      <c r="D8920" s="2" t="str">
        <f t="shared" si="145"/>
        <v>Error?</v>
      </c>
      <c r="E8920" s="4" t="s">
        <v>1610</v>
      </c>
    </row>
    <row r="8921" spans="1:5" x14ac:dyDescent="0.2">
      <c r="A8921">
        <v>8862</v>
      </c>
      <c r="B8921" s="85">
        <f>'CARES CRRSA ARP 28-35'!I71</f>
        <v>0</v>
      </c>
      <c r="D8921" s="2" t="str">
        <f t="shared" si="145"/>
        <v>Error?</v>
      </c>
      <c r="E8921" s="4" t="s">
        <v>1610</v>
      </c>
    </row>
    <row r="8922" spans="1:5" x14ac:dyDescent="0.2">
      <c r="A8922">
        <v>8863</v>
      </c>
      <c r="B8922" s="85">
        <f>'CARES CRRSA ARP 28-35'!J71</f>
        <v>0</v>
      </c>
      <c r="D8922" s="2" t="str">
        <f t="shared" si="145"/>
        <v>Error?</v>
      </c>
      <c r="E8922" s="4" t="s">
        <v>1610</v>
      </c>
    </row>
    <row r="8923" spans="1:5" x14ac:dyDescent="0.2">
      <c r="A8923">
        <v>8864</v>
      </c>
      <c r="B8923" s="85">
        <f>'CARES CRRSA ARP 28-35'!L71</f>
        <v>0</v>
      </c>
      <c r="D8923" s="2" t="str">
        <f t="shared" si="145"/>
        <v>Error?</v>
      </c>
      <c r="E8923" s="4" t="s">
        <v>1610</v>
      </c>
    </row>
    <row r="8924" spans="1:5" x14ac:dyDescent="0.2">
      <c r="A8924">
        <v>8865</v>
      </c>
      <c r="B8924" s="85">
        <f>'CARES CRRSA ARP 28-35'!D74</f>
        <v>0</v>
      </c>
      <c r="D8924" s="2" t="str">
        <f t="shared" si="145"/>
        <v>Error?</v>
      </c>
      <c r="E8924" s="4" t="s">
        <v>1610</v>
      </c>
    </row>
    <row r="8925" spans="1:5" x14ac:dyDescent="0.2">
      <c r="A8925">
        <v>8866</v>
      </c>
      <c r="B8925" s="85">
        <f>'CARES CRRSA ARP 28-35'!E74</f>
        <v>0</v>
      </c>
      <c r="D8925" s="2" t="str">
        <f t="shared" si="145"/>
        <v>Error?</v>
      </c>
      <c r="E8925" s="4" t="s">
        <v>1610</v>
      </c>
    </row>
    <row r="8926" spans="1:5" x14ac:dyDescent="0.2">
      <c r="A8926">
        <v>8867</v>
      </c>
      <c r="B8926" s="85">
        <f>'CARES CRRSA ARP 28-35'!F74</f>
        <v>0</v>
      </c>
      <c r="D8926" s="2" t="str">
        <f t="shared" si="145"/>
        <v>Error?</v>
      </c>
      <c r="E8926" s="4" t="s">
        <v>1610</v>
      </c>
    </row>
    <row r="8927" spans="1:5" x14ac:dyDescent="0.2">
      <c r="A8927">
        <v>8868</v>
      </c>
      <c r="B8927" s="85">
        <f>'CARES CRRSA ARP 28-35'!G74</f>
        <v>0</v>
      </c>
      <c r="D8927" s="2" t="str">
        <f t="shared" si="145"/>
        <v>Error?</v>
      </c>
      <c r="E8927" s="4" t="s">
        <v>1610</v>
      </c>
    </row>
    <row r="8928" spans="1:5" x14ac:dyDescent="0.2">
      <c r="A8928">
        <v>8869</v>
      </c>
      <c r="B8928" s="85">
        <f>'CARES CRRSA ARP 28-35'!H74</f>
        <v>0</v>
      </c>
      <c r="D8928" s="2" t="str">
        <f t="shared" si="145"/>
        <v>Error?</v>
      </c>
      <c r="E8928" s="4" t="s">
        <v>1610</v>
      </c>
    </row>
    <row r="8929" spans="1:5" x14ac:dyDescent="0.2">
      <c r="A8929">
        <v>8870</v>
      </c>
      <c r="B8929" s="85">
        <f>'CARES CRRSA ARP 28-35'!I74</f>
        <v>0</v>
      </c>
      <c r="D8929" s="2" t="str">
        <f t="shared" si="145"/>
        <v>Error?</v>
      </c>
      <c r="E8929" s="4" t="s">
        <v>1610</v>
      </c>
    </row>
    <row r="8930" spans="1:5" x14ac:dyDescent="0.2">
      <c r="A8930">
        <v>8871</v>
      </c>
      <c r="B8930" s="85">
        <f>'CARES CRRSA ARP 28-35'!J74</f>
        <v>0</v>
      </c>
      <c r="D8930" s="2" t="str">
        <f t="shared" si="145"/>
        <v>Error?</v>
      </c>
      <c r="E8930" s="4" t="s">
        <v>1610</v>
      </c>
    </row>
    <row r="8931" spans="1:5" x14ac:dyDescent="0.2">
      <c r="A8931">
        <v>8872</v>
      </c>
      <c r="B8931" s="85">
        <f>'CARES CRRSA ARP 28-35'!L74</f>
        <v>0</v>
      </c>
      <c r="D8931" s="2" t="str">
        <f t="shared" si="145"/>
        <v>Error?</v>
      </c>
      <c r="E8931" s="4" t="s">
        <v>1610</v>
      </c>
    </row>
    <row r="8932" spans="1:5" x14ac:dyDescent="0.2">
      <c r="A8932">
        <v>8873</v>
      </c>
      <c r="B8932" s="85">
        <f>'CARES CRRSA ARP 28-35'!D75</f>
        <v>0</v>
      </c>
      <c r="D8932" s="2" t="str">
        <f t="shared" si="145"/>
        <v>Error?</v>
      </c>
      <c r="E8932" s="4" t="s">
        <v>1610</v>
      </c>
    </row>
    <row r="8933" spans="1:5" x14ac:dyDescent="0.2">
      <c r="A8933">
        <v>8874</v>
      </c>
      <c r="B8933" s="85">
        <f>'CARES CRRSA ARP 28-35'!E75</f>
        <v>0</v>
      </c>
      <c r="D8933" s="2" t="str">
        <f t="shared" si="145"/>
        <v>Error?</v>
      </c>
      <c r="E8933" s="4" t="s">
        <v>1610</v>
      </c>
    </row>
    <row r="8934" spans="1:5" x14ac:dyDescent="0.2">
      <c r="A8934">
        <v>8875</v>
      </c>
      <c r="B8934" s="85">
        <f>'CARES CRRSA ARP 28-35'!F75</f>
        <v>0</v>
      </c>
      <c r="D8934" s="2" t="str">
        <f t="shared" si="145"/>
        <v>Error?</v>
      </c>
      <c r="E8934" s="4" t="s">
        <v>1610</v>
      </c>
    </row>
    <row r="8935" spans="1:5" x14ac:dyDescent="0.2">
      <c r="A8935">
        <v>8876</v>
      </c>
      <c r="B8935" s="85">
        <f>'CARES CRRSA ARP 28-35'!G75</f>
        <v>0</v>
      </c>
      <c r="D8935" s="2" t="str">
        <f t="shared" si="145"/>
        <v>Error?</v>
      </c>
      <c r="E8935" s="4" t="s">
        <v>1610</v>
      </c>
    </row>
    <row r="8936" spans="1:5" x14ac:dyDescent="0.2">
      <c r="A8936">
        <v>8877</v>
      </c>
      <c r="B8936" s="85">
        <f>'CARES CRRSA ARP 28-35'!H75</f>
        <v>0</v>
      </c>
      <c r="D8936" s="2" t="str">
        <f t="shared" si="145"/>
        <v>Error?</v>
      </c>
      <c r="E8936" s="4" t="s">
        <v>1610</v>
      </c>
    </row>
    <row r="8937" spans="1:5" x14ac:dyDescent="0.2">
      <c r="A8937">
        <v>8878</v>
      </c>
      <c r="B8937" s="85">
        <f>'CARES CRRSA ARP 28-35'!I75</f>
        <v>0</v>
      </c>
      <c r="D8937" s="2" t="str">
        <f t="shared" si="145"/>
        <v>Error?</v>
      </c>
      <c r="E8937" s="4" t="s">
        <v>1610</v>
      </c>
    </row>
    <row r="8938" spans="1:5" x14ac:dyDescent="0.2">
      <c r="A8938">
        <v>8879</v>
      </c>
      <c r="B8938" s="85">
        <f>'CARES CRRSA ARP 28-35'!J75</f>
        <v>0</v>
      </c>
      <c r="D8938" s="2" t="str">
        <f t="shared" si="145"/>
        <v>Error?</v>
      </c>
      <c r="E8938" s="4" t="s">
        <v>1610</v>
      </c>
    </row>
    <row r="8939" spans="1:5" x14ac:dyDescent="0.2">
      <c r="A8939">
        <v>8880</v>
      </c>
      <c r="B8939" s="85">
        <f>'CARES CRRSA ARP 28-35'!L75</f>
        <v>0</v>
      </c>
      <c r="D8939" s="2" t="str">
        <f t="shared" si="145"/>
        <v>Error?</v>
      </c>
      <c r="E8939" s="4" t="s">
        <v>1610</v>
      </c>
    </row>
    <row r="8940" spans="1:5" x14ac:dyDescent="0.2">
      <c r="A8940">
        <v>8881</v>
      </c>
      <c r="B8940" s="85">
        <f>'CARES CRRSA ARP 28-35'!D76</f>
        <v>0</v>
      </c>
      <c r="D8940" s="2" t="str">
        <f t="shared" si="145"/>
        <v>Error?</v>
      </c>
      <c r="E8940" s="4" t="s">
        <v>1610</v>
      </c>
    </row>
    <row r="8941" spans="1:5" x14ac:dyDescent="0.2">
      <c r="A8941">
        <v>8882</v>
      </c>
      <c r="B8941" s="85">
        <f>'CARES CRRSA ARP 28-35'!E76</f>
        <v>0</v>
      </c>
      <c r="D8941" s="2" t="str">
        <f t="shared" si="145"/>
        <v>Error?</v>
      </c>
      <c r="E8941" s="4" t="s">
        <v>1610</v>
      </c>
    </row>
    <row r="8942" spans="1:5" x14ac:dyDescent="0.2">
      <c r="A8942">
        <v>8883</v>
      </c>
      <c r="B8942" s="85">
        <f>'CARES CRRSA ARP 28-35'!F76</f>
        <v>0</v>
      </c>
      <c r="D8942" s="2" t="str">
        <f t="shared" si="145"/>
        <v>Error?</v>
      </c>
      <c r="E8942" s="4" t="s">
        <v>1610</v>
      </c>
    </row>
    <row r="8943" spans="1:5" x14ac:dyDescent="0.2">
      <c r="A8943">
        <v>8884</v>
      </c>
      <c r="B8943" s="85">
        <f>'CARES CRRSA ARP 28-35'!G76</f>
        <v>0</v>
      </c>
      <c r="D8943" s="2" t="str">
        <f t="shared" si="145"/>
        <v>Error?</v>
      </c>
      <c r="E8943" s="4" t="s">
        <v>1610</v>
      </c>
    </row>
    <row r="8944" spans="1:5" x14ac:dyDescent="0.2">
      <c r="A8944">
        <v>8885</v>
      </c>
      <c r="B8944" s="85">
        <f>'CARES CRRSA ARP 28-35'!H76</f>
        <v>0</v>
      </c>
      <c r="D8944" s="2" t="str">
        <f t="shared" si="145"/>
        <v>Error?</v>
      </c>
      <c r="E8944" s="4" t="s">
        <v>1610</v>
      </c>
    </row>
    <row r="8945" spans="1:5" x14ac:dyDescent="0.2">
      <c r="A8945">
        <v>8886</v>
      </c>
      <c r="B8945" s="85">
        <f>'CARES CRRSA ARP 28-35'!I76</f>
        <v>0</v>
      </c>
      <c r="D8945" s="2" t="str">
        <f t="shared" si="145"/>
        <v>Error?</v>
      </c>
      <c r="E8945" s="4" t="s">
        <v>1610</v>
      </c>
    </row>
    <row r="8946" spans="1:5" x14ac:dyDescent="0.2">
      <c r="A8946">
        <v>8887</v>
      </c>
      <c r="B8946" s="85">
        <f>'CARES CRRSA ARP 28-35'!J76</f>
        <v>0</v>
      </c>
      <c r="D8946" s="2" t="str">
        <f t="shared" si="145"/>
        <v>Error?</v>
      </c>
      <c r="E8946" s="4" t="s">
        <v>1610</v>
      </c>
    </row>
    <row r="8947" spans="1:5" x14ac:dyDescent="0.2">
      <c r="A8947">
        <v>8888</v>
      </c>
      <c r="B8947" s="85">
        <f>'CARES CRRSA ARP 28-35'!L76</f>
        <v>0</v>
      </c>
      <c r="D8947" s="2" t="str">
        <f t="shared" si="145"/>
        <v>Error?</v>
      </c>
      <c r="E8947" s="4" t="s">
        <v>1610</v>
      </c>
    </row>
    <row r="8948" spans="1:5" x14ac:dyDescent="0.2">
      <c r="A8948">
        <v>8889</v>
      </c>
      <c r="B8948" s="85">
        <f>'CARES CRRSA ARP 28-35'!F79</f>
        <v>0</v>
      </c>
      <c r="D8948" s="2" t="str">
        <f t="shared" si="145"/>
        <v>Error?</v>
      </c>
      <c r="E8948" s="4" t="s">
        <v>1610</v>
      </c>
    </row>
    <row r="8949" spans="1:5" x14ac:dyDescent="0.2">
      <c r="A8949">
        <v>8890</v>
      </c>
      <c r="B8949" s="85">
        <f>'CARES CRRSA ARP 28-35'!G79</f>
        <v>0</v>
      </c>
      <c r="D8949" s="2" t="str">
        <f t="shared" si="145"/>
        <v>Error?</v>
      </c>
      <c r="E8949" s="4" t="s">
        <v>1610</v>
      </c>
    </row>
    <row r="8950" spans="1:5" x14ac:dyDescent="0.2">
      <c r="A8950">
        <v>8891</v>
      </c>
      <c r="B8950" s="85">
        <f>'CARES CRRSA ARP 28-35'!H79</f>
        <v>0</v>
      </c>
      <c r="D8950" s="2" t="str">
        <f t="shared" si="145"/>
        <v>Error?</v>
      </c>
      <c r="E8950" s="4" t="s">
        <v>1610</v>
      </c>
    </row>
    <row r="8951" spans="1:5" x14ac:dyDescent="0.2">
      <c r="A8951">
        <v>8892</v>
      </c>
      <c r="B8951" s="85">
        <f>'CARES CRRSA ARP 28-35'!J79</f>
        <v>0</v>
      </c>
      <c r="D8951" s="2" t="str">
        <f t="shared" si="145"/>
        <v>Error?</v>
      </c>
      <c r="E8951" s="4" t="s">
        <v>1610</v>
      </c>
    </row>
    <row r="8952" spans="1:5" x14ac:dyDescent="0.2">
      <c r="A8952">
        <v>8893</v>
      </c>
      <c r="B8952" s="85">
        <f>'CARES CRRSA ARP 28-35'!L79</f>
        <v>0</v>
      </c>
      <c r="D8952" s="2" t="str">
        <f t="shared" si="145"/>
        <v>Error?</v>
      </c>
      <c r="E8952" s="4" t="s">
        <v>1610</v>
      </c>
    </row>
    <row r="8953" spans="1:5" x14ac:dyDescent="0.2">
      <c r="A8953">
        <v>8894</v>
      </c>
      <c r="B8953" s="85">
        <f>'CARES CRRSA ARP 28-35'!F80</f>
        <v>0</v>
      </c>
      <c r="D8953" s="2" t="str">
        <f t="shared" si="145"/>
        <v>Error?</v>
      </c>
      <c r="E8953" s="4" t="s">
        <v>1610</v>
      </c>
    </row>
    <row r="8954" spans="1:5" x14ac:dyDescent="0.2">
      <c r="A8954">
        <v>8895</v>
      </c>
      <c r="B8954" s="85">
        <f>'CARES CRRSA ARP 28-35'!G80</f>
        <v>0</v>
      </c>
      <c r="D8954" s="2" t="str">
        <f t="shared" si="145"/>
        <v>Error?</v>
      </c>
      <c r="E8954" s="4" t="s">
        <v>1610</v>
      </c>
    </row>
    <row r="8955" spans="1:5" x14ac:dyDescent="0.2">
      <c r="A8955">
        <v>8896</v>
      </c>
      <c r="B8955" s="85">
        <f>'CARES CRRSA ARP 28-35'!H80</f>
        <v>0</v>
      </c>
      <c r="D8955" s="2" t="str">
        <f t="shared" si="145"/>
        <v>Error?</v>
      </c>
      <c r="E8955" s="4" t="s">
        <v>1610</v>
      </c>
    </row>
    <row r="8956" spans="1:5" x14ac:dyDescent="0.2">
      <c r="A8956">
        <v>8897</v>
      </c>
      <c r="B8956" s="85">
        <f>'CARES CRRSA ARP 28-35'!J80</f>
        <v>0</v>
      </c>
      <c r="D8956" s="2" t="str">
        <f t="shared" si="145"/>
        <v>Error?</v>
      </c>
      <c r="E8956" s="4" t="s">
        <v>1610</v>
      </c>
    </row>
    <row r="8957" spans="1:5" x14ac:dyDescent="0.2">
      <c r="A8957">
        <v>8898</v>
      </c>
      <c r="B8957" s="85">
        <f>'CARES CRRSA ARP 28-35'!L80</f>
        <v>0</v>
      </c>
      <c r="D8957" s="2" t="str">
        <f t="shared" ref="D8957:D9020" si="146">IF(ISBLANK(B8957),"OK",IF(A8957-B8957=0,"OK","Error?"))</f>
        <v>Error?</v>
      </c>
      <c r="E8957" s="4" t="s">
        <v>1610</v>
      </c>
    </row>
    <row r="8958" spans="1:5" x14ac:dyDescent="0.2">
      <c r="A8958">
        <v>8899</v>
      </c>
      <c r="B8958" s="85">
        <f>'CARES CRRSA ARP 28-35'!F81</f>
        <v>0</v>
      </c>
      <c r="D8958" s="2" t="str">
        <f t="shared" si="146"/>
        <v>Error?</v>
      </c>
      <c r="E8958" s="4" t="s">
        <v>1610</v>
      </c>
    </row>
    <row r="8959" spans="1:5" x14ac:dyDescent="0.2">
      <c r="A8959">
        <v>8900</v>
      </c>
      <c r="B8959" s="85">
        <f>'CARES CRRSA ARP 28-35'!G81</f>
        <v>0</v>
      </c>
      <c r="D8959" s="2" t="str">
        <f t="shared" si="146"/>
        <v>Error?</v>
      </c>
      <c r="E8959" s="4" t="s">
        <v>1610</v>
      </c>
    </row>
    <row r="8960" spans="1:5" x14ac:dyDescent="0.2">
      <c r="A8960">
        <v>8901</v>
      </c>
      <c r="B8960" s="85">
        <f>'CARES CRRSA ARP 28-35'!H81</f>
        <v>0</v>
      </c>
      <c r="D8960" s="2" t="str">
        <f t="shared" si="146"/>
        <v>Error?</v>
      </c>
      <c r="E8960" s="4" t="s">
        <v>1610</v>
      </c>
    </row>
    <row r="8961" spans="1:5" x14ac:dyDescent="0.2">
      <c r="A8961">
        <v>8902</v>
      </c>
      <c r="B8961" s="85">
        <f>'CARES CRRSA ARP 28-35'!J81</f>
        <v>0</v>
      </c>
      <c r="D8961" s="2" t="str">
        <f t="shared" si="146"/>
        <v>Error?</v>
      </c>
      <c r="E8961" s="4" t="s">
        <v>1610</v>
      </c>
    </row>
    <row r="8962" spans="1:5" x14ac:dyDescent="0.2">
      <c r="A8962">
        <v>8903</v>
      </c>
      <c r="B8962" s="85">
        <f>'CARES CRRSA ARP 28-35'!L81</f>
        <v>0</v>
      </c>
      <c r="D8962" s="2" t="str">
        <f t="shared" si="146"/>
        <v>Error?</v>
      </c>
      <c r="E8962" s="4" t="s">
        <v>1610</v>
      </c>
    </row>
    <row r="8963" spans="1:5" x14ac:dyDescent="0.2">
      <c r="A8963">
        <v>8904</v>
      </c>
      <c r="B8963" s="85">
        <f>'CARES CRRSA ARP 28-35'!D88</f>
        <v>0</v>
      </c>
      <c r="D8963" s="2" t="str">
        <f t="shared" si="146"/>
        <v>Error?</v>
      </c>
      <c r="E8963" s="4" t="s">
        <v>1610</v>
      </c>
    </row>
    <row r="8964" spans="1:5" x14ac:dyDescent="0.2">
      <c r="A8964">
        <v>8905</v>
      </c>
      <c r="B8964" s="85">
        <f>'CARES CRRSA ARP 28-35'!E88</f>
        <v>0</v>
      </c>
      <c r="D8964" s="2" t="str">
        <f t="shared" si="146"/>
        <v>Error?</v>
      </c>
      <c r="E8964" s="4" t="s">
        <v>1610</v>
      </c>
    </row>
    <row r="8965" spans="1:5" x14ac:dyDescent="0.2">
      <c r="A8965">
        <v>8906</v>
      </c>
      <c r="B8965" s="85">
        <f>'CARES CRRSA ARP 28-35'!F88</f>
        <v>0</v>
      </c>
      <c r="D8965" s="2" t="str">
        <f t="shared" si="146"/>
        <v>Error?</v>
      </c>
      <c r="E8965" s="4" t="s">
        <v>1610</v>
      </c>
    </row>
    <row r="8966" spans="1:5" x14ac:dyDescent="0.2">
      <c r="A8966">
        <v>8907</v>
      </c>
      <c r="B8966" s="85">
        <f>'CARES CRRSA ARP 28-35'!G88</f>
        <v>0</v>
      </c>
      <c r="D8966" s="2" t="str">
        <f t="shared" si="146"/>
        <v>Error?</v>
      </c>
      <c r="E8966" s="4" t="s">
        <v>1610</v>
      </c>
    </row>
    <row r="8967" spans="1:5" x14ac:dyDescent="0.2">
      <c r="A8967">
        <v>8908</v>
      </c>
      <c r="B8967" s="85">
        <f>'CARES CRRSA ARP 28-35'!H88</f>
        <v>0</v>
      </c>
      <c r="D8967" s="2" t="str">
        <f t="shared" si="146"/>
        <v>Error?</v>
      </c>
      <c r="E8967" s="4" t="s">
        <v>1610</v>
      </c>
    </row>
    <row r="8968" spans="1:5" x14ac:dyDescent="0.2">
      <c r="A8968">
        <v>8909</v>
      </c>
      <c r="B8968" s="85">
        <f>'CARES CRRSA ARP 28-35'!I88</f>
        <v>0</v>
      </c>
      <c r="D8968" s="2" t="str">
        <f t="shared" si="146"/>
        <v>Error?</v>
      </c>
      <c r="E8968" s="4" t="s">
        <v>1610</v>
      </c>
    </row>
    <row r="8969" spans="1:5" x14ac:dyDescent="0.2">
      <c r="A8969">
        <v>8910</v>
      </c>
      <c r="B8969" s="85">
        <f>'CARES CRRSA ARP 28-35'!J88</f>
        <v>0</v>
      </c>
      <c r="D8969" s="2" t="str">
        <f t="shared" si="146"/>
        <v>Error?</v>
      </c>
      <c r="E8969" s="4" t="s">
        <v>1610</v>
      </c>
    </row>
    <row r="8970" spans="1:5" x14ac:dyDescent="0.2">
      <c r="A8970">
        <v>8911</v>
      </c>
      <c r="B8970" s="85">
        <f>'CARES CRRSA ARP 28-35'!L88</f>
        <v>0</v>
      </c>
      <c r="D8970" s="2" t="str">
        <f t="shared" si="146"/>
        <v>Error?</v>
      </c>
      <c r="E8970" s="4" t="s">
        <v>1610</v>
      </c>
    </row>
    <row r="8971" spans="1:5" x14ac:dyDescent="0.2">
      <c r="A8971">
        <v>8912</v>
      </c>
      <c r="B8971" s="85">
        <f>'CARES CRRSA ARP 28-35'!D89</f>
        <v>0</v>
      </c>
      <c r="D8971" s="2" t="str">
        <f t="shared" si="146"/>
        <v>Error?</v>
      </c>
      <c r="E8971" s="4" t="s">
        <v>1610</v>
      </c>
    </row>
    <row r="8972" spans="1:5" x14ac:dyDescent="0.2">
      <c r="A8972">
        <v>8913</v>
      </c>
      <c r="B8972" s="85">
        <f>'CARES CRRSA ARP 28-35'!E89</f>
        <v>0</v>
      </c>
      <c r="D8972" s="2" t="str">
        <f t="shared" si="146"/>
        <v>Error?</v>
      </c>
      <c r="E8972" s="4" t="s">
        <v>1610</v>
      </c>
    </row>
    <row r="8973" spans="1:5" x14ac:dyDescent="0.2">
      <c r="A8973">
        <v>8914</v>
      </c>
      <c r="B8973" s="85">
        <f>'CARES CRRSA ARP 28-35'!F89</f>
        <v>0</v>
      </c>
      <c r="D8973" s="2" t="str">
        <f t="shared" si="146"/>
        <v>Error?</v>
      </c>
      <c r="E8973" s="4" t="s">
        <v>1610</v>
      </c>
    </row>
    <row r="8974" spans="1:5" x14ac:dyDescent="0.2">
      <c r="A8974">
        <v>8915</v>
      </c>
      <c r="B8974" s="85">
        <f>'CARES CRRSA ARP 28-35'!G89</f>
        <v>0</v>
      </c>
      <c r="D8974" s="2" t="str">
        <f t="shared" si="146"/>
        <v>Error?</v>
      </c>
      <c r="E8974" s="4" t="s">
        <v>1610</v>
      </c>
    </row>
    <row r="8975" spans="1:5" x14ac:dyDescent="0.2">
      <c r="A8975">
        <v>8916</v>
      </c>
      <c r="B8975" s="85">
        <f>'CARES CRRSA ARP 28-35'!H89</f>
        <v>0</v>
      </c>
      <c r="D8975" s="2" t="str">
        <f t="shared" si="146"/>
        <v>Error?</v>
      </c>
      <c r="E8975" s="4" t="s">
        <v>1610</v>
      </c>
    </row>
    <row r="8976" spans="1:5" x14ac:dyDescent="0.2">
      <c r="A8976">
        <v>8917</v>
      </c>
      <c r="B8976" s="85">
        <f>'CARES CRRSA ARP 28-35'!I89</f>
        <v>0</v>
      </c>
      <c r="D8976" s="2" t="str">
        <f t="shared" si="146"/>
        <v>Error?</v>
      </c>
      <c r="E8976" s="4" t="s">
        <v>1610</v>
      </c>
    </row>
    <row r="8977" spans="1:5" x14ac:dyDescent="0.2">
      <c r="A8977">
        <v>8918</v>
      </c>
      <c r="B8977" s="85">
        <f>'CARES CRRSA ARP 28-35'!J89</f>
        <v>0</v>
      </c>
      <c r="D8977" s="2" t="str">
        <f t="shared" si="146"/>
        <v>Error?</v>
      </c>
      <c r="E8977" s="4" t="s">
        <v>1610</v>
      </c>
    </row>
    <row r="8978" spans="1:5" x14ac:dyDescent="0.2">
      <c r="A8978">
        <v>8919</v>
      </c>
      <c r="B8978" s="85">
        <f>'CARES CRRSA ARP 28-35'!L89</f>
        <v>0</v>
      </c>
      <c r="D8978" s="2" t="str">
        <f t="shared" si="146"/>
        <v>Error?</v>
      </c>
      <c r="E8978" s="4" t="s">
        <v>1610</v>
      </c>
    </row>
    <row r="8979" spans="1:5" x14ac:dyDescent="0.2">
      <c r="A8979">
        <v>8920</v>
      </c>
      <c r="B8979" s="85">
        <f>'CARES CRRSA ARP 28-35'!D92</f>
        <v>0</v>
      </c>
      <c r="D8979" s="2" t="str">
        <f t="shared" si="146"/>
        <v>Error?</v>
      </c>
      <c r="E8979" s="4" t="s">
        <v>1610</v>
      </c>
    </row>
    <row r="8980" spans="1:5" x14ac:dyDescent="0.2">
      <c r="A8980">
        <v>8921</v>
      </c>
      <c r="B8980" s="85">
        <f>'CARES CRRSA ARP 28-35'!E92</f>
        <v>0</v>
      </c>
      <c r="D8980" s="2" t="str">
        <f t="shared" si="146"/>
        <v>Error?</v>
      </c>
      <c r="E8980" s="4" t="s">
        <v>1610</v>
      </c>
    </row>
    <row r="8981" spans="1:5" x14ac:dyDescent="0.2">
      <c r="A8981">
        <v>8922</v>
      </c>
      <c r="B8981" s="85">
        <f>'CARES CRRSA ARP 28-35'!F92</f>
        <v>0</v>
      </c>
      <c r="D8981" s="2" t="str">
        <f t="shared" si="146"/>
        <v>Error?</v>
      </c>
      <c r="E8981" s="4" t="s">
        <v>1610</v>
      </c>
    </row>
    <row r="8982" spans="1:5" x14ac:dyDescent="0.2">
      <c r="A8982">
        <v>8923</v>
      </c>
      <c r="B8982" s="85">
        <f>'CARES CRRSA ARP 28-35'!G92</f>
        <v>0</v>
      </c>
      <c r="D8982" s="2" t="str">
        <f t="shared" si="146"/>
        <v>Error?</v>
      </c>
      <c r="E8982" s="4" t="s">
        <v>1610</v>
      </c>
    </row>
    <row r="8983" spans="1:5" x14ac:dyDescent="0.2">
      <c r="A8983">
        <v>8924</v>
      </c>
      <c r="B8983" s="85">
        <f>'CARES CRRSA ARP 28-35'!H92</f>
        <v>0</v>
      </c>
      <c r="D8983" s="2" t="str">
        <f t="shared" si="146"/>
        <v>Error?</v>
      </c>
      <c r="E8983" s="4" t="s">
        <v>1610</v>
      </c>
    </row>
    <row r="8984" spans="1:5" x14ac:dyDescent="0.2">
      <c r="A8984">
        <v>8925</v>
      </c>
      <c r="B8984" s="85">
        <f>'CARES CRRSA ARP 28-35'!I92</f>
        <v>0</v>
      </c>
      <c r="D8984" s="2" t="str">
        <f t="shared" si="146"/>
        <v>Error?</v>
      </c>
      <c r="E8984" s="4" t="s">
        <v>1610</v>
      </c>
    </row>
    <row r="8985" spans="1:5" x14ac:dyDescent="0.2">
      <c r="A8985">
        <v>8926</v>
      </c>
      <c r="B8985" s="85">
        <f>'CARES CRRSA ARP 28-35'!J92</f>
        <v>0</v>
      </c>
      <c r="D8985" s="2" t="str">
        <f t="shared" si="146"/>
        <v>Error?</v>
      </c>
      <c r="E8985" s="4" t="s">
        <v>1610</v>
      </c>
    </row>
    <row r="8986" spans="1:5" x14ac:dyDescent="0.2">
      <c r="A8986">
        <v>8927</v>
      </c>
      <c r="B8986" s="85">
        <f>'CARES CRRSA ARP 28-35'!L92</f>
        <v>0</v>
      </c>
      <c r="D8986" s="2" t="str">
        <f t="shared" si="146"/>
        <v>Error?</v>
      </c>
      <c r="E8986" s="4" t="s">
        <v>1610</v>
      </c>
    </row>
    <row r="8987" spans="1:5" x14ac:dyDescent="0.2">
      <c r="A8987">
        <v>8928</v>
      </c>
      <c r="B8987" s="85">
        <f>'CARES CRRSA ARP 28-35'!D93</f>
        <v>0</v>
      </c>
      <c r="D8987" s="2" t="str">
        <f t="shared" si="146"/>
        <v>Error?</v>
      </c>
      <c r="E8987" s="4" t="s">
        <v>1610</v>
      </c>
    </row>
    <row r="8988" spans="1:5" x14ac:dyDescent="0.2">
      <c r="A8988">
        <v>8929</v>
      </c>
      <c r="B8988" s="85">
        <f>'CARES CRRSA ARP 28-35'!L93</f>
        <v>0</v>
      </c>
      <c r="D8988" s="2" t="str">
        <f t="shared" si="146"/>
        <v>Error?</v>
      </c>
      <c r="E8988" s="4" t="s">
        <v>1610</v>
      </c>
    </row>
    <row r="8989" spans="1:5" x14ac:dyDescent="0.2">
      <c r="A8989">
        <v>8930</v>
      </c>
      <c r="B8989" s="85">
        <f>'CARES CRRSA ARP 28-35'!D94</f>
        <v>0</v>
      </c>
      <c r="D8989" s="2" t="str">
        <f t="shared" si="146"/>
        <v>Error?</v>
      </c>
      <c r="E8989" s="4" t="s">
        <v>1610</v>
      </c>
    </row>
    <row r="8990" spans="1:5" x14ac:dyDescent="0.2">
      <c r="A8990">
        <v>8931</v>
      </c>
      <c r="B8990" s="85">
        <f>'CARES CRRSA ARP 28-35'!E94</f>
        <v>0</v>
      </c>
      <c r="D8990" s="2" t="str">
        <f t="shared" si="146"/>
        <v>Error?</v>
      </c>
      <c r="E8990" s="4" t="s">
        <v>1610</v>
      </c>
    </row>
    <row r="8991" spans="1:5" x14ac:dyDescent="0.2">
      <c r="A8991">
        <v>8932</v>
      </c>
      <c r="B8991" s="85">
        <f>'CARES CRRSA ARP 28-35'!F94</f>
        <v>0</v>
      </c>
      <c r="D8991" s="2" t="str">
        <f t="shared" si="146"/>
        <v>Error?</v>
      </c>
      <c r="E8991" s="4" t="s">
        <v>1610</v>
      </c>
    </row>
    <row r="8992" spans="1:5" x14ac:dyDescent="0.2">
      <c r="A8992">
        <v>8933</v>
      </c>
      <c r="B8992" s="85">
        <f>'CARES CRRSA ARP 28-35'!G94</f>
        <v>0</v>
      </c>
      <c r="D8992" s="2" t="str">
        <f t="shared" si="146"/>
        <v>Error?</v>
      </c>
      <c r="E8992" s="4" t="s">
        <v>1610</v>
      </c>
    </row>
    <row r="8993" spans="1:5" x14ac:dyDescent="0.2">
      <c r="A8993">
        <v>8934</v>
      </c>
      <c r="B8993" s="85">
        <f>'CARES CRRSA ARP 28-35'!H94</f>
        <v>0</v>
      </c>
      <c r="D8993" s="2" t="str">
        <f t="shared" si="146"/>
        <v>Error?</v>
      </c>
      <c r="E8993" s="4" t="s">
        <v>1610</v>
      </c>
    </row>
    <row r="8994" spans="1:5" x14ac:dyDescent="0.2">
      <c r="A8994">
        <v>8935</v>
      </c>
      <c r="B8994" s="85">
        <f>'CARES CRRSA ARP 28-35'!I94</f>
        <v>0</v>
      </c>
      <c r="D8994" s="2" t="str">
        <f t="shared" si="146"/>
        <v>Error?</v>
      </c>
      <c r="E8994" s="4" t="s">
        <v>1610</v>
      </c>
    </row>
    <row r="8995" spans="1:5" x14ac:dyDescent="0.2">
      <c r="A8995">
        <v>8936</v>
      </c>
      <c r="B8995" s="85">
        <f>'CARES CRRSA ARP 28-35'!J94</f>
        <v>0</v>
      </c>
      <c r="D8995" s="2" t="str">
        <f t="shared" si="146"/>
        <v>Error?</v>
      </c>
      <c r="E8995" s="4" t="s">
        <v>1610</v>
      </c>
    </row>
    <row r="8996" spans="1:5" x14ac:dyDescent="0.2">
      <c r="A8996">
        <v>8937</v>
      </c>
      <c r="B8996" s="85">
        <f>'CARES CRRSA ARP 28-35'!L94</f>
        <v>0</v>
      </c>
      <c r="D8996" s="2" t="str">
        <f t="shared" si="146"/>
        <v>Error?</v>
      </c>
      <c r="E8996" s="4" t="s">
        <v>1610</v>
      </c>
    </row>
    <row r="8997" spans="1:5" x14ac:dyDescent="0.2">
      <c r="A8997">
        <v>8938</v>
      </c>
      <c r="B8997" s="85">
        <f>'CARES CRRSA ARP 28-35'!F97</f>
        <v>0</v>
      </c>
      <c r="D8997" s="2" t="str">
        <f t="shared" si="146"/>
        <v>Error?</v>
      </c>
      <c r="E8997" s="4" t="s">
        <v>1610</v>
      </c>
    </row>
    <row r="8998" spans="1:5" x14ac:dyDescent="0.2">
      <c r="A8998">
        <v>8939</v>
      </c>
      <c r="B8998" s="85">
        <f>'CARES CRRSA ARP 28-35'!G97</f>
        <v>0</v>
      </c>
      <c r="D8998" s="2" t="str">
        <f t="shared" si="146"/>
        <v>Error?</v>
      </c>
      <c r="E8998" s="4" t="s">
        <v>1610</v>
      </c>
    </row>
    <row r="8999" spans="1:5" x14ac:dyDescent="0.2">
      <c r="A8999">
        <v>8940</v>
      </c>
      <c r="B8999" s="85">
        <f>'CARES CRRSA ARP 28-35'!H97</f>
        <v>0</v>
      </c>
      <c r="D8999" s="2" t="str">
        <f t="shared" si="146"/>
        <v>Error?</v>
      </c>
      <c r="E8999" s="4" t="s">
        <v>1610</v>
      </c>
    </row>
    <row r="9000" spans="1:5" x14ac:dyDescent="0.2">
      <c r="A9000">
        <v>8941</v>
      </c>
      <c r="B9000" s="85">
        <f>'CARES CRRSA ARP 28-35'!J97</f>
        <v>0</v>
      </c>
      <c r="D9000" s="2" t="str">
        <f t="shared" si="146"/>
        <v>Error?</v>
      </c>
      <c r="E9000" s="4" t="s">
        <v>1610</v>
      </c>
    </row>
    <row r="9001" spans="1:5" x14ac:dyDescent="0.2">
      <c r="A9001">
        <v>8942</v>
      </c>
      <c r="B9001" s="85">
        <f>'CARES CRRSA ARP 28-35'!L97</f>
        <v>0</v>
      </c>
      <c r="D9001" s="2" t="str">
        <f t="shared" si="146"/>
        <v>Error?</v>
      </c>
      <c r="E9001" s="4" t="s">
        <v>1610</v>
      </c>
    </row>
    <row r="9002" spans="1:5" x14ac:dyDescent="0.2">
      <c r="A9002">
        <v>8943</v>
      </c>
      <c r="B9002" s="85">
        <f>'CARES CRRSA ARP 28-35'!F98</f>
        <v>0</v>
      </c>
      <c r="D9002" s="2" t="str">
        <f t="shared" si="146"/>
        <v>Error?</v>
      </c>
      <c r="E9002" s="4" t="s">
        <v>1610</v>
      </c>
    </row>
    <row r="9003" spans="1:5" x14ac:dyDescent="0.2">
      <c r="A9003">
        <v>8944</v>
      </c>
      <c r="B9003" s="85">
        <f>'CARES CRRSA ARP 28-35'!G98</f>
        <v>0</v>
      </c>
      <c r="D9003" s="2" t="str">
        <f t="shared" si="146"/>
        <v>Error?</v>
      </c>
      <c r="E9003" s="4" t="s">
        <v>1610</v>
      </c>
    </row>
    <row r="9004" spans="1:5" x14ac:dyDescent="0.2">
      <c r="A9004">
        <v>8945</v>
      </c>
      <c r="B9004" s="85">
        <f>'CARES CRRSA ARP 28-35'!H98</f>
        <v>0</v>
      </c>
      <c r="D9004" s="2" t="str">
        <f t="shared" si="146"/>
        <v>Error?</v>
      </c>
      <c r="E9004" s="4" t="s">
        <v>1610</v>
      </c>
    </row>
    <row r="9005" spans="1:5" x14ac:dyDescent="0.2">
      <c r="A9005">
        <v>8946</v>
      </c>
      <c r="B9005" s="85">
        <f>'CARES CRRSA ARP 28-35'!J98</f>
        <v>0</v>
      </c>
      <c r="D9005" s="2" t="str">
        <f t="shared" si="146"/>
        <v>Error?</v>
      </c>
      <c r="E9005" s="4" t="s">
        <v>1610</v>
      </c>
    </row>
    <row r="9006" spans="1:5" x14ac:dyDescent="0.2">
      <c r="A9006">
        <v>8947</v>
      </c>
      <c r="B9006" s="85">
        <f>'CARES CRRSA ARP 28-35'!L98</f>
        <v>0</v>
      </c>
      <c r="D9006" s="2" t="str">
        <f t="shared" si="146"/>
        <v>Error?</v>
      </c>
      <c r="E9006" s="4" t="s">
        <v>1610</v>
      </c>
    </row>
    <row r="9007" spans="1:5" x14ac:dyDescent="0.2">
      <c r="A9007">
        <v>8948</v>
      </c>
      <c r="B9007" s="85">
        <f>'CARES CRRSA ARP 28-35'!F99</f>
        <v>0</v>
      </c>
      <c r="D9007" s="2" t="str">
        <f t="shared" si="146"/>
        <v>Error?</v>
      </c>
      <c r="E9007" s="4" t="s">
        <v>1610</v>
      </c>
    </row>
    <row r="9008" spans="1:5" x14ac:dyDescent="0.2">
      <c r="A9008">
        <v>8949</v>
      </c>
      <c r="B9008" s="85">
        <f>'CARES CRRSA ARP 28-35'!G99</f>
        <v>0</v>
      </c>
      <c r="D9008" s="2" t="str">
        <f t="shared" si="146"/>
        <v>Error?</v>
      </c>
      <c r="E9008" s="4" t="s">
        <v>1610</v>
      </c>
    </row>
    <row r="9009" spans="1:6" x14ac:dyDescent="0.2">
      <c r="A9009">
        <v>8950</v>
      </c>
      <c r="B9009" s="85">
        <f>'CARES CRRSA ARP 28-35'!H99</f>
        <v>0</v>
      </c>
      <c r="D9009" s="2" t="str">
        <f t="shared" si="146"/>
        <v>Error?</v>
      </c>
      <c r="E9009" s="4" t="s">
        <v>1610</v>
      </c>
    </row>
    <row r="9010" spans="1:6" x14ac:dyDescent="0.2">
      <c r="A9010">
        <v>8951</v>
      </c>
      <c r="B9010" s="85">
        <f>'CARES CRRSA ARP 28-35'!J99</f>
        <v>0</v>
      </c>
      <c r="D9010" s="2" t="str">
        <f t="shared" si="146"/>
        <v>Error?</v>
      </c>
      <c r="E9010" s="4" t="s">
        <v>1610</v>
      </c>
    </row>
    <row r="9011" spans="1:6" x14ac:dyDescent="0.2">
      <c r="A9011">
        <v>8952</v>
      </c>
      <c r="B9011" s="85">
        <f>'CARES CRRSA ARP 28-35'!L99</f>
        <v>0</v>
      </c>
      <c r="D9011" s="2" t="str">
        <f t="shared" si="146"/>
        <v>Error?</v>
      </c>
      <c r="E9011" s="4" t="s">
        <v>1610</v>
      </c>
    </row>
    <row r="9012" spans="1:6" x14ac:dyDescent="0.2">
      <c r="A9012" s="5">
        <v>8953</v>
      </c>
      <c r="D9012" s="2" t="str">
        <f t="shared" si="146"/>
        <v>OK</v>
      </c>
      <c r="E9012" s="4" t="s">
        <v>1610</v>
      </c>
      <c r="F9012" s="1" t="s">
        <v>1810</v>
      </c>
    </row>
    <row r="9013" spans="1:6" x14ac:dyDescent="0.2">
      <c r="A9013" s="5">
        <v>8954</v>
      </c>
      <c r="D9013" s="2" t="str">
        <f t="shared" si="146"/>
        <v>OK</v>
      </c>
      <c r="E9013" s="4" t="s">
        <v>1610</v>
      </c>
      <c r="F9013" s="1" t="s">
        <v>1810</v>
      </c>
    </row>
    <row r="9014" spans="1:6" x14ac:dyDescent="0.2">
      <c r="A9014" s="5">
        <v>8955</v>
      </c>
      <c r="D9014" s="2" t="str">
        <f t="shared" si="146"/>
        <v>OK</v>
      </c>
      <c r="E9014" s="4" t="s">
        <v>1610</v>
      </c>
      <c r="F9014" s="1" t="s">
        <v>1810</v>
      </c>
    </row>
    <row r="9015" spans="1:6" x14ac:dyDescent="0.2">
      <c r="A9015" s="5">
        <v>8956</v>
      </c>
      <c r="D9015" s="2" t="str">
        <f t="shared" si="146"/>
        <v>OK</v>
      </c>
      <c r="E9015" s="4" t="s">
        <v>1610</v>
      </c>
      <c r="F9015" s="1" t="s">
        <v>1810</v>
      </c>
    </row>
    <row r="9016" spans="1:6" x14ac:dyDescent="0.2">
      <c r="A9016" s="5">
        <v>8957</v>
      </c>
      <c r="D9016" s="2" t="str">
        <f t="shared" si="146"/>
        <v>OK</v>
      </c>
      <c r="E9016" s="4" t="s">
        <v>1610</v>
      </c>
      <c r="F9016" s="1" t="s">
        <v>1810</v>
      </c>
    </row>
    <row r="9017" spans="1:6" x14ac:dyDescent="0.2">
      <c r="A9017" s="5">
        <v>8958</v>
      </c>
      <c r="D9017" s="2" t="str">
        <f t="shared" si="146"/>
        <v>OK</v>
      </c>
      <c r="E9017" s="4" t="s">
        <v>1610</v>
      </c>
      <c r="F9017" s="1" t="s">
        <v>1810</v>
      </c>
    </row>
    <row r="9018" spans="1:6" x14ac:dyDescent="0.2">
      <c r="A9018" s="5">
        <v>8959</v>
      </c>
      <c r="D9018" s="2" t="str">
        <f t="shared" si="146"/>
        <v>OK</v>
      </c>
      <c r="E9018" s="4" t="s">
        <v>1610</v>
      </c>
      <c r="F9018" s="1" t="s">
        <v>1810</v>
      </c>
    </row>
    <row r="9019" spans="1:6" x14ac:dyDescent="0.2">
      <c r="A9019" s="5">
        <v>8960</v>
      </c>
      <c r="D9019" s="2" t="str">
        <f t="shared" si="146"/>
        <v>OK</v>
      </c>
      <c r="E9019" s="4" t="s">
        <v>1610</v>
      </c>
      <c r="F9019" s="1" t="s">
        <v>1810</v>
      </c>
    </row>
    <row r="9020" spans="1:6" x14ac:dyDescent="0.2">
      <c r="A9020" s="5">
        <v>8961</v>
      </c>
      <c r="D9020" s="2" t="str">
        <f t="shared" si="146"/>
        <v>OK</v>
      </c>
      <c r="E9020" s="4" t="s">
        <v>1610</v>
      </c>
      <c r="F9020" s="1" t="s">
        <v>1810</v>
      </c>
    </row>
    <row r="9021" spans="1:6" x14ac:dyDescent="0.2">
      <c r="A9021" s="5">
        <v>8962</v>
      </c>
      <c r="D9021" s="2" t="str">
        <f t="shared" ref="D9021:D9084" si="147">IF(ISBLANK(B9021),"OK",IF(A9021-B9021=0,"OK","Error?"))</f>
        <v>OK</v>
      </c>
      <c r="E9021" s="4" t="s">
        <v>1610</v>
      </c>
      <c r="F9021" s="1" t="s">
        <v>1810</v>
      </c>
    </row>
    <row r="9022" spans="1:6" x14ac:dyDescent="0.2">
      <c r="A9022" s="5">
        <v>8963</v>
      </c>
      <c r="D9022" s="2" t="str">
        <f t="shared" si="147"/>
        <v>OK</v>
      </c>
      <c r="E9022" s="4" t="s">
        <v>1610</v>
      </c>
      <c r="F9022" s="1" t="s">
        <v>1810</v>
      </c>
    </row>
    <row r="9023" spans="1:6" x14ac:dyDescent="0.2">
      <c r="A9023" s="5">
        <v>8964</v>
      </c>
      <c r="D9023" s="2" t="str">
        <f t="shared" si="147"/>
        <v>OK</v>
      </c>
      <c r="E9023" s="4" t="s">
        <v>1610</v>
      </c>
      <c r="F9023" s="1" t="s">
        <v>1810</v>
      </c>
    </row>
    <row r="9024" spans="1:6" x14ac:dyDescent="0.2">
      <c r="A9024" s="5">
        <v>8965</v>
      </c>
      <c r="D9024" s="2" t="str">
        <f t="shared" si="147"/>
        <v>OK</v>
      </c>
      <c r="E9024" s="4" t="s">
        <v>1610</v>
      </c>
      <c r="F9024" s="1" t="s">
        <v>1810</v>
      </c>
    </row>
    <row r="9025" spans="1:6" x14ac:dyDescent="0.2">
      <c r="A9025" s="5">
        <v>8966</v>
      </c>
      <c r="D9025" s="2" t="str">
        <f t="shared" si="147"/>
        <v>OK</v>
      </c>
      <c r="E9025" s="4" t="s">
        <v>1610</v>
      </c>
      <c r="F9025" s="1" t="s">
        <v>1810</v>
      </c>
    </row>
    <row r="9026" spans="1:6" x14ac:dyDescent="0.2">
      <c r="A9026" s="5">
        <v>8967</v>
      </c>
      <c r="D9026" s="2" t="str">
        <f t="shared" si="147"/>
        <v>OK</v>
      </c>
      <c r="E9026" s="4" t="s">
        <v>1610</v>
      </c>
      <c r="F9026" s="1" t="s">
        <v>1810</v>
      </c>
    </row>
    <row r="9027" spans="1:6" x14ac:dyDescent="0.2">
      <c r="A9027" s="5">
        <v>8968</v>
      </c>
      <c r="D9027" s="2" t="str">
        <f t="shared" si="147"/>
        <v>OK</v>
      </c>
      <c r="E9027" s="4" t="s">
        <v>1610</v>
      </c>
      <c r="F9027" s="1" t="s">
        <v>1810</v>
      </c>
    </row>
    <row r="9028" spans="1:6" x14ac:dyDescent="0.2">
      <c r="A9028" s="5">
        <v>8969</v>
      </c>
      <c r="D9028" s="2" t="str">
        <f t="shared" si="147"/>
        <v>OK</v>
      </c>
      <c r="E9028" s="4" t="s">
        <v>1610</v>
      </c>
      <c r="F9028" s="1" t="s">
        <v>1810</v>
      </c>
    </row>
    <row r="9029" spans="1:6" x14ac:dyDescent="0.2">
      <c r="A9029" s="5">
        <v>8970</v>
      </c>
      <c r="D9029" s="2" t="str">
        <f t="shared" si="147"/>
        <v>OK</v>
      </c>
      <c r="E9029" s="4" t="s">
        <v>1610</v>
      </c>
      <c r="F9029" s="1" t="s">
        <v>1810</v>
      </c>
    </row>
    <row r="9030" spans="1:6" x14ac:dyDescent="0.2">
      <c r="A9030" s="5">
        <v>8971</v>
      </c>
      <c r="D9030" s="2" t="str">
        <f t="shared" si="147"/>
        <v>OK</v>
      </c>
      <c r="E9030" s="4" t="s">
        <v>1610</v>
      </c>
      <c r="F9030" s="1" t="s">
        <v>1810</v>
      </c>
    </row>
    <row r="9031" spans="1:6" x14ac:dyDescent="0.2">
      <c r="A9031" s="5">
        <v>8972</v>
      </c>
      <c r="D9031" s="2" t="str">
        <f t="shared" si="147"/>
        <v>OK</v>
      </c>
      <c r="E9031" s="4" t="s">
        <v>1610</v>
      </c>
      <c r="F9031" s="1" t="s">
        <v>1810</v>
      </c>
    </row>
    <row r="9032" spans="1:6" x14ac:dyDescent="0.2">
      <c r="A9032" s="5">
        <v>8973</v>
      </c>
      <c r="D9032" s="2" t="str">
        <f t="shared" si="147"/>
        <v>OK</v>
      </c>
      <c r="E9032" s="4" t="s">
        <v>1610</v>
      </c>
      <c r="F9032" s="1" t="s">
        <v>1810</v>
      </c>
    </row>
    <row r="9033" spans="1:6" x14ac:dyDescent="0.2">
      <c r="A9033" s="5">
        <v>8974</v>
      </c>
      <c r="D9033" s="2" t="str">
        <f t="shared" si="147"/>
        <v>OK</v>
      </c>
      <c r="E9033" s="4" t="s">
        <v>1610</v>
      </c>
      <c r="F9033" s="1" t="s">
        <v>1810</v>
      </c>
    </row>
    <row r="9034" spans="1:6" x14ac:dyDescent="0.2">
      <c r="A9034" s="5">
        <v>8975</v>
      </c>
      <c r="D9034" s="2" t="str">
        <f t="shared" si="147"/>
        <v>OK</v>
      </c>
      <c r="E9034" s="4" t="s">
        <v>1610</v>
      </c>
      <c r="F9034" s="1" t="s">
        <v>1810</v>
      </c>
    </row>
    <row r="9035" spans="1:6" x14ac:dyDescent="0.2">
      <c r="A9035" s="5">
        <v>8976</v>
      </c>
      <c r="D9035" s="2" t="str">
        <f t="shared" si="147"/>
        <v>OK</v>
      </c>
      <c r="E9035" s="4" t="s">
        <v>1610</v>
      </c>
      <c r="F9035" s="1" t="s">
        <v>1810</v>
      </c>
    </row>
    <row r="9036" spans="1:6" x14ac:dyDescent="0.2">
      <c r="A9036" s="5">
        <v>8977</v>
      </c>
      <c r="D9036" s="2" t="str">
        <f t="shared" si="147"/>
        <v>OK</v>
      </c>
      <c r="E9036" s="4" t="s">
        <v>1610</v>
      </c>
      <c r="F9036" s="1" t="s">
        <v>1810</v>
      </c>
    </row>
    <row r="9037" spans="1:6" x14ac:dyDescent="0.2">
      <c r="A9037" s="5">
        <v>8978</v>
      </c>
      <c r="D9037" s="2" t="str">
        <f t="shared" si="147"/>
        <v>OK</v>
      </c>
      <c r="E9037" s="4" t="s">
        <v>1610</v>
      </c>
      <c r="F9037" s="1" t="s">
        <v>1810</v>
      </c>
    </row>
    <row r="9038" spans="1:6" x14ac:dyDescent="0.2">
      <c r="A9038" s="5">
        <v>8979</v>
      </c>
      <c r="D9038" s="2" t="str">
        <f t="shared" si="147"/>
        <v>OK</v>
      </c>
      <c r="E9038" s="4" t="s">
        <v>1610</v>
      </c>
      <c r="F9038" s="1" t="s">
        <v>1810</v>
      </c>
    </row>
    <row r="9039" spans="1:6" x14ac:dyDescent="0.2">
      <c r="A9039" s="5">
        <v>8980</v>
      </c>
      <c r="D9039" s="2" t="str">
        <f t="shared" si="147"/>
        <v>OK</v>
      </c>
      <c r="E9039" s="4" t="s">
        <v>1610</v>
      </c>
      <c r="F9039" s="1" t="s">
        <v>1810</v>
      </c>
    </row>
    <row r="9040" spans="1:6" x14ac:dyDescent="0.2">
      <c r="A9040" s="5">
        <v>8981</v>
      </c>
      <c r="D9040" s="2" t="str">
        <f t="shared" si="147"/>
        <v>OK</v>
      </c>
      <c r="E9040" s="4" t="s">
        <v>1610</v>
      </c>
      <c r="F9040" s="1" t="s">
        <v>1810</v>
      </c>
    </row>
    <row r="9041" spans="1:6" x14ac:dyDescent="0.2">
      <c r="A9041" s="5">
        <v>8982</v>
      </c>
      <c r="D9041" s="2" t="str">
        <f t="shared" si="147"/>
        <v>OK</v>
      </c>
      <c r="E9041" s="4" t="s">
        <v>1610</v>
      </c>
      <c r="F9041" s="1" t="s">
        <v>1810</v>
      </c>
    </row>
    <row r="9042" spans="1:6" x14ac:dyDescent="0.2">
      <c r="A9042" s="5">
        <v>8983</v>
      </c>
      <c r="D9042" s="2" t="str">
        <f t="shared" si="147"/>
        <v>OK</v>
      </c>
      <c r="E9042" s="4" t="s">
        <v>1610</v>
      </c>
      <c r="F9042" s="1" t="s">
        <v>1810</v>
      </c>
    </row>
    <row r="9043" spans="1:6" x14ac:dyDescent="0.2">
      <c r="A9043" s="5">
        <v>8984</v>
      </c>
      <c r="D9043" s="2" t="str">
        <f t="shared" si="147"/>
        <v>OK</v>
      </c>
      <c r="E9043" s="4" t="s">
        <v>1610</v>
      </c>
      <c r="F9043" s="1" t="s">
        <v>1810</v>
      </c>
    </row>
    <row r="9044" spans="1:6" x14ac:dyDescent="0.2">
      <c r="A9044" s="5">
        <v>8985</v>
      </c>
      <c r="D9044" s="2" t="str">
        <f t="shared" si="147"/>
        <v>OK</v>
      </c>
      <c r="E9044" s="4" t="s">
        <v>1610</v>
      </c>
      <c r="F9044" s="1" t="s">
        <v>1810</v>
      </c>
    </row>
    <row r="9045" spans="1:6" x14ac:dyDescent="0.2">
      <c r="A9045" s="5">
        <v>8986</v>
      </c>
      <c r="D9045" s="2" t="str">
        <f t="shared" si="147"/>
        <v>OK</v>
      </c>
      <c r="E9045" s="4" t="s">
        <v>1610</v>
      </c>
      <c r="F9045" s="1" t="s">
        <v>1810</v>
      </c>
    </row>
    <row r="9046" spans="1:6" x14ac:dyDescent="0.2">
      <c r="A9046" s="5">
        <v>8987</v>
      </c>
      <c r="D9046" s="2" t="str">
        <f t="shared" si="147"/>
        <v>OK</v>
      </c>
      <c r="E9046" s="4" t="s">
        <v>1610</v>
      </c>
      <c r="F9046" s="1" t="s">
        <v>1810</v>
      </c>
    </row>
    <row r="9047" spans="1:6" x14ac:dyDescent="0.2">
      <c r="A9047" s="5">
        <v>8988</v>
      </c>
      <c r="D9047" s="2" t="str">
        <f t="shared" si="147"/>
        <v>OK</v>
      </c>
      <c r="E9047" s="4" t="s">
        <v>1610</v>
      </c>
      <c r="F9047" s="1" t="s">
        <v>1810</v>
      </c>
    </row>
    <row r="9048" spans="1:6" x14ac:dyDescent="0.2">
      <c r="A9048" s="5">
        <v>8989</v>
      </c>
      <c r="D9048" s="2" t="str">
        <f t="shared" si="147"/>
        <v>OK</v>
      </c>
      <c r="E9048" s="4" t="s">
        <v>1610</v>
      </c>
      <c r="F9048" s="1" t="s">
        <v>1810</v>
      </c>
    </row>
    <row r="9049" spans="1:6" x14ac:dyDescent="0.2">
      <c r="A9049" s="5">
        <v>8990</v>
      </c>
      <c r="D9049" s="2" t="str">
        <f t="shared" si="147"/>
        <v>OK</v>
      </c>
      <c r="E9049" s="4" t="s">
        <v>1610</v>
      </c>
      <c r="F9049" s="1" t="s">
        <v>1810</v>
      </c>
    </row>
    <row r="9050" spans="1:6" x14ac:dyDescent="0.2">
      <c r="A9050" s="5">
        <v>8991</v>
      </c>
      <c r="D9050" s="2" t="str">
        <f t="shared" si="147"/>
        <v>OK</v>
      </c>
      <c r="E9050" s="4" t="s">
        <v>1610</v>
      </c>
      <c r="F9050" s="1" t="s">
        <v>1810</v>
      </c>
    </row>
    <row r="9051" spans="1:6" x14ac:dyDescent="0.2">
      <c r="A9051" s="5">
        <v>8992</v>
      </c>
      <c r="D9051" s="2" t="str">
        <f t="shared" si="147"/>
        <v>OK</v>
      </c>
      <c r="E9051" s="4" t="s">
        <v>1610</v>
      </c>
      <c r="F9051" s="1" t="s">
        <v>1810</v>
      </c>
    </row>
    <row r="9052" spans="1:6" x14ac:dyDescent="0.2">
      <c r="A9052" s="5">
        <v>8993</v>
      </c>
      <c r="D9052" s="2" t="str">
        <f t="shared" si="147"/>
        <v>OK</v>
      </c>
      <c r="E9052" s="4" t="s">
        <v>1610</v>
      </c>
      <c r="F9052" s="1" t="s">
        <v>1810</v>
      </c>
    </row>
    <row r="9053" spans="1:6" x14ac:dyDescent="0.2">
      <c r="A9053" s="5">
        <v>8994</v>
      </c>
      <c r="D9053" s="2" t="str">
        <f t="shared" si="147"/>
        <v>OK</v>
      </c>
      <c r="E9053" s="4" t="s">
        <v>1610</v>
      </c>
      <c r="F9053" s="1" t="s">
        <v>1810</v>
      </c>
    </row>
    <row r="9054" spans="1:6" x14ac:dyDescent="0.2">
      <c r="A9054" s="5">
        <v>8995</v>
      </c>
      <c r="D9054" s="2" t="str">
        <f t="shared" si="147"/>
        <v>OK</v>
      </c>
      <c r="E9054" s="4" t="s">
        <v>1610</v>
      </c>
      <c r="F9054" s="1" t="s">
        <v>1810</v>
      </c>
    </row>
    <row r="9055" spans="1:6" x14ac:dyDescent="0.2">
      <c r="A9055" s="5">
        <v>8996</v>
      </c>
      <c r="D9055" s="2" t="str">
        <f t="shared" si="147"/>
        <v>OK</v>
      </c>
      <c r="E9055" s="4" t="s">
        <v>1610</v>
      </c>
      <c r="F9055" s="1" t="s">
        <v>1810</v>
      </c>
    </row>
    <row r="9056" spans="1:6" x14ac:dyDescent="0.2">
      <c r="A9056" s="5">
        <v>8997</v>
      </c>
      <c r="D9056" s="2" t="str">
        <f t="shared" si="147"/>
        <v>OK</v>
      </c>
      <c r="E9056" s="4" t="s">
        <v>1610</v>
      </c>
      <c r="F9056" s="1" t="s">
        <v>1810</v>
      </c>
    </row>
    <row r="9057" spans="1:6" x14ac:dyDescent="0.2">
      <c r="A9057" s="5">
        <v>8998</v>
      </c>
      <c r="D9057" s="2" t="str">
        <f t="shared" si="147"/>
        <v>OK</v>
      </c>
      <c r="E9057" s="4" t="s">
        <v>1610</v>
      </c>
      <c r="F9057" s="1" t="s">
        <v>1810</v>
      </c>
    </row>
    <row r="9058" spans="1:6" x14ac:dyDescent="0.2">
      <c r="A9058" s="5">
        <v>8999</v>
      </c>
      <c r="D9058" s="2" t="str">
        <f t="shared" si="147"/>
        <v>OK</v>
      </c>
      <c r="E9058" s="4" t="s">
        <v>1610</v>
      </c>
      <c r="F9058" s="1" t="s">
        <v>1810</v>
      </c>
    </row>
    <row r="9059" spans="1:6" x14ac:dyDescent="0.2">
      <c r="A9059" s="5">
        <v>9000</v>
      </c>
      <c r="D9059" s="2" t="str">
        <f t="shared" si="147"/>
        <v>OK</v>
      </c>
      <c r="E9059" s="4" t="s">
        <v>1610</v>
      </c>
      <c r="F9059" s="1" t="s">
        <v>1810</v>
      </c>
    </row>
    <row r="9060" spans="1:6" x14ac:dyDescent="0.2">
      <c r="A9060" s="5">
        <v>9001</v>
      </c>
      <c r="D9060" s="2" t="str">
        <f t="shared" si="147"/>
        <v>OK</v>
      </c>
      <c r="E9060" s="4" t="s">
        <v>1610</v>
      </c>
      <c r="F9060" s="1" t="s">
        <v>1810</v>
      </c>
    </row>
    <row r="9061" spans="1:6" x14ac:dyDescent="0.2">
      <c r="A9061" s="5">
        <v>9002</v>
      </c>
      <c r="D9061" s="2" t="str">
        <f t="shared" si="147"/>
        <v>OK</v>
      </c>
      <c r="E9061" s="4" t="s">
        <v>1610</v>
      </c>
      <c r="F9061" s="1" t="s">
        <v>1810</v>
      </c>
    </row>
    <row r="9062" spans="1:6" x14ac:dyDescent="0.2">
      <c r="A9062" s="5">
        <v>9003</v>
      </c>
      <c r="D9062" s="2" t="str">
        <f t="shared" si="147"/>
        <v>OK</v>
      </c>
      <c r="E9062" s="4" t="s">
        <v>1610</v>
      </c>
      <c r="F9062" s="1" t="s">
        <v>1810</v>
      </c>
    </row>
    <row r="9063" spans="1:6" x14ac:dyDescent="0.2">
      <c r="A9063" s="5">
        <v>9004</v>
      </c>
      <c r="D9063" s="2" t="str">
        <f t="shared" si="147"/>
        <v>OK</v>
      </c>
      <c r="E9063" s="4" t="s">
        <v>1610</v>
      </c>
      <c r="F9063" s="1" t="s">
        <v>1810</v>
      </c>
    </row>
    <row r="9064" spans="1:6" x14ac:dyDescent="0.2">
      <c r="A9064" s="5">
        <v>9005</v>
      </c>
      <c r="D9064" s="2" t="str">
        <f t="shared" si="147"/>
        <v>OK</v>
      </c>
      <c r="E9064" s="4" t="s">
        <v>1610</v>
      </c>
      <c r="F9064" s="1" t="s">
        <v>1810</v>
      </c>
    </row>
    <row r="9065" spans="1:6" x14ac:dyDescent="0.2">
      <c r="A9065" s="5">
        <v>9006</v>
      </c>
      <c r="D9065" s="2" t="str">
        <f t="shared" si="147"/>
        <v>OK</v>
      </c>
      <c r="E9065" s="4" t="s">
        <v>1610</v>
      </c>
      <c r="F9065" s="1" t="s">
        <v>1810</v>
      </c>
    </row>
    <row r="9066" spans="1:6" x14ac:dyDescent="0.2">
      <c r="A9066" s="5">
        <v>9007</v>
      </c>
      <c r="D9066" s="2" t="str">
        <f t="shared" si="147"/>
        <v>OK</v>
      </c>
      <c r="E9066" s="4" t="s">
        <v>1610</v>
      </c>
      <c r="F9066" s="1" t="s">
        <v>1810</v>
      </c>
    </row>
    <row r="9067" spans="1:6" x14ac:dyDescent="0.2">
      <c r="A9067">
        <v>9008</v>
      </c>
      <c r="B9067" s="85">
        <f>'CARES CRRSA ARP 28-35'!D286</f>
        <v>0</v>
      </c>
      <c r="D9067" s="2" t="str">
        <f t="shared" si="147"/>
        <v>Error?</v>
      </c>
      <c r="E9067" s="4" t="s">
        <v>1610</v>
      </c>
    </row>
    <row r="9068" spans="1:6" x14ac:dyDescent="0.2">
      <c r="A9068">
        <v>9009</v>
      </c>
      <c r="B9068" s="85">
        <f>'CARES CRRSA ARP 28-35'!E286</f>
        <v>0</v>
      </c>
      <c r="D9068" s="2" t="str">
        <f t="shared" si="147"/>
        <v>Error?</v>
      </c>
      <c r="E9068" s="4" t="s">
        <v>1610</v>
      </c>
    </row>
    <row r="9069" spans="1:6" x14ac:dyDescent="0.2">
      <c r="A9069">
        <v>9010</v>
      </c>
      <c r="B9069" s="85">
        <f>'CARES CRRSA ARP 28-35'!F286</f>
        <v>0</v>
      </c>
      <c r="D9069" s="2" t="str">
        <f t="shared" si="147"/>
        <v>Error?</v>
      </c>
      <c r="E9069" s="4" t="s">
        <v>1610</v>
      </c>
    </row>
    <row r="9070" spans="1:6" x14ac:dyDescent="0.2">
      <c r="A9070">
        <v>9011</v>
      </c>
      <c r="D9070" s="2" t="str">
        <f t="shared" si="147"/>
        <v>OK</v>
      </c>
      <c r="E9070" s="4" t="s">
        <v>1610</v>
      </c>
    </row>
    <row r="9071" spans="1:6" x14ac:dyDescent="0.2">
      <c r="A9071">
        <v>9012</v>
      </c>
      <c r="B9071" s="85">
        <f>'CARES CRRSA ARP 28-35'!G286</f>
        <v>0</v>
      </c>
      <c r="D9071" s="2" t="str">
        <f t="shared" si="147"/>
        <v>Error?</v>
      </c>
      <c r="E9071" s="4" t="s">
        <v>1610</v>
      </c>
    </row>
    <row r="9072" spans="1:6" x14ac:dyDescent="0.2">
      <c r="A9072">
        <v>9013</v>
      </c>
      <c r="B9072" s="85">
        <f>'CARES CRRSA ARP 28-35'!H286</f>
        <v>0</v>
      </c>
      <c r="D9072" s="2" t="str">
        <f t="shared" si="147"/>
        <v>Error?</v>
      </c>
      <c r="E9072" s="4" t="s">
        <v>1610</v>
      </c>
    </row>
    <row r="9073" spans="1:5" x14ac:dyDescent="0.2">
      <c r="A9073">
        <v>9014</v>
      </c>
      <c r="B9073" s="85">
        <f>'CARES CRRSA ARP 28-35'!I286</f>
        <v>0</v>
      </c>
      <c r="D9073" s="2" t="str">
        <f t="shared" si="147"/>
        <v>Error?</v>
      </c>
      <c r="E9073" s="4" t="s">
        <v>1610</v>
      </c>
    </row>
    <row r="9074" spans="1:5" x14ac:dyDescent="0.2">
      <c r="A9074">
        <v>9015</v>
      </c>
      <c r="B9074" s="85">
        <f>'CARES CRRSA ARP 28-35'!J286</f>
        <v>0</v>
      </c>
      <c r="D9074" s="2" t="str">
        <f t="shared" si="147"/>
        <v>Error?</v>
      </c>
      <c r="E9074" s="4" t="s">
        <v>1610</v>
      </c>
    </row>
    <row r="9075" spans="1:5" x14ac:dyDescent="0.2">
      <c r="A9075">
        <v>9016</v>
      </c>
      <c r="B9075" s="85">
        <f>'CARES CRRSA ARP 28-35'!L286</f>
        <v>0</v>
      </c>
      <c r="D9075" s="2" t="str">
        <f t="shared" si="147"/>
        <v>Error?</v>
      </c>
      <c r="E9075" s="4" t="s">
        <v>1610</v>
      </c>
    </row>
    <row r="9076" spans="1:5" x14ac:dyDescent="0.2">
      <c r="A9076">
        <v>9017</v>
      </c>
      <c r="B9076" s="85">
        <f>'CARES CRRSA ARP 28-35'!D287</f>
        <v>0</v>
      </c>
      <c r="D9076" s="2" t="str">
        <f t="shared" si="147"/>
        <v>Error?</v>
      </c>
      <c r="E9076" s="4" t="s">
        <v>1610</v>
      </c>
    </row>
    <row r="9077" spans="1:5" x14ac:dyDescent="0.2">
      <c r="A9077">
        <v>9018</v>
      </c>
      <c r="B9077" s="85">
        <f>'CARES CRRSA ARP 28-35'!E287</f>
        <v>0</v>
      </c>
      <c r="D9077" s="2" t="str">
        <f t="shared" si="147"/>
        <v>Error?</v>
      </c>
      <c r="E9077" s="4" t="s">
        <v>1610</v>
      </c>
    </row>
    <row r="9078" spans="1:5" x14ac:dyDescent="0.2">
      <c r="A9078">
        <v>9019</v>
      </c>
      <c r="B9078" s="85">
        <f>'CARES CRRSA ARP 28-35'!F287</f>
        <v>0</v>
      </c>
      <c r="D9078" s="2" t="str">
        <f t="shared" si="147"/>
        <v>Error?</v>
      </c>
      <c r="E9078" s="4" t="s">
        <v>1610</v>
      </c>
    </row>
    <row r="9079" spans="1:5" x14ac:dyDescent="0.2">
      <c r="A9079">
        <v>9020</v>
      </c>
      <c r="B9079" s="85">
        <f>'CARES CRRSA ARP 28-35'!G287</f>
        <v>0</v>
      </c>
      <c r="D9079" s="2" t="str">
        <f t="shared" si="147"/>
        <v>Error?</v>
      </c>
      <c r="E9079" s="4" t="s">
        <v>1610</v>
      </c>
    </row>
    <row r="9080" spans="1:5" x14ac:dyDescent="0.2">
      <c r="A9080">
        <v>9021</v>
      </c>
      <c r="B9080" s="85">
        <f>'CARES CRRSA ARP 28-35'!H287</f>
        <v>0</v>
      </c>
      <c r="D9080" s="2" t="str">
        <f t="shared" si="147"/>
        <v>Error?</v>
      </c>
      <c r="E9080" s="4" t="s">
        <v>1610</v>
      </c>
    </row>
    <row r="9081" spans="1:5" x14ac:dyDescent="0.2">
      <c r="A9081">
        <v>9022</v>
      </c>
      <c r="B9081" s="85">
        <f>'CARES CRRSA ARP 28-35'!I287</f>
        <v>0</v>
      </c>
      <c r="D9081" s="2" t="str">
        <f t="shared" si="147"/>
        <v>Error?</v>
      </c>
      <c r="E9081" s="4" t="s">
        <v>1610</v>
      </c>
    </row>
    <row r="9082" spans="1:5" x14ac:dyDescent="0.2">
      <c r="A9082">
        <v>9023</v>
      </c>
      <c r="B9082" s="85">
        <f>'CARES CRRSA ARP 28-35'!J287</f>
        <v>0</v>
      </c>
      <c r="D9082" s="2" t="str">
        <f t="shared" si="147"/>
        <v>Error?</v>
      </c>
      <c r="E9082" s="4" t="s">
        <v>1610</v>
      </c>
    </row>
    <row r="9083" spans="1:5" x14ac:dyDescent="0.2">
      <c r="A9083">
        <v>9024</v>
      </c>
      <c r="B9083" s="85">
        <f>'CARES CRRSA ARP 28-35'!L287</f>
        <v>0</v>
      </c>
      <c r="D9083" s="2" t="str">
        <f t="shared" si="147"/>
        <v>Error?</v>
      </c>
      <c r="E9083" s="4" t="s">
        <v>1610</v>
      </c>
    </row>
    <row r="9084" spans="1:5" x14ac:dyDescent="0.2">
      <c r="A9084">
        <v>9025</v>
      </c>
      <c r="B9084" s="85">
        <f>'CARES CRRSA ARP 28-35'!L291</f>
        <v>0</v>
      </c>
      <c r="D9084" s="2" t="str">
        <f t="shared" si="147"/>
        <v>Error?</v>
      </c>
      <c r="E9084" s="4" t="s">
        <v>1610</v>
      </c>
    </row>
    <row r="9085" spans="1:5" x14ac:dyDescent="0.2">
      <c r="A9085">
        <v>9026</v>
      </c>
      <c r="B9085" s="85">
        <f>'CARES CRRSA ARP 28-35'!F298</f>
        <v>0</v>
      </c>
      <c r="D9085" s="2" t="str">
        <f t="shared" ref="D9085:D9148" si="148">IF(ISBLANK(B9085),"OK",IF(A9085-B9085=0,"OK","Error?"))</f>
        <v>Error?</v>
      </c>
      <c r="E9085" s="4" t="s">
        <v>1610</v>
      </c>
    </row>
    <row r="9086" spans="1:5" x14ac:dyDescent="0.2">
      <c r="A9086">
        <v>9027</v>
      </c>
      <c r="B9086" s="85">
        <f>'CARES CRRSA ARP 28-35'!G298</f>
        <v>0</v>
      </c>
      <c r="D9086" s="2" t="str">
        <f t="shared" si="148"/>
        <v>Error?</v>
      </c>
      <c r="E9086" s="4" t="s">
        <v>1610</v>
      </c>
    </row>
    <row r="9087" spans="1:5" x14ac:dyDescent="0.2">
      <c r="A9087">
        <v>9028</v>
      </c>
      <c r="B9087" s="85">
        <f>'CARES CRRSA ARP 28-35'!H298</f>
        <v>0</v>
      </c>
      <c r="D9087" s="2" t="str">
        <f t="shared" si="148"/>
        <v>Error?</v>
      </c>
      <c r="E9087" s="4" t="s">
        <v>1610</v>
      </c>
    </row>
    <row r="9088" spans="1:5" x14ac:dyDescent="0.2">
      <c r="A9088">
        <v>9029</v>
      </c>
      <c r="B9088" s="85">
        <f>'CARES CRRSA ARP 28-35'!J298</f>
        <v>0</v>
      </c>
      <c r="D9088" s="2" t="str">
        <f t="shared" si="148"/>
        <v>Error?</v>
      </c>
      <c r="E9088" s="4" t="s">
        <v>1610</v>
      </c>
    </row>
    <row r="9089" spans="1:5" x14ac:dyDescent="0.2">
      <c r="A9089">
        <v>9030</v>
      </c>
      <c r="B9089" s="85">
        <f>'CARES CRRSA ARP 28-35'!L298</f>
        <v>0</v>
      </c>
      <c r="D9089" s="2" t="str">
        <f t="shared" si="148"/>
        <v>Error?</v>
      </c>
      <c r="E9089" s="4" t="s">
        <v>1610</v>
      </c>
    </row>
    <row r="9090" spans="1:5" x14ac:dyDescent="0.2">
      <c r="A9090">
        <v>9031</v>
      </c>
      <c r="B9090" s="85">
        <f>'CARES CRRSA ARP 28-35'!E93</f>
        <v>0</v>
      </c>
      <c r="D9090" s="2" t="str">
        <f t="shared" si="148"/>
        <v>Error?</v>
      </c>
      <c r="E9090" s="4" t="s">
        <v>1610</v>
      </c>
    </row>
    <row r="9091" spans="1:5" x14ac:dyDescent="0.2">
      <c r="A9091">
        <v>9032</v>
      </c>
      <c r="B9091" s="85">
        <f>'CARES CRRSA ARP 28-35'!F93</f>
        <v>0</v>
      </c>
      <c r="D9091" s="2" t="str">
        <f t="shared" si="148"/>
        <v>Error?</v>
      </c>
      <c r="E9091" s="4" t="s">
        <v>1610</v>
      </c>
    </row>
    <row r="9092" spans="1:5" x14ac:dyDescent="0.2">
      <c r="A9092">
        <v>9033</v>
      </c>
      <c r="B9092" s="85">
        <f>'CARES CRRSA ARP 28-35'!G93</f>
        <v>0</v>
      </c>
      <c r="D9092" s="2" t="str">
        <f t="shared" si="148"/>
        <v>Error?</v>
      </c>
      <c r="E9092" s="4" t="s">
        <v>1610</v>
      </c>
    </row>
    <row r="9093" spans="1:5" x14ac:dyDescent="0.2">
      <c r="A9093">
        <v>9034</v>
      </c>
      <c r="B9093" s="85">
        <f>'CARES CRRSA ARP 28-35'!H93</f>
        <v>0</v>
      </c>
      <c r="D9093" s="2" t="str">
        <f t="shared" si="148"/>
        <v>Error?</v>
      </c>
      <c r="E9093" s="4" t="s">
        <v>1610</v>
      </c>
    </row>
    <row r="9094" spans="1:5" x14ac:dyDescent="0.2">
      <c r="A9094">
        <v>9035</v>
      </c>
      <c r="B9094" s="85">
        <f>'CARES CRRSA ARP 28-35'!I93</f>
        <v>0</v>
      </c>
      <c r="D9094" s="2" t="str">
        <f t="shared" si="148"/>
        <v>Error?</v>
      </c>
      <c r="E9094" s="4" t="s">
        <v>1610</v>
      </c>
    </row>
    <row r="9095" spans="1:5" x14ac:dyDescent="0.2">
      <c r="A9095">
        <v>9036</v>
      </c>
      <c r="B9095" s="85">
        <f>'CARES CRRSA ARP 28-35'!J93</f>
        <v>0</v>
      </c>
      <c r="D9095" s="2" t="str">
        <f t="shared" si="148"/>
        <v>Error?</v>
      </c>
      <c r="E9095" s="4" t="s">
        <v>1610</v>
      </c>
    </row>
    <row r="9096" spans="1:5" x14ac:dyDescent="0.2">
      <c r="A9096">
        <v>9037</v>
      </c>
      <c r="B9096" s="85">
        <f>'Rest Tax Levies-Tort Im 27'!G5</f>
        <v>0</v>
      </c>
      <c r="D9096" s="2" t="str">
        <f t="shared" si="148"/>
        <v>Error?</v>
      </c>
      <c r="E9096" s="4" t="s">
        <v>1772</v>
      </c>
    </row>
    <row r="9097" spans="1:5" x14ac:dyDescent="0.2">
      <c r="A9097">
        <v>9038</v>
      </c>
      <c r="B9097" s="85">
        <f>'Rest Tax Levies-Tort Im 27'!G10</f>
        <v>0</v>
      </c>
      <c r="D9097" s="2" t="str">
        <f t="shared" si="148"/>
        <v>Error?</v>
      </c>
      <c r="E9097" s="4" t="s">
        <v>1772</v>
      </c>
    </row>
    <row r="9098" spans="1:5" x14ac:dyDescent="0.2">
      <c r="A9098">
        <v>9039</v>
      </c>
      <c r="B9098" s="85">
        <f>'Rest Tax Levies-Tort Im 27'!G45</f>
        <v>0</v>
      </c>
      <c r="D9098" s="2" t="str">
        <f t="shared" si="148"/>
        <v>Error?</v>
      </c>
      <c r="E9098" s="4" t="s">
        <v>1772</v>
      </c>
    </row>
    <row r="9099" spans="1:5" x14ac:dyDescent="0.2">
      <c r="A9099">
        <v>9040</v>
      </c>
      <c r="B9099" s="85">
        <f>'Rest Tax Levies-Tort Im 27'!G46</f>
        <v>0</v>
      </c>
      <c r="D9099" s="2" t="str">
        <f t="shared" si="148"/>
        <v>Error?</v>
      </c>
      <c r="E9099" s="4" t="s">
        <v>1772</v>
      </c>
    </row>
    <row r="9100" spans="1:5" x14ac:dyDescent="0.2">
      <c r="A9100">
        <v>9041</v>
      </c>
      <c r="B9100" s="85">
        <f>'Expenditures 16-24'!E391</f>
        <v>0</v>
      </c>
      <c r="D9100" s="2" t="str">
        <f t="shared" si="148"/>
        <v>Error?</v>
      </c>
      <c r="E9100" s="4" t="s">
        <v>1824</v>
      </c>
    </row>
    <row r="9101" spans="1:5" x14ac:dyDescent="0.2">
      <c r="A9101">
        <v>9042</v>
      </c>
      <c r="B9101" s="85">
        <f>'Expenditures 16-24'!E392</f>
        <v>0</v>
      </c>
      <c r="D9101" s="2" t="str">
        <f t="shared" si="148"/>
        <v>Error?</v>
      </c>
      <c r="E9101" s="4" t="s">
        <v>1824</v>
      </c>
    </row>
    <row r="9102" spans="1:5" x14ac:dyDescent="0.2">
      <c r="A9102">
        <v>9043</v>
      </c>
      <c r="B9102" s="85">
        <f>'Expenditures 16-24'!E415</f>
        <v>0</v>
      </c>
      <c r="D9102" s="2" t="str">
        <f t="shared" si="148"/>
        <v>Error?</v>
      </c>
      <c r="E9102" s="4" t="s">
        <v>1824</v>
      </c>
    </row>
    <row r="9103" spans="1:5" ht="15" x14ac:dyDescent="0.2">
      <c r="A9103">
        <v>9044</v>
      </c>
      <c r="B9103" s="1495">
        <f>'CARES CRRSA ARP 28-35'!D106</f>
        <v>0</v>
      </c>
      <c r="D9103" s="2" t="str">
        <f t="shared" si="148"/>
        <v>Error?</v>
      </c>
      <c r="E9103" s="4" t="s">
        <v>1828</v>
      </c>
    </row>
    <row r="9104" spans="1:5" ht="15" x14ac:dyDescent="0.2">
      <c r="A9104">
        <v>9045</v>
      </c>
      <c r="B9104" s="1495">
        <f>'CARES CRRSA ARP 28-35'!E106</f>
        <v>0</v>
      </c>
      <c r="D9104" s="2" t="str">
        <f t="shared" si="148"/>
        <v>Error?</v>
      </c>
      <c r="E9104" s="4" t="s">
        <v>1828</v>
      </c>
    </row>
    <row r="9105" spans="1:5" ht="15" x14ac:dyDescent="0.2">
      <c r="A9105">
        <v>9046</v>
      </c>
      <c r="B9105" s="1495">
        <f>'CARES CRRSA ARP 28-35'!F106</f>
        <v>0</v>
      </c>
      <c r="D9105" s="2" t="str">
        <f t="shared" si="148"/>
        <v>Error?</v>
      </c>
      <c r="E9105" s="4" t="s">
        <v>1828</v>
      </c>
    </row>
    <row r="9106" spans="1:5" ht="15" x14ac:dyDescent="0.2">
      <c r="A9106">
        <v>9047</v>
      </c>
      <c r="B9106" s="1495">
        <f>'CARES CRRSA ARP 28-35'!G106</f>
        <v>0</v>
      </c>
      <c r="D9106" s="2" t="str">
        <f t="shared" si="148"/>
        <v>Error?</v>
      </c>
      <c r="E9106" s="4" t="s">
        <v>1828</v>
      </c>
    </row>
    <row r="9107" spans="1:5" ht="15" x14ac:dyDescent="0.2">
      <c r="A9107">
        <v>9048</v>
      </c>
      <c r="B9107" s="1495">
        <f>'CARES CRRSA ARP 28-35'!H106</f>
        <v>0</v>
      </c>
      <c r="D9107" s="2" t="str">
        <f t="shared" si="148"/>
        <v>Error?</v>
      </c>
      <c r="E9107" s="4" t="s">
        <v>1828</v>
      </c>
    </row>
    <row r="9108" spans="1:5" ht="15" x14ac:dyDescent="0.2">
      <c r="A9108">
        <v>9049</v>
      </c>
      <c r="B9108" s="1495">
        <f>'CARES CRRSA ARP 28-35'!I106</f>
        <v>0</v>
      </c>
      <c r="D9108" s="2" t="str">
        <f t="shared" si="148"/>
        <v>Error?</v>
      </c>
      <c r="E9108" s="4" t="s">
        <v>1828</v>
      </c>
    </row>
    <row r="9109" spans="1:5" ht="15" x14ac:dyDescent="0.2">
      <c r="A9109">
        <v>9050</v>
      </c>
      <c r="B9109" s="1495">
        <f>'CARES CRRSA ARP 28-35'!J106</f>
        <v>0</v>
      </c>
      <c r="D9109" s="2" t="str">
        <f t="shared" si="148"/>
        <v>Error?</v>
      </c>
      <c r="E9109" s="4" t="s">
        <v>1828</v>
      </c>
    </row>
    <row r="9110" spans="1:5" ht="15" x14ac:dyDescent="0.2">
      <c r="A9110">
        <v>9051</v>
      </c>
      <c r="B9110" s="1495">
        <f>'CARES CRRSA ARP 28-35'!L106</f>
        <v>0</v>
      </c>
      <c r="D9110" s="2" t="str">
        <f t="shared" si="148"/>
        <v>Error?</v>
      </c>
      <c r="E9110" s="4" t="s">
        <v>1828</v>
      </c>
    </row>
    <row r="9111" spans="1:5" ht="15" x14ac:dyDescent="0.2">
      <c r="A9111">
        <v>9052</v>
      </c>
      <c r="B9111" s="1495">
        <f>'CARES CRRSA ARP 28-35'!D107</f>
        <v>0</v>
      </c>
      <c r="D9111" s="2" t="str">
        <f t="shared" si="148"/>
        <v>Error?</v>
      </c>
      <c r="E9111" s="4" t="s">
        <v>1828</v>
      </c>
    </row>
    <row r="9112" spans="1:5" ht="15" x14ac:dyDescent="0.2">
      <c r="A9112">
        <v>9053</v>
      </c>
      <c r="B9112" s="1495">
        <f>'CARES CRRSA ARP 28-35'!E107</f>
        <v>0</v>
      </c>
      <c r="D9112" s="2" t="str">
        <f t="shared" si="148"/>
        <v>Error?</v>
      </c>
      <c r="E9112" s="4" t="s">
        <v>1828</v>
      </c>
    </row>
    <row r="9113" spans="1:5" ht="15" x14ac:dyDescent="0.2">
      <c r="A9113">
        <v>9054</v>
      </c>
      <c r="B9113" s="1495">
        <f>'CARES CRRSA ARP 28-35'!F107</f>
        <v>0</v>
      </c>
      <c r="D9113" s="2" t="str">
        <f t="shared" si="148"/>
        <v>Error?</v>
      </c>
      <c r="E9113" s="4" t="s">
        <v>1828</v>
      </c>
    </row>
    <row r="9114" spans="1:5" ht="15" x14ac:dyDescent="0.2">
      <c r="A9114">
        <v>9055</v>
      </c>
      <c r="B9114" s="1495">
        <f>'CARES CRRSA ARP 28-35'!G107</f>
        <v>0</v>
      </c>
      <c r="D9114" s="2" t="str">
        <f t="shared" si="148"/>
        <v>Error?</v>
      </c>
      <c r="E9114" s="4" t="s">
        <v>1828</v>
      </c>
    </row>
    <row r="9115" spans="1:5" ht="15" x14ac:dyDescent="0.2">
      <c r="A9115">
        <v>9056</v>
      </c>
      <c r="B9115" s="1495">
        <f>'CARES CRRSA ARP 28-35'!H107</f>
        <v>0</v>
      </c>
      <c r="D9115" s="2" t="str">
        <f t="shared" si="148"/>
        <v>Error?</v>
      </c>
      <c r="E9115" s="4" t="s">
        <v>1828</v>
      </c>
    </row>
    <row r="9116" spans="1:5" ht="15" x14ac:dyDescent="0.2">
      <c r="A9116">
        <v>9057</v>
      </c>
      <c r="B9116" s="1495">
        <f>'CARES CRRSA ARP 28-35'!I107</f>
        <v>0</v>
      </c>
      <c r="D9116" s="2" t="str">
        <f t="shared" si="148"/>
        <v>Error?</v>
      </c>
      <c r="E9116" s="4" t="s">
        <v>1828</v>
      </c>
    </row>
    <row r="9117" spans="1:5" ht="15" x14ac:dyDescent="0.2">
      <c r="A9117">
        <v>9058</v>
      </c>
      <c r="B9117" s="1495">
        <f>'CARES CRRSA ARP 28-35'!J107</f>
        <v>0</v>
      </c>
      <c r="D9117" s="2" t="str">
        <f t="shared" si="148"/>
        <v>Error?</v>
      </c>
      <c r="E9117" s="4" t="s">
        <v>1828</v>
      </c>
    </row>
    <row r="9118" spans="1:5" ht="15" x14ac:dyDescent="0.2">
      <c r="A9118">
        <v>9059</v>
      </c>
      <c r="B9118" s="1495">
        <f>'CARES CRRSA ARP 28-35'!L107</f>
        <v>0</v>
      </c>
      <c r="D9118" s="2" t="str">
        <f t="shared" si="148"/>
        <v>Error?</v>
      </c>
      <c r="E9118" s="4" t="s">
        <v>1828</v>
      </c>
    </row>
    <row r="9119" spans="1:5" ht="15" x14ac:dyDescent="0.2">
      <c r="A9119">
        <v>9060</v>
      </c>
      <c r="B9119" s="1495">
        <f>'CARES CRRSA ARP 28-35'!D110</f>
        <v>0</v>
      </c>
      <c r="D9119" s="2" t="str">
        <f t="shared" si="148"/>
        <v>Error?</v>
      </c>
      <c r="E9119" s="4" t="s">
        <v>1828</v>
      </c>
    </row>
    <row r="9120" spans="1:5" ht="15" x14ac:dyDescent="0.2">
      <c r="A9120">
        <v>9061</v>
      </c>
      <c r="B9120" s="1495">
        <f>'CARES CRRSA ARP 28-35'!E110</f>
        <v>0</v>
      </c>
      <c r="D9120" s="2" t="str">
        <f t="shared" si="148"/>
        <v>Error?</v>
      </c>
      <c r="E9120" s="4" t="s">
        <v>1828</v>
      </c>
    </row>
    <row r="9121" spans="1:5" ht="15" x14ac:dyDescent="0.2">
      <c r="A9121">
        <v>9062</v>
      </c>
      <c r="B9121" s="1495">
        <f>'CARES CRRSA ARP 28-35'!F110</f>
        <v>0</v>
      </c>
      <c r="D9121" s="2" t="str">
        <f t="shared" si="148"/>
        <v>Error?</v>
      </c>
      <c r="E9121" s="4" t="s">
        <v>1828</v>
      </c>
    </row>
    <row r="9122" spans="1:5" ht="15" x14ac:dyDescent="0.2">
      <c r="A9122">
        <v>9063</v>
      </c>
      <c r="B9122" s="1495">
        <f>'CARES CRRSA ARP 28-35'!G110</f>
        <v>0</v>
      </c>
      <c r="D9122" s="2" t="str">
        <f t="shared" si="148"/>
        <v>Error?</v>
      </c>
      <c r="E9122" s="4" t="s">
        <v>1828</v>
      </c>
    </row>
    <row r="9123" spans="1:5" ht="15" x14ac:dyDescent="0.2">
      <c r="A9123">
        <v>9064</v>
      </c>
      <c r="B9123" s="1495">
        <f>'CARES CRRSA ARP 28-35'!H110</f>
        <v>0</v>
      </c>
      <c r="D9123" s="2" t="str">
        <f t="shared" si="148"/>
        <v>Error?</v>
      </c>
      <c r="E9123" s="4" t="s">
        <v>1828</v>
      </c>
    </row>
    <row r="9124" spans="1:5" ht="15" x14ac:dyDescent="0.2">
      <c r="A9124">
        <v>9065</v>
      </c>
      <c r="B9124" s="1495">
        <f>'CARES CRRSA ARP 28-35'!I110</f>
        <v>0</v>
      </c>
      <c r="D9124" s="2" t="str">
        <f t="shared" si="148"/>
        <v>Error?</v>
      </c>
      <c r="E9124" s="4" t="s">
        <v>1828</v>
      </c>
    </row>
    <row r="9125" spans="1:5" ht="15" x14ac:dyDescent="0.2">
      <c r="A9125">
        <v>9066</v>
      </c>
      <c r="B9125" s="1495">
        <f>'CARES CRRSA ARP 28-35'!J110</f>
        <v>0</v>
      </c>
      <c r="D9125" s="2" t="str">
        <f t="shared" si="148"/>
        <v>Error?</v>
      </c>
      <c r="E9125" s="4" t="s">
        <v>1828</v>
      </c>
    </row>
    <row r="9126" spans="1:5" ht="15" x14ac:dyDescent="0.2">
      <c r="A9126">
        <v>9067</v>
      </c>
      <c r="B9126" s="1495">
        <f>'CARES CRRSA ARP 28-35'!L110</f>
        <v>0</v>
      </c>
      <c r="D9126" s="2" t="str">
        <f t="shared" si="148"/>
        <v>Error?</v>
      </c>
      <c r="E9126" s="4" t="s">
        <v>1828</v>
      </c>
    </row>
    <row r="9127" spans="1:5" ht="15" x14ac:dyDescent="0.2">
      <c r="A9127">
        <v>9068</v>
      </c>
      <c r="B9127" s="1495">
        <f>'CARES CRRSA ARP 28-35'!D111</f>
        <v>0</v>
      </c>
      <c r="D9127" s="2" t="str">
        <f t="shared" si="148"/>
        <v>Error?</v>
      </c>
      <c r="E9127" s="4" t="s">
        <v>1828</v>
      </c>
    </row>
    <row r="9128" spans="1:5" ht="15" x14ac:dyDescent="0.2">
      <c r="A9128">
        <v>9069</v>
      </c>
      <c r="B9128" s="1495">
        <f>'CARES CRRSA ARP 28-35'!E111</f>
        <v>0</v>
      </c>
      <c r="D9128" s="2" t="str">
        <f t="shared" si="148"/>
        <v>Error?</v>
      </c>
      <c r="E9128" s="4" t="s">
        <v>1828</v>
      </c>
    </row>
    <row r="9129" spans="1:5" ht="15" x14ac:dyDescent="0.2">
      <c r="A9129">
        <v>9070</v>
      </c>
      <c r="B9129" s="1495">
        <f>'CARES CRRSA ARP 28-35'!F111</f>
        <v>0</v>
      </c>
      <c r="D9129" s="2" t="str">
        <f t="shared" si="148"/>
        <v>Error?</v>
      </c>
      <c r="E9129" s="4" t="s">
        <v>1828</v>
      </c>
    </row>
    <row r="9130" spans="1:5" ht="15" x14ac:dyDescent="0.2">
      <c r="A9130">
        <v>9071</v>
      </c>
      <c r="B9130" s="1495">
        <f>'CARES CRRSA ARP 28-35'!G111</f>
        <v>0</v>
      </c>
      <c r="D9130" s="2" t="str">
        <f t="shared" si="148"/>
        <v>Error?</v>
      </c>
      <c r="E9130" s="4" t="s">
        <v>1828</v>
      </c>
    </row>
    <row r="9131" spans="1:5" ht="15" x14ac:dyDescent="0.2">
      <c r="A9131">
        <v>9072</v>
      </c>
      <c r="B9131" s="1495">
        <f>'CARES CRRSA ARP 28-35'!H111</f>
        <v>0</v>
      </c>
      <c r="D9131" s="2" t="str">
        <f t="shared" si="148"/>
        <v>Error?</v>
      </c>
      <c r="E9131" s="4" t="s">
        <v>1828</v>
      </c>
    </row>
    <row r="9132" spans="1:5" ht="15" x14ac:dyDescent="0.2">
      <c r="A9132">
        <v>9073</v>
      </c>
      <c r="B9132" s="1495">
        <f>'CARES CRRSA ARP 28-35'!I111</f>
        <v>0</v>
      </c>
      <c r="D9132" s="2" t="str">
        <f t="shared" si="148"/>
        <v>Error?</v>
      </c>
      <c r="E9132" s="4" t="s">
        <v>1828</v>
      </c>
    </row>
    <row r="9133" spans="1:5" ht="15" x14ac:dyDescent="0.2">
      <c r="A9133">
        <v>9074</v>
      </c>
      <c r="B9133" s="1495">
        <f>'CARES CRRSA ARP 28-35'!J111</f>
        <v>0</v>
      </c>
      <c r="D9133" s="2" t="str">
        <f t="shared" si="148"/>
        <v>Error?</v>
      </c>
      <c r="E9133" s="4" t="s">
        <v>1828</v>
      </c>
    </row>
    <row r="9134" spans="1:5" ht="15" x14ac:dyDescent="0.2">
      <c r="A9134">
        <v>9075</v>
      </c>
      <c r="B9134" s="1495">
        <f>'CARES CRRSA ARP 28-35'!L111</f>
        <v>0</v>
      </c>
      <c r="D9134" s="2" t="str">
        <f t="shared" si="148"/>
        <v>Error?</v>
      </c>
      <c r="E9134" s="4" t="s">
        <v>1828</v>
      </c>
    </row>
    <row r="9135" spans="1:5" ht="15" x14ac:dyDescent="0.2">
      <c r="A9135">
        <v>9076</v>
      </c>
      <c r="B9135" s="1495">
        <f>'CARES CRRSA ARP 28-35'!D112</f>
        <v>0</v>
      </c>
      <c r="D9135" s="2" t="str">
        <f t="shared" si="148"/>
        <v>Error?</v>
      </c>
      <c r="E9135" s="4" t="s">
        <v>1828</v>
      </c>
    </row>
    <row r="9136" spans="1:5" ht="15" x14ac:dyDescent="0.2">
      <c r="A9136">
        <v>9077</v>
      </c>
      <c r="B9136" s="1495">
        <f>'CARES CRRSA ARP 28-35'!E112</f>
        <v>0</v>
      </c>
      <c r="D9136" s="2" t="str">
        <f t="shared" si="148"/>
        <v>Error?</v>
      </c>
      <c r="E9136" s="4" t="s">
        <v>1828</v>
      </c>
    </row>
    <row r="9137" spans="1:5" ht="15" x14ac:dyDescent="0.2">
      <c r="A9137">
        <v>9078</v>
      </c>
      <c r="B9137" s="1495">
        <f>'CARES CRRSA ARP 28-35'!F112</f>
        <v>0</v>
      </c>
      <c r="D9137" s="2" t="str">
        <f t="shared" si="148"/>
        <v>Error?</v>
      </c>
      <c r="E9137" s="4" t="s">
        <v>1828</v>
      </c>
    </row>
    <row r="9138" spans="1:5" ht="15" x14ac:dyDescent="0.2">
      <c r="A9138">
        <v>9079</v>
      </c>
      <c r="B9138" s="1495">
        <f>'CARES CRRSA ARP 28-35'!G112</f>
        <v>0</v>
      </c>
      <c r="D9138" s="2" t="str">
        <f t="shared" si="148"/>
        <v>Error?</v>
      </c>
      <c r="E9138" s="4" t="s">
        <v>1828</v>
      </c>
    </row>
    <row r="9139" spans="1:5" ht="15" x14ac:dyDescent="0.2">
      <c r="A9139">
        <v>9080</v>
      </c>
      <c r="B9139" s="1495">
        <f>'CARES CRRSA ARP 28-35'!H112</f>
        <v>0</v>
      </c>
      <c r="D9139" s="2" t="str">
        <f t="shared" si="148"/>
        <v>Error?</v>
      </c>
      <c r="E9139" s="4" t="s">
        <v>1828</v>
      </c>
    </row>
    <row r="9140" spans="1:5" ht="15" x14ac:dyDescent="0.2">
      <c r="A9140">
        <v>9081</v>
      </c>
      <c r="B9140" s="1495">
        <f>'CARES CRRSA ARP 28-35'!I112</f>
        <v>0</v>
      </c>
      <c r="D9140" s="2" t="str">
        <f t="shared" si="148"/>
        <v>Error?</v>
      </c>
      <c r="E9140" s="4" t="s">
        <v>1828</v>
      </c>
    </row>
    <row r="9141" spans="1:5" ht="15" x14ac:dyDescent="0.2">
      <c r="A9141">
        <v>9082</v>
      </c>
      <c r="B9141" s="1495">
        <f>'CARES CRRSA ARP 28-35'!J112</f>
        <v>0</v>
      </c>
      <c r="D9141" s="2" t="str">
        <f t="shared" si="148"/>
        <v>Error?</v>
      </c>
      <c r="E9141" s="4" t="s">
        <v>1828</v>
      </c>
    </row>
    <row r="9142" spans="1:5" ht="15" x14ac:dyDescent="0.2">
      <c r="A9142">
        <v>9083</v>
      </c>
      <c r="B9142" s="1495">
        <f>'CARES CRRSA ARP 28-35'!L112</f>
        <v>0</v>
      </c>
      <c r="D9142" s="2" t="str">
        <f t="shared" si="148"/>
        <v>Error?</v>
      </c>
      <c r="E9142" s="4" t="s">
        <v>1828</v>
      </c>
    </row>
    <row r="9143" spans="1:5" ht="15" x14ac:dyDescent="0.2">
      <c r="A9143">
        <v>9084</v>
      </c>
      <c r="B9143" s="1495">
        <f>'CARES CRRSA ARP 28-35'!F115</f>
        <v>0</v>
      </c>
      <c r="D9143" s="2" t="str">
        <f t="shared" si="148"/>
        <v>Error?</v>
      </c>
      <c r="E9143" s="4" t="s">
        <v>1828</v>
      </c>
    </row>
    <row r="9144" spans="1:5" ht="15" x14ac:dyDescent="0.2">
      <c r="A9144">
        <v>9085</v>
      </c>
      <c r="B9144" s="1495">
        <f>'CARES CRRSA ARP 28-35'!G115</f>
        <v>0</v>
      </c>
      <c r="D9144" s="2" t="str">
        <f t="shared" si="148"/>
        <v>Error?</v>
      </c>
      <c r="E9144" s="4" t="s">
        <v>1828</v>
      </c>
    </row>
    <row r="9145" spans="1:5" ht="15" x14ac:dyDescent="0.2">
      <c r="A9145">
        <v>9086</v>
      </c>
      <c r="B9145" s="1495">
        <f>'CARES CRRSA ARP 28-35'!H115</f>
        <v>0</v>
      </c>
      <c r="D9145" s="2" t="str">
        <f t="shared" si="148"/>
        <v>Error?</v>
      </c>
      <c r="E9145" s="4" t="s">
        <v>1828</v>
      </c>
    </row>
    <row r="9146" spans="1:5" ht="15" x14ac:dyDescent="0.2">
      <c r="A9146">
        <v>9087</v>
      </c>
      <c r="B9146" s="1495">
        <f>'CARES CRRSA ARP 28-35'!J115</f>
        <v>0</v>
      </c>
      <c r="D9146" s="2" t="str">
        <f t="shared" si="148"/>
        <v>Error?</v>
      </c>
      <c r="E9146" s="4" t="s">
        <v>1828</v>
      </c>
    </row>
    <row r="9147" spans="1:5" ht="15" x14ac:dyDescent="0.2">
      <c r="A9147">
        <v>9088</v>
      </c>
      <c r="B9147" s="1495">
        <f>'CARES CRRSA ARP 28-35'!L115</f>
        <v>0</v>
      </c>
      <c r="D9147" s="2" t="str">
        <f t="shared" si="148"/>
        <v>Error?</v>
      </c>
      <c r="E9147" s="4" t="s">
        <v>1828</v>
      </c>
    </row>
    <row r="9148" spans="1:5" ht="15" x14ac:dyDescent="0.2">
      <c r="A9148">
        <v>9089</v>
      </c>
      <c r="B9148" s="1495">
        <f>'CARES CRRSA ARP 28-35'!F116</f>
        <v>0</v>
      </c>
      <c r="D9148" s="2" t="str">
        <f t="shared" si="148"/>
        <v>Error?</v>
      </c>
      <c r="E9148" s="4" t="s">
        <v>1828</v>
      </c>
    </row>
    <row r="9149" spans="1:5" ht="15" x14ac:dyDescent="0.2">
      <c r="A9149">
        <v>9090</v>
      </c>
      <c r="B9149" s="1495">
        <f>'CARES CRRSA ARP 28-35'!G116</f>
        <v>0</v>
      </c>
      <c r="D9149" s="2" t="str">
        <f t="shared" ref="D9149:D9212" si="149">IF(ISBLANK(B9149),"OK",IF(A9149-B9149=0,"OK","Error?"))</f>
        <v>Error?</v>
      </c>
      <c r="E9149" s="4" t="s">
        <v>1828</v>
      </c>
    </row>
    <row r="9150" spans="1:5" ht="15" x14ac:dyDescent="0.2">
      <c r="A9150">
        <v>9091</v>
      </c>
      <c r="B9150" s="1495">
        <f>'CARES CRRSA ARP 28-35'!H116</f>
        <v>0</v>
      </c>
      <c r="D9150" s="2" t="str">
        <f t="shared" si="149"/>
        <v>Error?</v>
      </c>
      <c r="E9150" s="4" t="s">
        <v>1828</v>
      </c>
    </row>
    <row r="9151" spans="1:5" ht="15" x14ac:dyDescent="0.2">
      <c r="A9151">
        <v>9092</v>
      </c>
      <c r="B9151" s="1495">
        <f>'CARES CRRSA ARP 28-35'!J116</f>
        <v>0</v>
      </c>
      <c r="D9151" s="2" t="str">
        <f t="shared" si="149"/>
        <v>Error?</v>
      </c>
      <c r="E9151" s="4" t="s">
        <v>1828</v>
      </c>
    </row>
    <row r="9152" spans="1:5" ht="15" x14ac:dyDescent="0.2">
      <c r="A9152">
        <v>9093</v>
      </c>
      <c r="B9152" s="1495">
        <f>'CARES CRRSA ARP 28-35'!L116</f>
        <v>0</v>
      </c>
      <c r="D9152" s="2" t="str">
        <f t="shared" si="149"/>
        <v>Error?</v>
      </c>
      <c r="E9152" s="4" t="s">
        <v>1828</v>
      </c>
    </row>
    <row r="9153" spans="1:5" ht="15" x14ac:dyDescent="0.2">
      <c r="A9153">
        <v>9094</v>
      </c>
      <c r="B9153" s="1495">
        <f>'CARES CRRSA ARP 28-35'!F117</f>
        <v>0</v>
      </c>
      <c r="D9153" s="2" t="str">
        <f t="shared" si="149"/>
        <v>Error?</v>
      </c>
      <c r="E9153" s="4" t="s">
        <v>1828</v>
      </c>
    </row>
    <row r="9154" spans="1:5" ht="15" x14ac:dyDescent="0.2">
      <c r="A9154">
        <v>9095</v>
      </c>
      <c r="B9154" s="1495">
        <f>'CARES CRRSA ARP 28-35'!G117</f>
        <v>0</v>
      </c>
      <c r="D9154" s="2" t="str">
        <f t="shared" si="149"/>
        <v>Error?</v>
      </c>
      <c r="E9154" s="4" t="s">
        <v>1828</v>
      </c>
    </row>
    <row r="9155" spans="1:5" ht="15" x14ac:dyDescent="0.2">
      <c r="A9155">
        <v>9096</v>
      </c>
      <c r="B9155" s="1495">
        <f>'CARES CRRSA ARP 28-35'!H117</f>
        <v>0</v>
      </c>
      <c r="D9155" s="2" t="str">
        <f t="shared" si="149"/>
        <v>Error?</v>
      </c>
      <c r="E9155" s="4" t="s">
        <v>1828</v>
      </c>
    </row>
    <row r="9156" spans="1:5" ht="15" x14ac:dyDescent="0.2">
      <c r="A9156">
        <v>9097</v>
      </c>
      <c r="B9156" s="1495">
        <f>'CARES CRRSA ARP 28-35'!J117</f>
        <v>0</v>
      </c>
      <c r="D9156" s="2" t="str">
        <f t="shared" si="149"/>
        <v>Error?</v>
      </c>
      <c r="E9156" s="4" t="s">
        <v>1828</v>
      </c>
    </row>
    <row r="9157" spans="1:5" ht="15" x14ac:dyDescent="0.2">
      <c r="A9157">
        <v>9098</v>
      </c>
      <c r="B9157" s="1495">
        <f>'CARES CRRSA ARP 28-35'!L117</f>
        <v>0</v>
      </c>
      <c r="D9157" s="2" t="str">
        <f t="shared" si="149"/>
        <v>Error?</v>
      </c>
      <c r="E9157" s="4" t="s">
        <v>1828</v>
      </c>
    </row>
    <row r="9158" spans="1:5" ht="15" x14ac:dyDescent="0.2">
      <c r="A9158">
        <v>9099</v>
      </c>
      <c r="B9158" s="1495">
        <f>'CARES CRRSA ARP 28-35'!D124</f>
        <v>0</v>
      </c>
      <c r="D9158" s="2" t="str">
        <f t="shared" si="149"/>
        <v>Error?</v>
      </c>
      <c r="E9158" s="4" t="s">
        <v>1828</v>
      </c>
    </row>
    <row r="9159" spans="1:5" ht="15" x14ac:dyDescent="0.2">
      <c r="A9159">
        <v>9100</v>
      </c>
      <c r="B9159" s="1495">
        <f>'CARES CRRSA ARP 28-35'!E124</f>
        <v>0</v>
      </c>
      <c r="D9159" s="2" t="str">
        <f t="shared" si="149"/>
        <v>Error?</v>
      </c>
      <c r="E9159" s="4" t="s">
        <v>1828</v>
      </c>
    </row>
    <row r="9160" spans="1:5" ht="15" x14ac:dyDescent="0.2">
      <c r="A9160">
        <v>9101</v>
      </c>
      <c r="B9160" s="1495">
        <f>'CARES CRRSA ARP 28-35'!F124</f>
        <v>0</v>
      </c>
      <c r="D9160" s="2" t="str">
        <f t="shared" si="149"/>
        <v>Error?</v>
      </c>
      <c r="E9160" s="4" t="s">
        <v>1828</v>
      </c>
    </row>
    <row r="9161" spans="1:5" ht="15" x14ac:dyDescent="0.2">
      <c r="A9161">
        <v>9102</v>
      </c>
      <c r="B9161" s="1495">
        <f>'CARES CRRSA ARP 28-35'!G124</f>
        <v>0</v>
      </c>
      <c r="D9161" s="2" t="str">
        <f t="shared" si="149"/>
        <v>Error?</v>
      </c>
      <c r="E9161" s="4" t="s">
        <v>1828</v>
      </c>
    </row>
    <row r="9162" spans="1:5" ht="15" x14ac:dyDescent="0.2">
      <c r="A9162">
        <v>9103</v>
      </c>
      <c r="B9162" s="1495">
        <f>'CARES CRRSA ARP 28-35'!H124</f>
        <v>0</v>
      </c>
      <c r="D9162" s="2" t="str">
        <f t="shared" si="149"/>
        <v>Error?</v>
      </c>
      <c r="E9162" s="4" t="s">
        <v>1828</v>
      </c>
    </row>
    <row r="9163" spans="1:5" ht="15" x14ac:dyDescent="0.2">
      <c r="A9163">
        <v>9104</v>
      </c>
      <c r="B9163" s="1495">
        <f>'CARES CRRSA ARP 28-35'!I124</f>
        <v>0</v>
      </c>
      <c r="D9163" s="2" t="str">
        <f t="shared" si="149"/>
        <v>Error?</v>
      </c>
      <c r="E9163" s="4" t="s">
        <v>1828</v>
      </c>
    </row>
    <row r="9164" spans="1:5" ht="15" x14ac:dyDescent="0.2">
      <c r="A9164">
        <v>9105</v>
      </c>
      <c r="B9164" s="1495">
        <f>'CARES CRRSA ARP 28-35'!J124</f>
        <v>0</v>
      </c>
      <c r="D9164" s="2" t="str">
        <f t="shared" si="149"/>
        <v>Error?</v>
      </c>
      <c r="E9164" s="4" t="s">
        <v>1828</v>
      </c>
    </row>
    <row r="9165" spans="1:5" ht="15" x14ac:dyDescent="0.2">
      <c r="A9165">
        <v>9106</v>
      </c>
      <c r="B9165" s="1495">
        <f>'CARES CRRSA ARP 28-35'!L124</f>
        <v>0</v>
      </c>
      <c r="D9165" s="2" t="str">
        <f t="shared" si="149"/>
        <v>Error?</v>
      </c>
      <c r="E9165" s="4" t="s">
        <v>1828</v>
      </c>
    </row>
    <row r="9166" spans="1:5" ht="15" x14ac:dyDescent="0.2">
      <c r="A9166">
        <v>9107</v>
      </c>
      <c r="B9166" s="1495">
        <f>'CARES CRRSA ARP 28-35'!D125</f>
        <v>0</v>
      </c>
      <c r="D9166" s="2" t="str">
        <f t="shared" si="149"/>
        <v>Error?</v>
      </c>
      <c r="E9166" s="4" t="s">
        <v>1828</v>
      </c>
    </row>
    <row r="9167" spans="1:5" ht="15" x14ac:dyDescent="0.2">
      <c r="A9167">
        <v>9108</v>
      </c>
      <c r="B9167" s="1495">
        <f>'CARES CRRSA ARP 28-35'!E125</f>
        <v>0</v>
      </c>
      <c r="D9167" s="2" t="str">
        <f t="shared" si="149"/>
        <v>Error?</v>
      </c>
      <c r="E9167" s="4" t="s">
        <v>1828</v>
      </c>
    </row>
    <row r="9168" spans="1:5" ht="15" x14ac:dyDescent="0.2">
      <c r="A9168">
        <v>9109</v>
      </c>
      <c r="B9168" s="1495">
        <f>'CARES CRRSA ARP 28-35'!F125</f>
        <v>0</v>
      </c>
      <c r="D9168" s="2" t="str">
        <f t="shared" si="149"/>
        <v>Error?</v>
      </c>
      <c r="E9168" s="4" t="s">
        <v>1828</v>
      </c>
    </row>
    <row r="9169" spans="1:5" ht="15" x14ac:dyDescent="0.2">
      <c r="A9169">
        <v>9110</v>
      </c>
      <c r="B9169" s="1495">
        <f>'CARES CRRSA ARP 28-35'!G125</f>
        <v>0</v>
      </c>
      <c r="D9169" s="2" t="str">
        <f t="shared" si="149"/>
        <v>Error?</v>
      </c>
      <c r="E9169" s="4" t="s">
        <v>1828</v>
      </c>
    </row>
    <row r="9170" spans="1:5" ht="15" x14ac:dyDescent="0.2">
      <c r="A9170">
        <v>9111</v>
      </c>
      <c r="B9170" s="1495">
        <f>'CARES CRRSA ARP 28-35'!H125</f>
        <v>0</v>
      </c>
      <c r="D9170" s="2" t="str">
        <f t="shared" si="149"/>
        <v>Error?</v>
      </c>
      <c r="E9170" s="4" t="s">
        <v>1828</v>
      </c>
    </row>
    <row r="9171" spans="1:5" ht="15" x14ac:dyDescent="0.2">
      <c r="A9171">
        <v>9112</v>
      </c>
      <c r="B9171" s="1495">
        <f>'CARES CRRSA ARP 28-35'!I125</f>
        <v>0</v>
      </c>
      <c r="D9171" s="2" t="str">
        <f t="shared" si="149"/>
        <v>Error?</v>
      </c>
      <c r="E9171" s="4" t="s">
        <v>1828</v>
      </c>
    </row>
    <row r="9172" spans="1:5" ht="15" x14ac:dyDescent="0.2">
      <c r="A9172">
        <v>9113</v>
      </c>
      <c r="B9172" s="1495">
        <f>'CARES CRRSA ARP 28-35'!J125</f>
        <v>0</v>
      </c>
      <c r="D9172" s="2" t="str">
        <f t="shared" si="149"/>
        <v>Error?</v>
      </c>
      <c r="E9172" s="4" t="s">
        <v>1828</v>
      </c>
    </row>
    <row r="9173" spans="1:5" ht="15" x14ac:dyDescent="0.2">
      <c r="A9173">
        <v>9114</v>
      </c>
      <c r="B9173" s="1495">
        <f>'CARES CRRSA ARP 28-35'!L125</f>
        <v>0</v>
      </c>
      <c r="D9173" s="2" t="str">
        <f t="shared" si="149"/>
        <v>Error?</v>
      </c>
      <c r="E9173" s="4" t="s">
        <v>1828</v>
      </c>
    </row>
    <row r="9174" spans="1:5" ht="15" x14ac:dyDescent="0.2">
      <c r="A9174">
        <v>9115</v>
      </c>
      <c r="B9174" s="1495">
        <f>'CARES CRRSA ARP 28-35'!D128</f>
        <v>0</v>
      </c>
      <c r="D9174" s="2" t="str">
        <f t="shared" si="149"/>
        <v>Error?</v>
      </c>
      <c r="E9174" s="4" t="s">
        <v>1828</v>
      </c>
    </row>
    <row r="9175" spans="1:5" ht="15" x14ac:dyDescent="0.2">
      <c r="A9175">
        <v>9116</v>
      </c>
      <c r="B9175" s="1495">
        <f>'CARES CRRSA ARP 28-35'!E128</f>
        <v>0</v>
      </c>
      <c r="D9175" s="2" t="str">
        <f t="shared" si="149"/>
        <v>Error?</v>
      </c>
      <c r="E9175" s="4" t="s">
        <v>1828</v>
      </c>
    </row>
    <row r="9176" spans="1:5" ht="15" x14ac:dyDescent="0.2">
      <c r="A9176">
        <v>9117</v>
      </c>
      <c r="B9176" s="1495">
        <f>'CARES CRRSA ARP 28-35'!F128</f>
        <v>0</v>
      </c>
      <c r="D9176" s="2" t="str">
        <f t="shared" si="149"/>
        <v>Error?</v>
      </c>
      <c r="E9176" s="4" t="s">
        <v>1828</v>
      </c>
    </row>
    <row r="9177" spans="1:5" ht="15" x14ac:dyDescent="0.2">
      <c r="A9177">
        <v>9118</v>
      </c>
      <c r="B9177" s="1495">
        <f>'CARES CRRSA ARP 28-35'!G128</f>
        <v>0</v>
      </c>
      <c r="D9177" s="2" t="str">
        <f t="shared" si="149"/>
        <v>Error?</v>
      </c>
      <c r="E9177" s="4" t="s">
        <v>1828</v>
      </c>
    </row>
    <row r="9178" spans="1:5" ht="15" x14ac:dyDescent="0.2">
      <c r="A9178">
        <v>9119</v>
      </c>
      <c r="B9178" s="1495">
        <f>'CARES CRRSA ARP 28-35'!H128</f>
        <v>0</v>
      </c>
      <c r="D9178" s="2" t="str">
        <f t="shared" si="149"/>
        <v>Error?</v>
      </c>
      <c r="E9178" s="4" t="s">
        <v>1828</v>
      </c>
    </row>
    <row r="9179" spans="1:5" ht="15" x14ac:dyDescent="0.2">
      <c r="A9179">
        <v>9120</v>
      </c>
      <c r="B9179" s="1495">
        <f>'CARES CRRSA ARP 28-35'!I128</f>
        <v>0</v>
      </c>
      <c r="D9179" s="2" t="str">
        <f t="shared" si="149"/>
        <v>Error?</v>
      </c>
      <c r="E9179" s="4" t="s">
        <v>1828</v>
      </c>
    </row>
    <row r="9180" spans="1:5" ht="15" x14ac:dyDescent="0.2">
      <c r="A9180">
        <v>9121</v>
      </c>
      <c r="B9180" s="1495">
        <f>'CARES CRRSA ARP 28-35'!J128</f>
        <v>0</v>
      </c>
      <c r="D9180" s="2" t="str">
        <f t="shared" si="149"/>
        <v>Error?</v>
      </c>
      <c r="E9180" s="4" t="s">
        <v>1828</v>
      </c>
    </row>
    <row r="9181" spans="1:5" ht="15" x14ac:dyDescent="0.2">
      <c r="A9181">
        <v>9122</v>
      </c>
      <c r="B9181" s="1495">
        <f>'CARES CRRSA ARP 28-35'!L128</f>
        <v>0</v>
      </c>
      <c r="D9181" s="2" t="str">
        <f t="shared" si="149"/>
        <v>Error?</v>
      </c>
      <c r="E9181" s="4" t="s">
        <v>1828</v>
      </c>
    </row>
    <row r="9182" spans="1:5" ht="15" x14ac:dyDescent="0.2">
      <c r="A9182">
        <v>9123</v>
      </c>
      <c r="B9182" s="1495">
        <f>'CARES CRRSA ARP 28-35'!D129</f>
        <v>0</v>
      </c>
      <c r="D9182" s="2" t="str">
        <f t="shared" si="149"/>
        <v>Error?</v>
      </c>
      <c r="E9182" s="4" t="s">
        <v>1828</v>
      </c>
    </row>
    <row r="9183" spans="1:5" ht="15" x14ac:dyDescent="0.2">
      <c r="A9183">
        <v>9124</v>
      </c>
      <c r="B9183" s="1495">
        <f>'CARES CRRSA ARP 28-35'!E129</f>
        <v>0</v>
      </c>
      <c r="D9183" s="2" t="str">
        <f t="shared" si="149"/>
        <v>Error?</v>
      </c>
      <c r="E9183" s="4" t="s">
        <v>1828</v>
      </c>
    </row>
    <row r="9184" spans="1:5" ht="15" x14ac:dyDescent="0.2">
      <c r="A9184">
        <v>9125</v>
      </c>
      <c r="B9184" s="1495">
        <f>'CARES CRRSA ARP 28-35'!F129</f>
        <v>0</v>
      </c>
      <c r="D9184" s="2" t="str">
        <f t="shared" si="149"/>
        <v>Error?</v>
      </c>
      <c r="E9184" s="4" t="s">
        <v>1828</v>
      </c>
    </row>
    <row r="9185" spans="1:5" ht="15" x14ac:dyDescent="0.2">
      <c r="A9185">
        <v>9126</v>
      </c>
      <c r="B9185" s="1495">
        <f>'CARES CRRSA ARP 28-35'!G129</f>
        <v>0</v>
      </c>
      <c r="D9185" s="2" t="str">
        <f t="shared" si="149"/>
        <v>Error?</v>
      </c>
      <c r="E9185" s="4" t="s">
        <v>1828</v>
      </c>
    </row>
    <row r="9186" spans="1:5" ht="15" x14ac:dyDescent="0.2">
      <c r="A9186">
        <v>9127</v>
      </c>
      <c r="B9186" s="1495">
        <f>'CARES CRRSA ARP 28-35'!H129</f>
        <v>0</v>
      </c>
      <c r="D9186" s="2" t="str">
        <f t="shared" si="149"/>
        <v>Error?</v>
      </c>
      <c r="E9186" s="4" t="s">
        <v>1828</v>
      </c>
    </row>
    <row r="9187" spans="1:5" ht="15" x14ac:dyDescent="0.2">
      <c r="A9187">
        <v>9128</v>
      </c>
      <c r="B9187" s="1495">
        <f>'CARES CRRSA ARP 28-35'!I129</f>
        <v>0</v>
      </c>
      <c r="D9187" s="2" t="str">
        <f t="shared" si="149"/>
        <v>Error?</v>
      </c>
      <c r="E9187" s="4" t="s">
        <v>1828</v>
      </c>
    </row>
    <row r="9188" spans="1:5" ht="15" x14ac:dyDescent="0.2">
      <c r="A9188">
        <v>9129</v>
      </c>
      <c r="B9188" s="1495">
        <f>'CARES CRRSA ARP 28-35'!J129</f>
        <v>0</v>
      </c>
      <c r="D9188" s="2" t="str">
        <f t="shared" si="149"/>
        <v>Error?</v>
      </c>
      <c r="E9188" s="4" t="s">
        <v>1828</v>
      </c>
    </row>
    <row r="9189" spans="1:5" ht="15" x14ac:dyDescent="0.2">
      <c r="A9189">
        <v>9130</v>
      </c>
      <c r="B9189" s="1495">
        <f>'CARES CRRSA ARP 28-35'!L129</f>
        <v>0</v>
      </c>
      <c r="D9189" s="2" t="str">
        <f t="shared" si="149"/>
        <v>Error?</v>
      </c>
      <c r="E9189" s="4" t="s">
        <v>1828</v>
      </c>
    </row>
    <row r="9190" spans="1:5" ht="15" x14ac:dyDescent="0.2">
      <c r="A9190">
        <v>9131</v>
      </c>
      <c r="B9190" s="1495">
        <f>'CARES CRRSA ARP 28-35'!D130</f>
        <v>0</v>
      </c>
      <c r="D9190" s="2" t="str">
        <f t="shared" si="149"/>
        <v>Error?</v>
      </c>
      <c r="E9190" s="4" t="s">
        <v>1828</v>
      </c>
    </row>
    <row r="9191" spans="1:5" ht="15" x14ac:dyDescent="0.2">
      <c r="A9191">
        <v>9132</v>
      </c>
      <c r="B9191" s="1495">
        <f>'CARES CRRSA ARP 28-35'!E130</f>
        <v>0</v>
      </c>
      <c r="D9191" s="2" t="str">
        <f t="shared" si="149"/>
        <v>Error?</v>
      </c>
      <c r="E9191" s="4" t="s">
        <v>1828</v>
      </c>
    </row>
    <row r="9192" spans="1:5" ht="15" x14ac:dyDescent="0.2">
      <c r="A9192">
        <v>9133</v>
      </c>
      <c r="B9192" s="1495">
        <f>'CARES CRRSA ARP 28-35'!F130</f>
        <v>0</v>
      </c>
      <c r="D9192" s="2" t="str">
        <f t="shared" si="149"/>
        <v>Error?</v>
      </c>
      <c r="E9192" s="4" t="s">
        <v>1828</v>
      </c>
    </row>
    <row r="9193" spans="1:5" ht="15" x14ac:dyDescent="0.2">
      <c r="A9193">
        <v>9134</v>
      </c>
      <c r="B9193" s="1495">
        <f>'CARES CRRSA ARP 28-35'!G130</f>
        <v>0</v>
      </c>
      <c r="D9193" s="2" t="str">
        <f t="shared" si="149"/>
        <v>Error?</v>
      </c>
      <c r="E9193" s="4" t="s">
        <v>1828</v>
      </c>
    </row>
    <row r="9194" spans="1:5" ht="15" x14ac:dyDescent="0.2">
      <c r="A9194">
        <v>9135</v>
      </c>
      <c r="B9194" s="1495">
        <f>'CARES CRRSA ARP 28-35'!H130</f>
        <v>0</v>
      </c>
      <c r="D9194" s="2" t="str">
        <f t="shared" si="149"/>
        <v>Error?</v>
      </c>
      <c r="E9194" s="4" t="s">
        <v>1828</v>
      </c>
    </row>
    <row r="9195" spans="1:5" ht="15" x14ac:dyDescent="0.2">
      <c r="A9195">
        <v>9136</v>
      </c>
      <c r="B9195" s="1495">
        <f>'CARES CRRSA ARP 28-35'!I130</f>
        <v>0</v>
      </c>
      <c r="D9195" s="2" t="str">
        <f t="shared" si="149"/>
        <v>Error?</v>
      </c>
      <c r="E9195" s="4" t="s">
        <v>1828</v>
      </c>
    </row>
    <row r="9196" spans="1:5" ht="15" x14ac:dyDescent="0.2">
      <c r="A9196">
        <v>9137</v>
      </c>
      <c r="B9196" s="1495">
        <f>'CARES CRRSA ARP 28-35'!J130</f>
        <v>0</v>
      </c>
      <c r="D9196" s="2" t="str">
        <f t="shared" si="149"/>
        <v>Error?</v>
      </c>
      <c r="E9196" s="4" t="s">
        <v>1828</v>
      </c>
    </row>
    <row r="9197" spans="1:5" ht="15" x14ac:dyDescent="0.2">
      <c r="A9197">
        <v>9138</v>
      </c>
      <c r="B9197" s="1495">
        <f>'CARES CRRSA ARP 28-35'!L130</f>
        <v>0</v>
      </c>
      <c r="D9197" s="2" t="str">
        <f t="shared" si="149"/>
        <v>Error?</v>
      </c>
      <c r="E9197" s="4" t="s">
        <v>1828</v>
      </c>
    </row>
    <row r="9198" spans="1:5" ht="15" x14ac:dyDescent="0.2">
      <c r="A9198">
        <v>9139</v>
      </c>
      <c r="B9198" s="1495">
        <f>'CARES CRRSA ARP 28-35'!F133</f>
        <v>0</v>
      </c>
      <c r="D9198" s="2" t="str">
        <f t="shared" si="149"/>
        <v>Error?</v>
      </c>
      <c r="E9198" s="4" t="s">
        <v>1828</v>
      </c>
    </row>
    <row r="9199" spans="1:5" ht="15" x14ac:dyDescent="0.2">
      <c r="A9199">
        <v>9140</v>
      </c>
      <c r="B9199" s="1495">
        <f>'CARES CRRSA ARP 28-35'!G133</f>
        <v>0</v>
      </c>
      <c r="D9199" s="2" t="str">
        <f t="shared" si="149"/>
        <v>Error?</v>
      </c>
      <c r="E9199" s="4" t="s">
        <v>1828</v>
      </c>
    </row>
    <row r="9200" spans="1:5" ht="15" x14ac:dyDescent="0.2">
      <c r="A9200">
        <v>9141</v>
      </c>
      <c r="B9200" s="1495">
        <f>'CARES CRRSA ARP 28-35'!H133</f>
        <v>0</v>
      </c>
      <c r="D9200" s="2" t="str">
        <f t="shared" si="149"/>
        <v>Error?</v>
      </c>
      <c r="E9200" s="4" t="s">
        <v>1828</v>
      </c>
    </row>
    <row r="9201" spans="1:5" ht="15" x14ac:dyDescent="0.2">
      <c r="A9201">
        <v>9142</v>
      </c>
      <c r="B9201" s="1495">
        <f>'CARES CRRSA ARP 28-35'!J133</f>
        <v>0</v>
      </c>
      <c r="D9201" s="2" t="str">
        <f t="shared" si="149"/>
        <v>Error?</v>
      </c>
      <c r="E9201" s="4" t="s">
        <v>1828</v>
      </c>
    </row>
    <row r="9202" spans="1:5" ht="15" x14ac:dyDescent="0.2">
      <c r="A9202">
        <v>9143</v>
      </c>
      <c r="B9202" s="1495">
        <f>'CARES CRRSA ARP 28-35'!L133</f>
        <v>0</v>
      </c>
      <c r="D9202" s="2" t="str">
        <f t="shared" si="149"/>
        <v>Error?</v>
      </c>
      <c r="E9202" s="4" t="s">
        <v>1828</v>
      </c>
    </row>
    <row r="9203" spans="1:5" ht="15" x14ac:dyDescent="0.2">
      <c r="A9203" s="1">
        <v>9144</v>
      </c>
      <c r="B9203" s="1495">
        <f>'CARES CRRSA ARP 28-35'!F134</f>
        <v>0</v>
      </c>
      <c r="D9203" s="2" t="str">
        <f t="shared" si="149"/>
        <v>Error?</v>
      </c>
      <c r="E9203" s="4" t="s">
        <v>1828</v>
      </c>
    </row>
    <row r="9204" spans="1:5" ht="15" x14ac:dyDescent="0.2">
      <c r="A9204" s="1">
        <v>9145</v>
      </c>
      <c r="B9204" s="1495">
        <f>'CARES CRRSA ARP 28-35'!G134</f>
        <v>0</v>
      </c>
      <c r="D9204" s="2" t="str">
        <f t="shared" si="149"/>
        <v>Error?</v>
      </c>
      <c r="E9204" s="4" t="s">
        <v>1828</v>
      </c>
    </row>
    <row r="9205" spans="1:5" ht="15" x14ac:dyDescent="0.2">
      <c r="A9205" s="1">
        <v>9146</v>
      </c>
      <c r="B9205" s="1495">
        <f>'CARES CRRSA ARP 28-35'!H134</f>
        <v>0</v>
      </c>
      <c r="D9205" s="2" t="str">
        <f t="shared" si="149"/>
        <v>Error?</v>
      </c>
      <c r="E9205" s="4" t="s">
        <v>1828</v>
      </c>
    </row>
    <row r="9206" spans="1:5" ht="15" x14ac:dyDescent="0.2">
      <c r="A9206" s="1">
        <v>9147</v>
      </c>
      <c r="B9206" s="1495">
        <f>'CARES CRRSA ARP 28-35'!J134</f>
        <v>0</v>
      </c>
      <c r="D9206" s="2" t="str">
        <f t="shared" si="149"/>
        <v>Error?</v>
      </c>
      <c r="E9206" s="4" t="s">
        <v>1828</v>
      </c>
    </row>
    <row r="9207" spans="1:5" ht="15" x14ac:dyDescent="0.2">
      <c r="A9207" s="1">
        <v>9148</v>
      </c>
      <c r="B9207" s="1495">
        <f>'CARES CRRSA ARP 28-35'!L134</f>
        <v>0</v>
      </c>
      <c r="D9207" s="2" t="str">
        <f t="shared" si="149"/>
        <v>Error?</v>
      </c>
      <c r="E9207" s="4" t="s">
        <v>1828</v>
      </c>
    </row>
    <row r="9208" spans="1:5" ht="15" x14ac:dyDescent="0.2">
      <c r="A9208">
        <v>9149</v>
      </c>
      <c r="B9208" s="1495">
        <f>'CARES CRRSA ARP 28-35'!F135</f>
        <v>0</v>
      </c>
      <c r="D9208" s="2" t="str">
        <f t="shared" si="149"/>
        <v>Error?</v>
      </c>
      <c r="E9208" s="4" t="s">
        <v>1828</v>
      </c>
    </row>
    <row r="9209" spans="1:5" ht="15" x14ac:dyDescent="0.2">
      <c r="A9209">
        <v>9150</v>
      </c>
      <c r="B9209" s="1495">
        <f>'CARES CRRSA ARP 28-35'!G135</f>
        <v>0</v>
      </c>
      <c r="D9209" s="2" t="str">
        <f t="shared" si="149"/>
        <v>Error?</v>
      </c>
      <c r="E9209" s="4" t="s">
        <v>1828</v>
      </c>
    </row>
    <row r="9210" spans="1:5" ht="15" x14ac:dyDescent="0.2">
      <c r="A9210">
        <v>9151</v>
      </c>
      <c r="B9210" s="1495">
        <f>'CARES CRRSA ARP 28-35'!H135</f>
        <v>0</v>
      </c>
      <c r="D9210" s="2" t="str">
        <f t="shared" si="149"/>
        <v>Error?</v>
      </c>
      <c r="E9210" s="4" t="s">
        <v>1828</v>
      </c>
    </row>
    <row r="9211" spans="1:5" ht="15" x14ac:dyDescent="0.2">
      <c r="A9211">
        <v>9152</v>
      </c>
      <c r="B9211" s="1495">
        <f>'CARES CRRSA ARP 28-35'!J135</f>
        <v>0</v>
      </c>
      <c r="D9211" s="2" t="str">
        <f t="shared" si="149"/>
        <v>Error?</v>
      </c>
      <c r="E9211" s="4" t="s">
        <v>1828</v>
      </c>
    </row>
    <row r="9212" spans="1:5" ht="15" x14ac:dyDescent="0.2">
      <c r="A9212">
        <v>9153</v>
      </c>
      <c r="B9212" s="1495">
        <f>'CARES CRRSA ARP 28-35'!L135</f>
        <v>0</v>
      </c>
      <c r="D9212" s="2" t="str">
        <f t="shared" si="149"/>
        <v>Error?</v>
      </c>
      <c r="E9212" s="4" t="s">
        <v>1828</v>
      </c>
    </row>
    <row r="9213" spans="1:5" ht="15" x14ac:dyDescent="0.2">
      <c r="A9213">
        <v>9154</v>
      </c>
      <c r="B9213" s="1495">
        <f>'CARES CRRSA ARP 28-35'!D178</f>
        <v>0</v>
      </c>
      <c r="D9213" s="2" t="str">
        <f t="shared" ref="D9213:D9276" si="150">IF(ISBLANK(B9213),"OK",IF(A9213-B9213=0,"OK","Error?"))</f>
        <v>Error?</v>
      </c>
      <c r="E9213" s="4" t="s">
        <v>1828</v>
      </c>
    </row>
    <row r="9214" spans="1:5" ht="15" x14ac:dyDescent="0.2">
      <c r="A9214">
        <v>9155</v>
      </c>
      <c r="B9214" s="1495">
        <f>'CARES CRRSA ARP 28-35'!E178</f>
        <v>0</v>
      </c>
      <c r="D9214" s="2" t="str">
        <f t="shared" si="150"/>
        <v>Error?</v>
      </c>
      <c r="E9214" s="4" t="s">
        <v>1828</v>
      </c>
    </row>
    <row r="9215" spans="1:5" ht="15" x14ac:dyDescent="0.2">
      <c r="A9215">
        <v>9156</v>
      </c>
      <c r="B9215" s="1495">
        <f>'CARES CRRSA ARP 28-35'!F178</f>
        <v>0</v>
      </c>
      <c r="D9215" s="2" t="str">
        <f t="shared" si="150"/>
        <v>Error?</v>
      </c>
      <c r="E9215" s="4" t="s">
        <v>1828</v>
      </c>
    </row>
    <row r="9216" spans="1:5" ht="15" x14ac:dyDescent="0.2">
      <c r="A9216">
        <v>9157</v>
      </c>
      <c r="B9216" s="1495">
        <f>'CARES CRRSA ARP 28-35'!G178</f>
        <v>0</v>
      </c>
      <c r="D9216" s="2" t="str">
        <f t="shared" si="150"/>
        <v>Error?</v>
      </c>
      <c r="E9216" s="4" t="s">
        <v>1828</v>
      </c>
    </row>
    <row r="9217" spans="1:5" ht="15" x14ac:dyDescent="0.2">
      <c r="A9217">
        <v>9158</v>
      </c>
      <c r="B9217" s="1495">
        <f>'CARES CRRSA ARP 28-35'!H178</f>
        <v>0</v>
      </c>
      <c r="D9217" s="2" t="str">
        <f t="shared" si="150"/>
        <v>Error?</v>
      </c>
      <c r="E9217" s="4" t="s">
        <v>1828</v>
      </c>
    </row>
    <row r="9218" spans="1:5" ht="15" x14ac:dyDescent="0.2">
      <c r="A9218">
        <v>9159</v>
      </c>
      <c r="B9218" s="1495">
        <f>'CARES CRRSA ARP 28-35'!I178</f>
        <v>0</v>
      </c>
      <c r="D9218" s="2" t="str">
        <f t="shared" si="150"/>
        <v>Error?</v>
      </c>
      <c r="E9218" s="4" t="s">
        <v>1828</v>
      </c>
    </row>
    <row r="9219" spans="1:5" ht="15" x14ac:dyDescent="0.2">
      <c r="A9219">
        <v>9160</v>
      </c>
      <c r="B9219" s="1495">
        <f>'CARES CRRSA ARP 28-35'!J178</f>
        <v>0</v>
      </c>
      <c r="D9219" s="2" t="str">
        <f t="shared" si="150"/>
        <v>Error?</v>
      </c>
      <c r="E9219" s="4" t="s">
        <v>1828</v>
      </c>
    </row>
    <row r="9220" spans="1:5" ht="15" x14ac:dyDescent="0.2">
      <c r="A9220">
        <v>9161</v>
      </c>
      <c r="B9220" s="1495">
        <f>'CARES CRRSA ARP 28-35'!L178</f>
        <v>0</v>
      </c>
      <c r="D9220" s="2" t="str">
        <f t="shared" si="150"/>
        <v>Error?</v>
      </c>
      <c r="E9220" s="4" t="s">
        <v>1828</v>
      </c>
    </row>
    <row r="9221" spans="1:5" ht="15" x14ac:dyDescent="0.2">
      <c r="A9221">
        <v>9162</v>
      </c>
      <c r="B9221" s="1495">
        <f>'CARES CRRSA ARP 28-35'!D179</f>
        <v>0</v>
      </c>
      <c r="D9221" s="2" t="str">
        <f t="shared" si="150"/>
        <v>Error?</v>
      </c>
      <c r="E9221" s="4" t="s">
        <v>1828</v>
      </c>
    </row>
    <row r="9222" spans="1:5" ht="15" x14ac:dyDescent="0.2">
      <c r="A9222">
        <v>9163</v>
      </c>
      <c r="B9222" s="1495">
        <f>'CARES CRRSA ARP 28-35'!E179</f>
        <v>0</v>
      </c>
      <c r="D9222" s="2" t="str">
        <f t="shared" si="150"/>
        <v>Error?</v>
      </c>
      <c r="E9222" s="4" t="s">
        <v>1828</v>
      </c>
    </row>
    <row r="9223" spans="1:5" ht="15" x14ac:dyDescent="0.2">
      <c r="A9223">
        <v>9164</v>
      </c>
      <c r="B9223" s="1495">
        <f>'CARES CRRSA ARP 28-35'!F179</f>
        <v>0</v>
      </c>
      <c r="D9223" s="2" t="str">
        <f t="shared" si="150"/>
        <v>Error?</v>
      </c>
      <c r="E9223" s="4" t="s">
        <v>1828</v>
      </c>
    </row>
    <row r="9224" spans="1:5" ht="15" x14ac:dyDescent="0.2">
      <c r="A9224">
        <v>9165</v>
      </c>
      <c r="B9224" s="1495">
        <f>'CARES CRRSA ARP 28-35'!G179</f>
        <v>0</v>
      </c>
      <c r="D9224" s="2" t="str">
        <f t="shared" si="150"/>
        <v>Error?</v>
      </c>
      <c r="E9224" s="4" t="s">
        <v>1828</v>
      </c>
    </row>
    <row r="9225" spans="1:5" ht="15" x14ac:dyDescent="0.2">
      <c r="A9225">
        <v>9166</v>
      </c>
      <c r="B9225" s="1495">
        <f>'CARES CRRSA ARP 28-35'!H179</f>
        <v>0</v>
      </c>
      <c r="D9225" s="2" t="str">
        <f t="shared" si="150"/>
        <v>Error?</v>
      </c>
      <c r="E9225" s="4" t="s">
        <v>1828</v>
      </c>
    </row>
    <row r="9226" spans="1:5" ht="15" x14ac:dyDescent="0.2">
      <c r="A9226">
        <v>9167</v>
      </c>
      <c r="B9226" s="1495">
        <f>'CARES CRRSA ARP 28-35'!I179</f>
        <v>0</v>
      </c>
      <c r="D9226" s="2" t="str">
        <f t="shared" si="150"/>
        <v>Error?</v>
      </c>
      <c r="E9226" s="4" t="s">
        <v>1828</v>
      </c>
    </row>
    <row r="9227" spans="1:5" ht="15" x14ac:dyDescent="0.2">
      <c r="A9227">
        <v>9168</v>
      </c>
      <c r="B9227" s="1495">
        <f>'CARES CRRSA ARP 28-35'!J179</f>
        <v>0</v>
      </c>
      <c r="D9227" s="2" t="str">
        <f t="shared" si="150"/>
        <v>Error?</v>
      </c>
      <c r="E9227" s="4" t="s">
        <v>1828</v>
      </c>
    </row>
    <row r="9228" spans="1:5" ht="15" x14ac:dyDescent="0.2">
      <c r="A9228">
        <v>9169</v>
      </c>
      <c r="B9228" s="1495">
        <f>'CARES CRRSA ARP 28-35'!L179</f>
        <v>0</v>
      </c>
      <c r="D9228" s="2" t="str">
        <f t="shared" si="150"/>
        <v>Error?</v>
      </c>
      <c r="E9228" s="4" t="s">
        <v>1828</v>
      </c>
    </row>
    <row r="9229" spans="1:5" ht="15" x14ac:dyDescent="0.2">
      <c r="A9229">
        <v>9170</v>
      </c>
      <c r="B9229" s="1495">
        <f>'CARES CRRSA ARP 28-35'!D182</f>
        <v>0</v>
      </c>
      <c r="D9229" s="2" t="str">
        <f t="shared" si="150"/>
        <v>Error?</v>
      </c>
      <c r="E9229" s="4" t="s">
        <v>1828</v>
      </c>
    </row>
    <row r="9230" spans="1:5" ht="15" x14ac:dyDescent="0.2">
      <c r="A9230">
        <v>9171</v>
      </c>
      <c r="B9230" s="1495">
        <f>'CARES CRRSA ARP 28-35'!E182</f>
        <v>0</v>
      </c>
      <c r="D9230" s="2" t="str">
        <f t="shared" si="150"/>
        <v>Error?</v>
      </c>
      <c r="E9230" s="4" t="s">
        <v>1828</v>
      </c>
    </row>
    <row r="9231" spans="1:5" ht="15" x14ac:dyDescent="0.2">
      <c r="A9231">
        <v>9172</v>
      </c>
      <c r="B9231" s="1495">
        <f>'CARES CRRSA ARP 28-35'!F182</f>
        <v>0</v>
      </c>
      <c r="D9231" s="2" t="str">
        <f t="shared" si="150"/>
        <v>Error?</v>
      </c>
      <c r="E9231" s="4" t="s">
        <v>1828</v>
      </c>
    </row>
    <row r="9232" spans="1:5" ht="15" x14ac:dyDescent="0.2">
      <c r="A9232">
        <v>9173</v>
      </c>
      <c r="B9232" s="1495">
        <f>'CARES CRRSA ARP 28-35'!G182</f>
        <v>0</v>
      </c>
      <c r="D9232" s="2" t="str">
        <f t="shared" si="150"/>
        <v>Error?</v>
      </c>
      <c r="E9232" s="4" t="s">
        <v>1828</v>
      </c>
    </row>
    <row r="9233" spans="1:5" ht="15" x14ac:dyDescent="0.2">
      <c r="A9233">
        <v>9174</v>
      </c>
      <c r="B9233" s="1495">
        <f>'CARES CRRSA ARP 28-35'!H182</f>
        <v>0</v>
      </c>
      <c r="D9233" s="2" t="str">
        <f t="shared" si="150"/>
        <v>Error?</v>
      </c>
      <c r="E9233" s="4" t="s">
        <v>1828</v>
      </c>
    </row>
    <row r="9234" spans="1:5" ht="15" x14ac:dyDescent="0.2">
      <c r="A9234">
        <v>9175</v>
      </c>
      <c r="B9234" s="1495">
        <f>'CARES CRRSA ARP 28-35'!I182</f>
        <v>0</v>
      </c>
      <c r="D9234" s="2" t="str">
        <f t="shared" si="150"/>
        <v>Error?</v>
      </c>
      <c r="E9234" s="4" t="s">
        <v>1828</v>
      </c>
    </row>
    <row r="9235" spans="1:5" ht="15" x14ac:dyDescent="0.2">
      <c r="A9235">
        <v>9176</v>
      </c>
      <c r="B9235" s="1495">
        <f>'CARES CRRSA ARP 28-35'!J182</f>
        <v>0</v>
      </c>
      <c r="D9235" s="2" t="str">
        <f t="shared" si="150"/>
        <v>Error?</v>
      </c>
      <c r="E9235" s="4" t="s">
        <v>1828</v>
      </c>
    </row>
    <row r="9236" spans="1:5" ht="15" x14ac:dyDescent="0.2">
      <c r="A9236">
        <v>9177</v>
      </c>
      <c r="B9236" s="1495">
        <f>'CARES CRRSA ARP 28-35'!L182</f>
        <v>0</v>
      </c>
      <c r="D9236" s="2" t="str">
        <f t="shared" si="150"/>
        <v>Error?</v>
      </c>
      <c r="E9236" s="4" t="s">
        <v>1828</v>
      </c>
    </row>
    <row r="9237" spans="1:5" ht="15" x14ac:dyDescent="0.2">
      <c r="A9237">
        <v>9178</v>
      </c>
      <c r="B9237" s="1495">
        <f>'CARES CRRSA ARP 28-35'!D183</f>
        <v>0</v>
      </c>
      <c r="D9237" s="2" t="str">
        <f t="shared" si="150"/>
        <v>Error?</v>
      </c>
      <c r="E9237" s="4" t="s">
        <v>1828</v>
      </c>
    </row>
    <row r="9238" spans="1:5" ht="15" x14ac:dyDescent="0.2">
      <c r="A9238">
        <v>9179</v>
      </c>
      <c r="B9238" s="1495">
        <f>'CARES CRRSA ARP 28-35'!E183</f>
        <v>0</v>
      </c>
      <c r="D9238" s="2" t="str">
        <f t="shared" si="150"/>
        <v>Error?</v>
      </c>
      <c r="E9238" s="4" t="s">
        <v>1828</v>
      </c>
    </row>
    <row r="9239" spans="1:5" ht="15" x14ac:dyDescent="0.2">
      <c r="A9239">
        <v>9180</v>
      </c>
      <c r="B9239" s="1495">
        <f>'CARES CRRSA ARP 28-35'!F183</f>
        <v>0</v>
      </c>
      <c r="D9239" s="2" t="str">
        <f t="shared" si="150"/>
        <v>Error?</v>
      </c>
      <c r="E9239" s="4" t="s">
        <v>1828</v>
      </c>
    </row>
    <row r="9240" spans="1:5" ht="15" x14ac:dyDescent="0.2">
      <c r="A9240">
        <v>9181</v>
      </c>
      <c r="B9240" s="1495">
        <f>'CARES CRRSA ARP 28-35'!G183</f>
        <v>0</v>
      </c>
      <c r="D9240" s="2" t="str">
        <f t="shared" si="150"/>
        <v>Error?</v>
      </c>
      <c r="E9240" s="4" t="s">
        <v>1828</v>
      </c>
    </row>
    <row r="9241" spans="1:5" ht="15" x14ac:dyDescent="0.2">
      <c r="A9241">
        <v>9182</v>
      </c>
      <c r="B9241" s="1495">
        <f>'CARES CRRSA ARP 28-35'!H183</f>
        <v>0</v>
      </c>
      <c r="D9241" s="2" t="str">
        <f t="shared" si="150"/>
        <v>Error?</v>
      </c>
      <c r="E9241" s="4" t="s">
        <v>1828</v>
      </c>
    </row>
    <row r="9242" spans="1:5" ht="15" x14ac:dyDescent="0.2">
      <c r="A9242">
        <v>9183</v>
      </c>
      <c r="B9242" s="1495">
        <f>'CARES CRRSA ARP 28-35'!I183</f>
        <v>0</v>
      </c>
      <c r="D9242" s="2" t="str">
        <f t="shared" si="150"/>
        <v>Error?</v>
      </c>
      <c r="E9242" s="4" t="s">
        <v>1828</v>
      </c>
    </row>
    <row r="9243" spans="1:5" ht="15" x14ac:dyDescent="0.2">
      <c r="A9243">
        <v>9184</v>
      </c>
      <c r="B9243" s="1495">
        <f>'CARES CRRSA ARP 28-35'!J183</f>
        <v>0</v>
      </c>
      <c r="D9243" s="2" t="str">
        <f t="shared" si="150"/>
        <v>Error?</v>
      </c>
      <c r="E9243" s="4" t="s">
        <v>1828</v>
      </c>
    </row>
    <row r="9244" spans="1:5" ht="15" x14ac:dyDescent="0.2">
      <c r="A9244">
        <v>9185</v>
      </c>
      <c r="B9244" s="1495">
        <f>'CARES CRRSA ARP 28-35'!L183</f>
        <v>0</v>
      </c>
      <c r="D9244" s="2" t="str">
        <f t="shared" si="150"/>
        <v>Error?</v>
      </c>
      <c r="E9244" s="4" t="s">
        <v>1828</v>
      </c>
    </row>
    <row r="9245" spans="1:5" ht="15" x14ac:dyDescent="0.2">
      <c r="A9245">
        <v>9186</v>
      </c>
      <c r="B9245" s="1495">
        <f>'CARES CRRSA ARP 28-35'!D184</f>
        <v>0</v>
      </c>
      <c r="D9245" s="2" t="str">
        <f t="shared" si="150"/>
        <v>Error?</v>
      </c>
      <c r="E9245" s="4" t="s">
        <v>1828</v>
      </c>
    </row>
    <row r="9246" spans="1:5" ht="15" x14ac:dyDescent="0.2">
      <c r="A9246">
        <v>9187</v>
      </c>
      <c r="B9246" s="1495">
        <f>'CARES CRRSA ARP 28-35'!E184</f>
        <v>0</v>
      </c>
      <c r="D9246" s="2" t="str">
        <f t="shared" si="150"/>
        <v>Error?</v>
      </c>
      <c r="E9246" s="4" t="s">
        <v>1828</v>
      </c>
    </row>
    <row r="9247" spans="1:5" ht="15" x14ac:dyDescent="0.2">
      <c r="A9247">
        <v>9188</v>
      </c>
      <c r="B9247" s="1495">
        <f>'CARES CRRSA ARP 28-35'!F184</f>
        <v>0</v>
      </c>
      <c r="D9247" s="2" t="str">
        <f t="shared" si="150"/>
        <v>Error?</v>
      </c>
      <c r="E9247" s="4" t="s">
        <v>1828</v>
      </c>
    </row>
    <row r="9248" spans="1:5" ht="15" x14ac:dyDescent="0.2">
      <c r="A9248">
        <v>9189</v>
      </c>
      <c r="B9248" s="1495">
        <f>'CARES CRRSA ARP 28-35'!G184</f>
        <v>0</v>
      </c>
      <c r="D9248" s="2" t="str">
        <f t="shared" si="150"/>
        <v>Error?</v>
      </c>
      <c r="E9248" s="4" t="s">
        <v>1828</v>
      </c>
    </row>
    <row r="9249" spans="1:5" ht="15" x14ac:dyDescent="0.2">
      <c r="A9249">
        <v>9190</v>
      </c>
      <c r="B9249" s="1495">
        <f>'CARES CRRSA ARP 28-35'!H184</f>
        <v>0</v>
      </c>
      <c r="D9249" s="2" t="str">
        <f t="shared" si="150"/>
        <v>Error?</v>
      </c>
      <c r="E9249" s="4" t="s">
        <v>1828</v>
      </c>
    </row>
    <row r="9250" spans="1:5" ht="15" x14ac:dyDescent="0.2">
      <c r="A9250">
        <v>9191</v>
      </c>
      <c r="B9250" s="1495">
        <f>'CARES CRRSA ARP 28-35'!I184</f>
        <v>0</v>
      </c>
      <c r="D9250" s="2" t="str">
        <f t="shared" si="150"/>
        <v>Error?</v>
      </c>
      <c r="E9250" s="4" t="s">
        <v>1828</v>
      </c>
    </row>
    <row r="9251" spans="1:5" ht="15" x14ac:dyDescent="0.2">
      <c r="A9251">
        <v>9192</v>
      </c>
      <c r="B9251" s="1495">
        <f>'CARES CRRSA ARP 28-35'!J184</f>
        <v>0</v>
      </c>
      <c r="D9251" s="2" t="str">
        <f t="shared" si="150"/>
        <v>Error?</v>
      </c>
      <c r="E9251" s="4" t="s">
        <v>1828</v>
      </c>
    </row>
    <row r="9252" spans="1:5" ht="15" x14ac:dyDescent="0.2">
      <c r="A9252">
        <v>9193</v>
      </c>
      <c r="B9252" s="1495">
        <f>'CARES CRRSA ARP 28-35'!L184</f>
        <v>0</v>
      </c>
      <c r="D9252" s="2" t="str">
        <f t="shared" si="150"/>
        <v>Error?</v>
      </c>
      <c r="E9252" s="4" t="s">
        <v>1828</v>
      </c>
    </row>
    <row r="9253" spans="1:5" ht="15" x14ac:dyDescent="0.2">
      <c r="A9253">
        <v>9194</v>
      </c>
      <c r="B9253" s="1495">
        <f>'CARES CRRSA ARP 28-35'!F187</f>
        <v>0</v>
      </c>
      <c r="D9253" s="2" t="str">
        <f t="shared" si="150"/>
        <v>Error?</v>
      </c>
      <c r="E9253" s="4" t="s">
        <v>1828</v>
      </c>
    </row>
    <row r="9254" spans="1:5" ht="15" x14ac:dyDescent="0.2">
      <c r="A9254">
        <v>9195</v>
      </c>
      <c r="B9254" s="1495">
        <f>'CARES CRRSA ARP 28-35'!G187</f>
        <v>0</v>
      </c>
      <c r="D9254" s="2" t="str">
        <f t="shared" si="150"/>
        <v>Error?</v>
      </c>
      <c r="E9254" s="4" t="s">
        <v>1828</v>
      </c>
    </row>
    <row r="9255" spans="1:5" ht="15" x14ac:dyDescent="0.2">
      <c r="A9255">
        <v>9196</v>
      </c>
      <c r="B9255" s="1495">
        <f>'CARES CRRSA ARP 28-35'!H187</f>
        <v>0</v>
      </c>
      <c r="D9255" s="2" t="str">
        <f t="shared" si="150"/>
        <v>Error?</v>
      </c>
      <c r="E9255" s="4" t="s">
        <v>1828</v>
      </c>
    </row>
    <row r="9256" spans="1:5" ht="15" x14ac:dyDescent="0.2">
      <c r="A9256">
        <v>9197</v>
      </c>
      <c r="B9256" s="1495">
        <f>'CARES CRRSA ARP 28-35'!J187</f>
        <v>0</v>
      </c>
      <c r="D9256" s="2" t="str">
        <f t="shared" si="150"/>
        <v>Error?</v>
      </c>
      <c r="E9256" s="4" t="s">
        <v>1828</v>
      </c>
    </row>
    <row r="9257" spans="1:5" ht="15" x14ac:dyDescent="0.2">
      <c r="A9257">
        <v>9198</v>
      </c>
      <c r="B9257" s="1495">
        <f>'CARES CRRSA ARP 28-35'!L187</f>
        <v>0</v>
      </c>
      <c r="D9257" s="2" t="str">
        <f t="shared" si="150"/>
        <v>Error?</v>
      </c>
      <c r="E9257" s="4" t="s">
        <v>1828</v>
      </c>
    </row>
    <row r="9258" spans="1:5" ht="15" x14ac:dyDescent="0.2">
      <c r="A9258">
        <v>9199</v>
      </c>
      <c r="B9258" s="1495">
        <f>'CARES CRRSA ARP 28-35'!F188</f>
        <v>0</v>
      </c>
      <c r="D9258" s="2" t="str">
        <f t="shared" si="150"/>
        <v>Error?</v>
      </c>
      <c r="E9258" s="4" t="s">
        <v>1828</v>
      </c>
    </row>
    <row r="9259" spans="1:5" ht="15" x14ac:dyDescent="0.2">
      <c r="A9259">
        <v>9200</v>
      </c>
      <c r="B9259" s="1495">
        <f>'CARES CRRSA ARP 28-35'!G188</f>
        <v>0</v>
      </c>
      <c r="D9259" s="2" t="str">
        <f t="shared" si="150"/>
        <v>Error?</v>
      </c>
      <c r="E9259" s="4" t="s">
        <v>1828</v>
      </c>
    </row>
    <row r="9260" spans="1:5" ht="15" x14ac:dyDescent="0.2">
      <c r="A9260">
        <v>9201</v>
      </c>
      <c r="B9260" s="1495">
        <f>'CARES CRRSA ARP 28-35'!H188</f>
        <v>0</v>
      </c>
      <c r="D9260" s="2" t="str">
        <f t="shared" si="150"/>
        <v>Error?</v>
      </c>
      <c r="E9260" s="4" t="s">
        <v>1828</v>
      </c>
    </row>
    <row r="9261" spans="1:5" ht="15" x14ac:dyDescent="0.2">
      <c r="A9261">
        <v>9202</v>
      </c>
      <c r="B9261" s="1495">
        <f>'CARES CRRSA ARP 28-35'!J188</f>
        <v>0</v>
      </c>
      <c r="D9261" s="2" t="str">
        <f t="shared" si="150"/>
        <v>Error?</v>
      </c>
      <c r="E9261" s="4" t="s">
        <v>1828</v>
      </c>
    </row>
    <row r="9262" spans="1:5" ht="15" x14ac:dyDescent="0.2">
      <c r="A9262">
        <v>9203</v>
      </c>
      <c r="B9262" s="1495">
        <f>'CARES CRRSA ARP 28-35'!L188</f>
        <v>0</v>
      </c>
      <c r="D9262" s="2" t="str">
        <f t="shared" si="150"/>
        <v>Error?</v>
      </c>
      <c r="E9262" s="4" t="s">
        <v>1828</v>
      </c>
    </row>
    <row r="9263" spans="1:5" ht="15" x14ac:dyDescent="0.2">
      <c r="A9263">
        <v>9204</v>
      </c>
      <c r="B9263" s="1495">
        <f>'CARES CRRSA ARP 28-35'!F189</f>
        <v>0</v>
      </c>
      <c r="D9263" s="2" t="str">
        <f t="shared" si="150"/>
        <v>Error?</v>
      </c>
      <c r="E9263" s="4" t="s">
        <v>1828</v>
      </c>
    </row>
    <row r="9264" spans="1:5" ht="15" x14ac:dyDescent="0.2">
      <c r="A9264">
        <v>9205</v>
      </c>
      <c r="B9264" s="1495">
        <f>'CARES CRRSA ARP 28-35'!G189</f>
        <v>0</v>
      </c>
      <c r="D9264" s="2" t="str">
        <f t="shared" si="150"/>
        <v>Error?</v>
      </c>
      <c r="E9264" s="4" t="s">
        <v>1828</v>
      </c>
    </row>
    <row r="9265" spans="1:5" ht="15" x14ac:dyDescent="0.2">
      <c r="A9265">
        <v>9206</v>
      </c>
      <c r="B9265" s="1495">
        <f>'CARES CRRSA ARP 28-35'!H189</f>
        <v>0</v>
      </c>
      <c r="D9265" s="2" t="str">
        <f t="shared" si="150"/>
        <v>Error?</v>
      </c>
      <c r="E9265" s="4" t="s">
        <v>1828</v>
      </c>
    </row>
    <row r="9266" spans="1:5" ht="15" x14ac:dyDescent="0.2">
      <c r="A9266">
        <v>9207</v>
      </c>
      <c r="B9266" s="1495">
        <f>'CARES CRRSA ARP 28-35'!J189</f>
        <v>0</v>
      </c>
      <c r="D9266" s="2" t="str">
        <f t="shared" si="150"/>
        <v>Error?</v>
      </c>
      <c r="E9266" s="4" t="s">
        <v>1828</v>
      </c>
    </row>
    <row r="9267" spans="1:5" ht="15" x14ac:dyDescent="0.2">
      <c r="A9267">
        <v>9208</v>
      </c>
      <c r="B9267" s="1495">
        <f>'CARES CRRSA ARP 28-35'!L189</f>
        <v>0</v>
      </c>
      <c r="D9267" s="2" t="str">
        <f t="shared" si="150"/>
        <v>Error?</v>
      </c>
      <c r="E9267" s="4" t="s">
        <v>1828</v>
      </c>
    </row>
    <row r="9268" spans="1:5" ht="15" x14ac:dyDescent="0.2">
      <c r="A9268">
        <v>9209</v>
      </c>
      <c r="B9268" s="1495">
        <f>'CARES CRRSA ARP 28-35'!D196</f>
        <v>0</v>
      </c>
      <c r="D9268" s="2" t="str">
        <f t="shared" si="150"/>
        <v>Error?</v>
      </c>
      <c r="E9268" s="4" t="s">
        <v>1828</v>
      </c>
    </row>
    <row r="9269" spans="1:5" ht="15" x14ac:dyDescent="0.2">
      <c r="A9269">
        <v>9210</v>
      </c>
      <c r="B9269" s="1495">
        <f>'CARES CRRSA ARP 28-35'!E196</f>
        <v>0</v>
      </c>
      <c r="D9269" s="2" t="str">
        <f t="shared" si="150"/>
        <v>Error?</v>
      </c>
      <c r="E9269" s="4" t="s">
        <v>1828</v>
      </c>
    </row>
    <row r="9270" spans="1:5" ht="15" x14ac:dyDescent="0.2">
      <c r="A9270">
        <v>9211</v>
      </c>
      <c r="B9270" s="1495">
        <f>'CARES CRRSA ARP 28-35'!F196</f>
        <v>0</v>
      </c>
      <c r="D9270" s="2" t="str">
        <f t="shared" si="150"/>
        <v>Error?</v>
      </c>
      <c r="E9270" s="4" t="s">
        <v>1828</v>
      </c>
    </row>
    <row r="9271" spans="1:5" ht="15" x14ac:dyDescent="0.2">
      <c r="A9271">
        <v>9212</v>
      </c>
      <c r="B9271" s="1495">
        <f>'CARES CRRSA ARP 28-35'!G196</f>
        <v>0</v>
      </c>
      <c r="D9271" s="2" t="str">
        <f t="shared" si="150"/>
        <v>Error?</v>
      </c>
      <c r="E9271" s="4" t="s">
        <v>1828</v>
      </c>
    </row>
    <row r="9272" spans="1:5" ht="15" x14ac:dyDescent="0.2">
      <c r="A9272">
        <v>9213</v>
      </c>
      <c r="B9272" s="1495">
        <f>'CARES CRRSA ARP 28-35'!H196</f>
        <v>0</v>
      </c>
      <c r="D9272" s="2" t="str">
        <f t="shared" si="150"/>
        <v>Error?</v>
      </c>
      <c r="E9272" s="4" t="s">
        <v>1828</v>
      </c>
    </row>
    <row r="9273" spans="1:5" ht="15" x14ac:dyDescent="0.2">
      <c r="A9273">
        <v>9214</v>
      </c>
      <c r="B9273" s="1495">
        <f>'CARES CRRSA ARP 28-35'!I196</f>
        <v>0</v>
      </c>
      <c r="D9273" s="2" t="str">
        <f t="shared" si="150"/>
        <v>Error?</v>
      </c>
      <c r="E9273" s="4" t="s">
        <v>1828</v>
      </c>
    </row>
    <row r="9274" spans="1:5" ht="15" x14ac:dyDescent="0.2">
      <c r="A9274">
        <v>9215</v>
      </c>
      <c r="B9274" s="1495">
        <f>'CARES CRRSA ARP 28-35'!J196</f>
        <v>0</v>
      </c>
      <c r="D9274" s="2" t="str">
        <f t="shared" si="150"/>
        <v>Error?</v>
      </c>
      <c r="E9274" s="4" t="s">
        <v>1828</v>
      </c>
    </row>
    <row r="9275" spans="1:5" ht="15" x14ac:dyDescent="0.2">
      <c r="A9275">
        <v>9216</v>
      </c>
      <c r="B9275" s="1495">
        <f>'CARES CRRSA ARP 28-35'!L196</f>
        <v>0</v>
      </c>
      <c r="D9275" s="2" t="str">
        <f t="shared" si="150"/>
        <v>Error?</v>
      </c>
      <c r="E9275" s="4" t="s">
        <v>1828</v>
      </c>
    </row>
    <row r="9276" spans="1:5" ht="15" x14ac:dyDescent="0.2">
      <c r="A9276">
        <v>9217</v>
      </c>
      <c r="B9276" s="1495">
        <f>'CARES CRRSA ARP 28-35'!D197</f>
        <v>0</v>
      </c>
      <c r="D9276" s="2" t="str">
        <f t="shared" si="150"/>
        <v>Error?</v>
      </c>
      <c r="E9276" s="4" t="s">
        <v>1828</v>
      </c>
    </row>
    <row r="9277" spans="1:5" ht="15" x14ac:dyDescent="0.2">
      <c r="A9277">
        <v>9218</v>
      </c>
      <c r="B9277" s="1495">
        <f>'CARES CRRSA ARP 28-35'!E197</f>
        <v>0</v>
      </c>
      <c r="D9277" s="2" t="str">
        <f t="shared" ref="D9277:D9340" si="151">IF(ISBLANK(B9277),"OK",IF(A9277-B9277=0,"OK","Error?"))</f>
        <v>Error?</v>
      </c>
      <c r="E9277" s="4" t="s">
        <v>1828</v>
      </c>
    </row>
    <row r="9278" spans="1:5" ht="15" x14ac:dyDescent="0.2">
      <c r="A9278">
        <v>9219</v>
      </c>
      <c r="B9278" s="1495">
        <f>'CARES CRRSA ARP 28-35'!F197</f>
        <v>0</v>
      </c>
      <c r="D9278" s="2" t="str">
        <f t="shared" si="151"/>
        <v>Error?</v>
      </c>
      <c r="E9278" s="4" t="s">
        <v>1828</v>
      </c>
    </row>
    <row r="9279" spans="1:5" ht="15" x14ac:dyDescent="0.2">
      <c r="A9279">
        <v>9220</v>
      </c>
      <c r="B9279" s="1495">
        <f>'CARES CRRSA ARP 28-35'!G197</f>
        <v>0</v>
      </c>
      <c r="D9279" s="2" t="str">
        <f t="shared" si="151"/>
        <v>Error?</v>
      </c>
      <c r="E9279" s="4" t="s">
        <v>1828</v>
      </c>
    </row>
    <row r="9280" spans="1:5" ht="15" x14ac:dyDescent="0.2">
      <c r="A9280">
        <v>9221</v>
      </c>
      <c r="B9280" s="1495">
        <f>'CARES CRRSA ARP 28-35'!H197</f>
        <v>0</v>
      </c>
      <c r="D9280" s="2" t="str">
        <f t="shared" si="151"/>
        <v>Error?</v>
      </c>
      <c r="E9280" s="4" t="s">
        <v>1828</v>
      </c>
    </row>
    <row r="9281" spans="1:5" ht="15" x14ac:dyDescent="0.2">
      <c r="A9281">
        <v>9222</v>
      </c>
      <c r="B9281" s="1495">
        <f>'CARES CRRSA ARP 28-35'!I197</f>
        <v>0</v>
      </c>
      <c r="D9281" s="2" t="str">
        <f t="shared" si="151"/>
        <v>Error?</v>
      </c>
      <c r="E9281" s="4" t="s">
        <v>1828</v>
      </c>
    </row>
    <row r="9282" spans="1:5" ht="15" x14ac:dyDescent="0.2">
      <c r="A9282">
        <v>9223</v>
      </c>
      <c r="B9282" s="1495">
        <f>'CARES CRRSA ARP 28-35'!J197</f>
        <v>0</v>
      </c>
      <c r="D9282" s="2" t="str">
        <f t="shared" si="151"/>
        <v>Error?</v>
      </c>
      <c r="E9282" s="4" t="s">
        <v>1828</v>
      </c>
    </row>
    <row r="9283" spans="1:5" ht="15" x14ac:dyDescent="0.2">
      <c r="A9283">
        <v>9224</v>
      </c>
      <c r="B9283" s="1495">
        <f>'CARES CRRSA ARP 28-35'!L197</f>
        <v>0</v>
      </c>
      <c r="D9283" s="2" t="str">
        <f t="shared" si="151"/>
        <v>Error?</v>
      </c>
      <c r="E9283" s="4" t="s">
        <v>1828</v>
      </c>
    </row>
    <row r="9284" spans="1:5" ht="15" x14ac:dyDescent="0.2">
      <c r="A9284">
        <v>9225</v>
      </c>
      <c r="B9284" s="1495">
        <f>'CARES CRRSA ARP 28-35'!D200</f>
        <v>0</v>
      </c>
      <c r="D9284" s="2" t="str">
        <f t="shared" si="151"/>
        <v>Error?</v>
      </c>
      <c r="E9284" s="4" t="s">
        <v>1828</v>
      </c>
    </row>
    <row r="9285" spans="1:5" ht="15" x14ac:dyDescent="0.2">
      <c r="A9285">
        <v>9226</v>
      </c>
      <c r="B9285" s="1495">
        <f>'CARES CRRSA ARP 28-35'!E200</f>
        <v>0</v>
      </c>
      <c r="D9285" s="2" t="str">
        <f t="shared" si="151"/>
        <v>Error?</v>
      </c>
      <c r="E9285" s="4" t="s">
        <v>1828</v>
      </c>
    </row>
    <row r="9286" spans="1:5" ht="15" x14ac:dyDescent="0.2">
      <c r="A9286">
        <v>9227</v>
      </c>
      <c r="B9286" s="1495">
        <f>'CARES CRRSA ARP 28-35'!F200</f>
        <v>0</v>
      </c>
      <c r="D9286" s="2" t="str">
        <f t="shared" si="151"/>
        <v>Error?</v>
      </c>
      <c r="E9286" s="4" t="s">
        <v>1828</v>
      </c>
    </row>
    <row r="9287" spans="1:5" ht="15" x14ac:dyDescent="0.2">
      <c r="A9287">
        <v>9228</v>
      </c>
      <c r="B9287" s="1495">
        <f>'CARES CRRSA ARP 28-35'!G200</f>
        <v>0</v>
      </c>
      <c r="D9287" s="2" t="str">
        <f t="shared" si="151"/>
        <v>Error?</v>
      </c>
      <c r="E9287" s="4" t="s">
        <v>1828</v>
      </c>
    </row>
    <row r="9288" spans="1:5" ht="15" x14ac:dyDescent="0.2">
      <c r="A9288">
        <v>9229</v>
      </c>
      <c r="B9288" s="1495">
        <f>'CARES CRRSA ARP 28-35'!H200</f>
        <v>0</v>
      </c>
      <c r="D9288" s="2" t="str">
        <f t="shared" si="151"/>
        <v>Error?</v>
      </c>
      <c r="E9288" s="4" t="s">
        <v>1828</v>
      </c>
    </row>
    <row r="9289" spans="1:5" ht="15" x14ac:dyDescent="0.2">
      <c r="A9289">
        <v>9230</v>
      </c>
      <c r="B9289" s="1495">
        <f>'CARES CRRSA ARP 28-35'!I200</f>
        <v>0</v>
      </c>
      <c r="D9289" s="2" t="str">
        <f t="shared" si="151"/>
        <v>Error?</v>
      </c>
      <c r="E9289" s="4" t="s">
        <v>1828</v>
      </c>
    </row>
    <row r="9290" spans="1:5" ht="15" x14ac:dyDescent="0.2">
      <c r="A9290">
        <v>9231</v>
      </c>
      <c r="B9290" s="1495">
        <f>'CARES CRRSA ARP 28-35'!J200</f>
        <v>0</v>
      </c>
      <c r="D9290" s="2" t="str">
        <f t="shared" si="151"/>
        <v>Error?</v>
      </c>
      <c r="E9290" s="4" t="s">
        <v>1828</v>
      </c>
    </row>
    <row r="9291" spans="1:5" ht="15" x14ac:dyDescent="0.2">
      <c r="A9291">
        <v>9232</v>
      </c>
      <c r="B9291" s="1495">
        <f>'CARES CRRSA ARP 28-35'!L200</f>
        <v>0</v>
      </c>
      <c r="D9291" s="2" t="str">
        <f t="shared" si="151"/>
        <v>Error?</v>
      </c>
      <c r="E9291" s="4" t="s">
        <v>1828</v>
      </c>
    </row>
    <row r="9292" spans="1:5" ht="15" x14ac:dyDescent="0.2">
      <c r="A9292">
        <v>9233</v>
      </c>
      <c r="B9292" s="1495">
        <f>'CARES CRRSA ARP 28-35'!D201</f>
        <v>0</v>
      </c>
      <c r="D9292" s="2" t="str">
        <f t="shared" si="151"/>
        <v>Error?</v>
      </c>
      <c r="E9292" s="4" t="s">
        <v>1828</v>
      </c>
    </row>
    <row r="9293" spans="1:5" ht="15" x14ac:dyDescent="0.2">
      <c r="A9293">
        <v>9234</v>
      </c>
      <c r="B9293" s="1495">
        <f>'CARES CRRSA ARP 28-35'!E201</f>
        <v>0</v>
      </c>
      <c r="D9293" s="2" t="str">
        <f t="shared" si="151"/>
        <v>Error?</v>
      </c>
      <c r="E9293" s="4" t="s">
        <v>1828</v>
      </c>
    </row>
    <row r="9294" spans="1:5" ht="15" x14ac:dyDescent="0.2">
      <c r="A9294">
        <v>9235</v>
      </c>
      <c r="B9294" s="1495">
        <f>'CARES CRRSA ARP 28-35'!F201</f>
        <v>0</v>
      </c>
      <c r="D9294" s="2" t="str">
        <f t="shared" si="151"/>
        <v>Error?</v>
      </c>
      <c r="E9294" s="4" t="s">
        <v>1828</v>
      </c>
    </row>
    <row r="9295" spans="1:5" ht="15" x14ac:dyDescent="0.2">
      <c r="A9295">
        <v>9236</v>
      </c>
      <c r="B9295" s="1495">
        <f>'CARES CRRSA ARP 28-35'!G201</f>
        <v>0</v>
      </c>
      <c r="D9295" s="2" t="str">
        <f t="shared" si="151"/>
        <v>Error?</v>
      </c>
      <c r="E9295" s="4" t="s">
        <v>1828</v>
      </c>
    </row>
    <row r="9296" spans="1:5" ht="15" x14ac:dyDescent="0.2">
      <c r="A9296">
        <v>9237</v>
      </c>
      <c r="B9296" s="1495">
        <f>'CARES CRRSA ARP 28-35'!H201</f>
        <v>0</v>
      </c>
      <c r="D9296" s="2" t="str">
        <f t="shared" si="151"/>
        <v>Error?</v>
      </c>
      <c r="E9296" s="4" t="s">
        <v>1828</v>
      </c>
    </row>
    <row r="9297" spans="1:5" ht="15" x14ac:dyDescent="0.2">
      <c r="A9297">
        <v>9238</v>
      </c>
      <c r="B9297" s="1495">
        <f>'CARES CRRSA ARP 28-35'!I201</f>
        <v>0</v>
      </c>
      <c r="D9297" s="2" t="str">
        <f t="shared" si="151"/>
        <v>Error?</v>
      </c>
      <c r="E9297" s="4" t="s">
        <v>1828</v>
      </c>
    </row>
    <row r="9298" spans="1:5" ht="15" x14ac:dyDescent="0.2">
      <c r="A9298">
        <v>9239</v>
      </c>
      <c r="B9298" s="1495">
        <f>'CARES CRRSA ARP 28-35'!J201</f>
        <v>0</v>
      </c>
      <c r="D9298" s="2" t="str">
        <f t="shared" si="151"/>
        <v>Error?</v>
      </c>
      <c r="E9298" s="4" t="s">
        <v>1828</v>
      </c>
    </row>
    <row r="9299" spans="1:5" ht="15" x14ac:dyDescent="0.2">
      <c r="A9299">
        <v>9240</v>
      </c>
      <c r="B9299" s="1495">
        <f>'CARES CRRSA ARP 28-35'!L201</f>
        <v>0</v>
      </c>
      <c r="D9299" s="2" t="str">
        <f t="shared" si="151"/>
        <v>Error?</v>
      </c>
      <c r="E9299" s="4" t="s">
        <v>1828</v>
      </c>
    </row>
    <row r="9300" spans="1:5" ht="15" x14ac:dyDescent="0.2">
      <c r="A9300">
        <v>9241</v>
      </c>
      <c r="B9300" s="1495">
        <f>'CARES CRRSA ARP 28-35'!D202</f>
        <v>0</v>
      </c>
      <c r="D9300" s="2" t="str">
        <f t="shared" si="151"/>
        <v>Error?</v>
      </c>
      <c r="E9300" s="4" t="s">
        <v>1828</v>
      </c>
    </row>
    <row r="9301" spans="1:5" ht="15" x14ac:dyDescent="0.2">
      <c r="A9301">
        <v>9242</v>
      </c>
      <c r="B9301" s="1495">
        <f>'CARES CRRSA ARP 28-35'!E202</f>
        <v>0</v>
      </c>
      <c r="D9301" s="2" t="str">
        <f t="shared" si="151"/>
        <v>Error?</v>
      </c>
      <c r="E9301" s="4" t="s">
        <v>1828</v>
      </c>
    </row>
    <row r="9302" spans="1:5" ht="15" x14ac:dyDescent="0.2">
      <c r="A9302">
        <v>9243</v>
      </c>
      <c r="B9302" s="1495">
        <f>'CARES CRRSA ARP 28-35'!F202</f>
        <v>0</v>
      </c>
      <c r="D9302" s="2" t="str">
        <f t="shared" si="151"/>
        <v>Error?</v>
      </c>
      <c r="E9302" s="4" t="s">
        <v>1828</v>
      </c>
    </row>
    <row r="9303" spans="1:5" ht="15" x14ac:dyDescent="0.2">
      <c r="A9303">
        <v>9244</v>
      </c>
      <c r="B9303" s="1495">
        <f>'CARES CRRSA ARP 28-35'!G202</f>
        <v>0</v>
      </c>
      <c r="D9303" s="2" t="str">
        <f t="shared" si="151"/>
        <v>Error?</v>
      </c>
      <c r="E9303" s="4" t="s">
        <v>1828</v>
      </c>
    </row>
    <row r="9304" spans="1:5" ht="15" x14ac:dyDescent="0.2">
      <c r="A9304">
        <v>9245</v>
      </c>
      <c r="B9304" s="1495">
        <f>'CARES CRRSA ARP 28-35'!H202</f>
        <v>0</v>
      </c>
      <c r="D9304" s="2" t="str">
        <f t="shared" si="151"/>
        <v>Error?</v>
      </c>
      <c r="E9304" s="4" t="s">
        <v>1828</v>
      </c>
    </row>
    <row r="9305" spans="1:5" ht="15" x14ac:dyDescent="0.2">
      <c r="A9305">
        <v>9246</v>
      </c>
      <c r="B9305" s="1495">
        <f>'CARES CRRSA ARP 28-35'!I202</f>
        <v>0</v>
      </c>
      <c r="D9305" s="2" t="str">
        <f t="shared" si="151"/>
        <v>Error?</v>
      </c>
      <c r="E9305" s="4" t="s">
        <v>1828</v>
      </c>
    </row>
    <row r="9306" spans="1:5" ht="15" x14ac:dyDescent="0.2">
      <c r="A9306">
        <v>9247</v>
      </c>
      <c r="B9306" s="1495">
        <f>'CARES CRRSA ARP 28-35'!J202</f>
        <v>0</v>
      </c>
      <c r="D9306" s="2" t="str">
        <f t="shared" si="151"/>
        <v>Error?</v>
      </c>
      <c r="E9306" s="4" t="s">
        <v>1828</v>
      </c>
    </row>
    <row r="9307" spans="1:5" ht="15" x14ac:dyDescent="0.2">
      <c r="A9307">
        <v>9248</v>
      </c>
      <c r="B9307" s="1495">
        <f>'CARES CRRSA ARP 28-35'!L202</f>
        <v>0</v>
      </c>
      <c r="D9307" s="2" t="str">
        <f t="shared" si="151"/>
        <v>Error?</v>
      </c>
      <c r="E9307" s="4" t="s">
        <v>1828</v>
      </c>
    </row>
    <row r="9308" spans="1:5" ht="15" x14ac:dyDescent="0.2">
      <c r="A9308">
        <v>9249</v>
      </c>
      <c r="B9308" s="1495">
        <f>'CARES CRRSA ARP 28-35'!F205</f>
        <v>0</v>
      </c>
      <c r="D9308" s="2" t="str">
        <f t="shared" si="151"/>
        <v>Error?</v>
      </c>
      <c r="E9308" s="4" t="s">
        <v>1828</v>
      </c>
    </row>
    <row r="9309" spans="1:5" ht="15" x14ac:dyDescent="0.2">
      <c r="A9309">
        <v>9250</v>
      </c>
      <c r="B9309" s="1495">
        <f>'CARES CRRSA ARP 28-35'!G205</f>
        <v>0</v>
      </c>
      <c r="D9309" s="2" t="str">
        <f t="shared" si="151"/>
        <v>Error?</v>
      </c>
      <c r="E9309" s="4" t="s">
        <v>1828</v>
      </c>
    </row>
    <row r="9310" spans="1:5" ht="15" x14ac:dyDescent="0.2">
      <c r="A9310">
        <v>9251</v>
      </c>
      <c r="B9310" s="1495">
        <f>'CARES CRRSA ARP 28-35'!H205</f>
        <v>0</v>
      </c>
      <c r="D9310" s="2" t="str">
        <f t="shared" si="151"/>
        <v>Error?</v>
      </c>
      <c r="E9310" s="4" t="s">
        <v>1828</v>
      </c>
    </row>
    <row r="9311" spans="1:5" ht="15" x14ac:dyDescent="0.2">
      <c r="A9311">
        <v>9252</v>
      </c>
      <c r="B9311" s="1495">
        <f>'CARES CRRSA ARP 28-35'!J205</f>
        <v>0</v>
      </c>
      <c r="D9311" s="2" t="str">
        <f t="shared" si="151"/>
        <v>Error?</v>
      </c>
      <c r="E9311" s="4" t="s">
        <v>1828</v>
      </c>
    </row>
    <row r="9312" spans="1:5" ht="15" x14ac:dyDescent="0.2">
      <c r="A9312">
        <v>9253</v>
      </c>
      <c r="B9312" s="1495">
        <f>'CARES CRRSA ARP 28-35'!L205</f>
        <v>0</v>
      </c>
      <c r="D9312" s="2" t="str">
        <f t="shared" si="151"/>
        <v>Error?</v>
      </c>
      <c r="E9312" s="4" t="s">
        <v>1828</v>
      </c>
    </row>
    <row r="9313" spans="1:5" ht="15" x14ac:dyDescent="0.2">
      <c r="A9313">
        <v>9254</v>
      </c>
      <c r="B9313" s="1495">
        <f>'CARES CRRSA ARP 28-35'!F206</f>
        <v>0</v>
      </c>
      <c r="D9313" s="2" t="str">
        <f t="shared" si="151"/>
        <v>Error?</v>
      </c>
      <c r="E9313" s="4" t="s">
        <v>1828</v>
      </c>
    </row>
    <row r="9314" spans="1:5" ht="15" x14ac:dyDescent="0.2">
      <c r="A9314">
        <v>9255</v>
      </c>
      <c r="B9314" s="1495">
        <f>'CARES CRRSA ARP 28-35'!G206</f>
        <v>0</v>
      </c>
      <c r="D9314" s="2" t="str">
        <f t="shared" si="151"/>
        <v>Error?</v>
      </c>
      <c r="E9314" s="4" t="s">
        <v>1828</v>
      </c>
    </row>
    <row r="9315" spans="1:5" ht="15" x14ac:dyDescent="0.2">
      <c r="A9315">
        <v>9256</v>
      </c>
      <c r="B9315" s="1495">
        <f>'CARES CRRSA ARP 28-35'!H206</f>
        <v>0</v>
      </c>
      <c r="D9315" s="2" t="str">
        <f t="shared" si="151"/>
        <v>Error?</v>
      </c>
      <c r="E9315" s="4" t="s">
        <v>1828</v>
      </c>
    </row>
    <row r="9316" spans="1:5" ht="15" x14ac:dyDescent="0.2">
      <c r="A9316">
        <v>9257</v>
      </c>
      <c r="B9316" s="1495">
        <f>'CARES CRRSA ARP 28-35'!J206</f>
        <v>0</v>
      </c>
      <c r="D9316" s="2" t="str">
        <f t="shared" si="151"/>
        <v>Error?</v>
      </c>
      <c r="E9316" s="4" t="s">
        <v>1828</v>
      </c>
    </row>
    <row r="9317" spans="1:5" ht="15" x14ac:dyDescent="0.2">
      <c r="A9317">
        <v>9258</v>
      </c>
      <c r="B9317" s="1495">
        <f>'CARES CRRSA ARP 28-35'!L206</f>
        <v>0</v>
      </c>
      <c r="D9317" s="2" t="str">
        <f t="shared" si="151"/>
        <v>Error?</v>
      </c>
      <c r="E9317" s="4" t="s">
        <v>1828</v>
      </c>
    </row>
    <row r="9318" spans="1:5" ht="15" x14ac:dyDescent="0.2">
      <c r="A9318">
        <v>9259</v>
      </c>
      <c r="B9318" s="1495">
        <f>'CARES CRRSA ARP 28-35'!F207</f>
        <v>0</v>
      </c>
      <c r="D9318" s="2" t="str">
        <f t="shared" si="151"/>
        <v>Error?</v>
      </c>
      <c r="E9318" s="4" t="s">
        <v>1828</v>
      </c>
    </row>
    <row r="9319" spans="1:5" ht="15" x14ac:dyDescent="0.2">
      <c r="A9319">
        <v>9260</v>
      </c>
      <c r="B9319" s="1495">
        <f>'CARES CRRSA ARP 28-35'!G207</f>
        <v>0</v>
      </c>
      <c r="D9319" s="2" t="str">
        <f t="shared" si="151"/>
        <v>Error?</v>
      </c>
      <c r="E9319" s="4" t="s">
        <v>1828</v>
      </c>
    </row>
    <row r="9320" spans="1:5" ht="15" x14ac:dyDescent="0.2">
      <c r="A9320">
        <v>9261</v>
      </c>
      <c r="B9320" s="1495">
        <f>'CARES CRRSA ARP 28-35'!H207</f>
        <v>0</v>
      </c>
      <c r="D9320" s="2" t="str">
        <f t="shared" si="151"/>
        <v>Error?</v>
      </c>
      <c r="E9320" s="4" t="s">
        <v>1828</v>
      </c>
    </row>
    <row r="9321" spans="1:5" ht="15" x14ac:dyDescent="0.2">
      <c r="A9321">
        <v>9262</v>
      </c>
      <c r="B9321" s="1495">
        <f>'CARES CRRSA ARP 28-35'!J207</f>
        <v>0</v>
      </c>
      <c r="D9321" s="2" t="str">
        <f t="shared" si="151"/>
        <v>Error?</v>
      </c>
      <c r="E9321" s="4" t="s">
        <v>1828</v>
      </c>
    </row>
    <row r="9322" spans="1:5" ht="15" x14ac:dyDescent="0.2">
      <c r="A9322">
        <v>9263</v>
      </c>
      <c r="B9322" s="1495">
        <f>'CARES CRRSA ARP 28-35'!L207</f>
        <v>0</v>
      </c>
      <c r="D9322" s="2" t="str">
        <f t="shared" si="151"/>
        <v>Error?</v>
      </c>
      <c r="E9322" s="4" t="s">
        <v>1828</v>
      </c>
    </row>
    <row r="9323" spans="1:5" ht="15" x14ac:dyDescent="0.2">
      <c r="A9323">
        <v>9264</v>
      </c>
      <c r="B9323" s="1495">
        <f>'CARES CRRSA ARP 28-35'!D214</f>
        <v>0</v>
      </c>
      <c r="D9323" s="2" t="str">
        <f t="shared" si="151"/>
        <v>Error?</v>
      </c>
      <c r="E9323" s="4" t="s">
        <v>1828</v>
      </c>
    </row>
    <row r="9324" spans="1:5" ht="15" x14ac:dyDescent="0.2">
      <c r="A9324">
        <v>9265</v>
      </c>
      <c r="B9324" s="1495">
        <f>'CARES CRRSA ARP 28-35'!E214</f>
        <v>0</v>
      </c>
      <c r="D9324" s="2" t="str">
        <f t="shared" si="151"/>
        <v>Error?</v>
      </c>
      <c r="E9324" s="4" t="s">
        <v>1828</v>
      </c>
    </row>
    <row r="9325" spans="1:5" ht="15" x14ac:dyDescent="0.2">
      <c r="A9325">
        <v>9266</v>
      </c>
      <c r="B9325" s="1495">
        <f>'CARES CRRSA ARP 28-35'!F214</f>
        <v>0</v>
      </c>
      <c r="D9325" s="2" t="str">
        <f t="shared" si="151"/>
        <v>Error?</v>
      </c>
      <c r="E9325" s="4" t="s">
        <v>1828</v>
      </c>
    </row>
    <row r="9326" spans="1:5" ht="15" x14ac:dyDescent="0.2">
      <c r="A9326">
        <v>9267</v>
      </c>
      <c r="B9326" s="1495">
        <f>'CARES CRRSA ARP 28-35'!G214</f>
        <v>0</v>
      </c>
      <c r="D9326" s="2" t="str">
        <f t="shared" si="151"/>
        <v>Error?</v>
      </c>
      <c r="E9326" s="4" t="s">
        <v>1828</v>
      </c>
    </row>
    <row r="9327" spans="1:5" ht="15" x14ac:dyDescent="0.2">
      <c r="A9327">
        <v>9268</v>
      </c>
      <c r="B9327" s="1495">
        <f>'CARES CRRSA ARP 28-35'!H214</f>
        <v>0</v>
      </c>
      <c r="D9327" s="2" t="str">
        <f t="shared" si="151"/>
        <v>Error?</v>
      </c>
      <c r="E9327" s="4" t="s">
        <v>1828</v>
      </c>
    </row>
    <row r="9328" spans="1:5" ht="15" x14ac:dyDescent="0.2">
      <c r="A9328">
        <v>9269</v>
      </c>
      <c r="B9328" s="1495">
        <f>'CARES CRRSA ARP 28-35'!I214</f>
        <v>0</v>
      </c>
      <c r="D9328" s="2" t="str">
        <f t="shared" si="151"/>
        <v>Error?</v>
      </c>
      <c r="E9328" s="4" t="s">
        <v>1828</v>
      </c>
    </row>
    <row r="9329" spans="1:5" ht="15" x14ac:dyDescent="0.2">
      <c r="A9329">
        <v>9270</v>
      </c>
      <c r="B9329" s="1495">
        <f>'CARES CRRSA ARP 28-35'!J214</f>
        <v>0</v>
      </c>
      <c r="D9329" s="2" t="str">
        <f t="shared" si="151"/>
        <v>Error?</v>
      </c>
      <c r="E9329" s="4" t="s">
        <v>1828</v>
      </c>
    </row>
    <row r="9330" spans="1:5" ht="15" x14ac:dyDescent="0.2">
      <c r="A9330">
        <v>9271</v>
      </c>
      <c r="B9330" s="1495">
        <f>'CARES CRRSA ARP 28-35'!L214</f>
        <v>0</v>
      </c>
      <c r="D9330" s="2" t="str">
        <f t="shared" si="151"/>
        <v>Error?</v>
      </c>
      <c r="E9330" s="4" t="s">
        <v>1828</v>
      </c>
    </row>
    <row r="9331" spans="1:5" ht="15" x14ac:dyDescent="0.2">
      <c r="A9331">
        <v>9272</v>
      </c>
      <c r="B9331" s="1495">
        <f>'CARES CRRSA ARP 28-35'!D215</f>
        <v>0</v>
      </c>
      <c r="D9331" s="2" t="str">
        <f t="shared" si="151"/>
        <v>Error?</v>
      </c>
      <c r="E9331" s="4" t="s">
        <v>1828</v>
      </c>
    </row>
    <row r="9332" spans="1:5" ht="15" x14ac:dyDescent="0.2">
      <c r="A9332">
        <v>9273</v>
      </c>
      <c r="B9332" s="1495">
        <f>'CARES CRRSA ARP 28-35'!E215</f>
        <v>0</v>
      </c>
      <c r="D9332" s="2" t="str">
        <f t="shared" si="151"/>
        <v>Error?</v>
      </c>
      <c r="E9332" s="4" t="s">
        <v>1828</v>
      </c>
    </row>
    <row r="9333" spans="1:5" ht="15" x14ac:dyDescent="0.2">
      <c r="A9333">
        <v>9274</v>
      </c>
      <c r="B9333" s="1495">
        <f>'CARES CRRSA ARP 28-35'!F215</f>
        <v>0</v>
      </c>
      <c r="D9333" s="2" t="str">
        <f t="shared" si="151"/>
        <v>Error?</v>
      </c>
      <c r="E9333" s="4" t="s">
        <v>1828</v>
      </c>
    </row>
    <row r="9334" spans="1:5" ht="15" x14ac:dyDescent="0.2">
      <c r="A9334">
        <v>9275</v>
      </c>
      <c r="B9334" s="1495">
        <f>'CARES CRRSA ARP 28-35'!G215</f>
        <v>0</v>
      </c>
      <c r="D9334" s="2" t="str">
        <f t="shared" si="151"/>
        <v>Error?</v>
      </c>
      <c r="E9334" s="4" t="s">
        <v>1828</v>
      </c>
    </row>
    <row r="9335" spans="1:5" ht="15" x14ac:dyDescent="0.2">
      <c r="A9335">
        <v>9276</v>
      </c>
      <c r="B9335" s="1495">
        <f>'CARES CRRSA ARP 28-35'!H215</f>
        <v>0</v>
      </c>
      <c r="D9335" s="2" t="str">
        <f t="shared" si="151"/>
        <v>Error?</v>
      </c>
      <c r="E9335" s="4" t="s">
        <v>1828</v>
      </c>
    </row>
    <row r="9336" spans="1:5" ht="15" x14ac:dyDescent="0.2">
      <c r="A9336">
        <v>9277</v>
      </c>
      <c r="B9336" s="1495">
        <f>'CARES CRRSA ARP 28-35'!I215</f>
        <v>0</v>
      </c>
      <c r="D9336" s="2" t="str">
        <f t="shared" si="151"/>
        <v>Error?</v>
      </c>
      <c r="E9336" s="4" t="s">
        <v>1828</v>
      </c>
    </row>
    <row r="9337" spans="1:5" ht="15" x14ac:dyDescent="0.2">
      <c r="A9337">
        <v>9278</v>
      </c>
      <c r="B9337" s="1495">
        <f>'CARES CRRSA ARP 28-35'!J215</f>
        <v>0</v>
      </c>
      <c r="D9337" s="2" t="str">
        <f t="shared" si="151"/>
        <v>Error?</v>
      </c>
      <c r="E9337" s="4" t="s">
        <v>1828</v>
      </c>
    </row>
    <row r="9338" spans="1:5" ht="15" x14ac:dyDescent="0.2">
      <c r="A9338">
        <v>9279</v>
      </c>
      <c r="B9338" s="1495">
        <f>'CARES CRRSA ARP 28-35'!L215</f>
        <v>0</v>
      </c>
      <c r="D9338" s="2" t="str">
        <f t="shared" si="151"/>
        <v>Error?</v>
      </c>
      <c r="E9338" s="4" t="s">
        <v>1828</v>
      </c>
    </row>
    <row r="9339" spans="1:5" ht="15" x14ac:dyDescent="0.2">
      <c r="A9339">
        <v>9280</v>
      </c>
      <c r="B9339" s="1495">
        <f>'CARES CRRSA ARP 28-35'!D218</f>
        <v>0</v>
      </c>
      <c r="D9339" s="2" t="str">
        <f t="shared" si="151"/>
        <v>Error?</v>
      </c>
      <c r="E9339" s="4" t="s">
        <v>1828</v>
      </c>
    </row>
    <row r="9340" spans="1:5" ht="15" x14ac:dyDescent="0.2">
      <c r="A9340">
        <v>9281</v>
      </c>
      <c r="B9340" s="1495">
        <f>'CARES CRRSA ARP 28-35'!E218</f>
        <v>0</v>
      </c>
      <c r="D9340" s="2" t="str">
        <f t="shared" si="151"/>
        <v>Error?</v>
      </c>
      <c r="E9340" s="4" t="s">
        <v>1828</v>
      </c>
    </row>
    <row r="9341" spans="1:5" ht="15" x14ac:dyDescent="0.2">
      <c r="A9341">
        <v>9282</v>
      </c>
      <c r="B9341" s="1495">
        <f>'CARES CRRSA ARP 28-35'!F218</f>
        <v>0</v>
      </c>
      <c r="D9341" s="2" t="str">
        <f t="shared" ref="D9341:D9404" si="152">IF(ISBLANK(B9341),"OK",IF(A9341-B9341=0,"OK","Error?"))</f>
        <v>Error?</v>
      </c>
      <c r="E9341" s="4" t="s">
        <v>1828</v>
      </c>
    </row>
    <row r="9342" spans="1:5" ht="15" x14ac:dyDescent="0.2">
      <c r="A9342">
        <v>9283</v>
      </c>
      <c r="B9342" s="1495">
        <f>'CARES CRRSA ARP 28-35'!G218</f>
        <v>0</v>
      </c>
      <c r="D9342" s="2" t="str">
        <f t="shared" si="152"/>
        <v>Error?</v>
      </c>
      <c r="E9342" s="4" t="s">
        <v>1828</v>
      </c>
    </row>
    <row r="9343" spans="1:5" ht="15" x14ac:dyDescent="0.2">
      <c r="A9343">
        <v>9284</v>
      </c>
      <c r="B9343" s="1495">
        <f>'CARES CRRSA ARP 28-35'!H218</f>
        <v>0</v>
      </c>
      <c r="D9343" s="2" t="str">
        <f t="shared" si="152"/>
        <v>Error?</v>
      </c>
      <c r="E9343" s="4" t="s">
        <v>1828</v>
      </c>
    </row>
    <row r="9344" spans="1:5" ht="15" x14ac:dyDescent="0.2">
      <c r="A9344">
        <v>9285</v>
      </c>
      <c r="B9344" s="1495">
        <f>'CARES CRRSA ARP 28-35'!I218</f>
        <v>0</v>
      </c>
      <c r="D9344" s="2" t="str">
        <f t="shared" si="152"/>
        <v>Error?</v>
      </c>
      <c r="E9344" s="4" t="s">
        <v>1828</v>
      </c>
    </row>
    <row r="9345" spans="1:5" ht="15" x14ac:dyDescent="0.2">
      <c r="A9345">
        <v>9286</v>
      </c>
      <c r="B9345" s="1495">
        <f>'CARES CRRSA ARP 28-35'!J218</f>
        <v>0</v>
      </c>
      <c r="D9345" s="2" t="str">
        <f t="shared" si="152"/>
        <v>Error?</v>
      </c>
      <c r="E9345" s="4" t="s">
        <v>1828</v>
      </c>
    </row>
    <row r="9346" spans="1:5" ht="15" x14ac:dyDescent="0.2">
      <c r="A9346">
        <v>9287</v>
      </c>
      <c r="B9346" s="1495">
        <f>'CARES CRRSA ARP 28-35'!L218</f>
        <v>0</v>
      </c>
      <c r="D9346" s="2" t="str">
        <f t="shared" si="152"/>
        <v>Error?</v>
      </c>
      <c r="E9346" s="4" t="s">
        <v>1828</v>
      </c>
    </row>
    <row r="9347" spans="1:5" ht="15" x14ac:dyDescent="0.2">
      <c r="A9347">
        <v>9288</v>
      </c>
      <c r="B9347" s="1495">
        <f>'CARES CRRSA ARP 28-35'!D219</f>
        <v>0</v>
      </c>
      <c r="D9347" s="2" t="str">
        <f t="shared" si="152"/>
        <v>Error?</v>
      </c>
      <c r="E9347" s="4" t="s">
        <v>1828</v>
      </c>
    </row>
    <row r="9348" spans="1:5" ht="15" x14ac:dyDescent="0.2">
      <c r="A9348">
        <v>9289</v>
      </c>
      <c r="B9348" s="1495">
        <f>'CARES CRRSA ARP 28-35'!E219</f>
        <v>0</v>
      </c>
      <c r="D9348" s="2" t="str">
        <f t="shared" si="152"/>
        <v>Error?</v>
      </c>
      <c r="E9348" s="4" t="s">
        <v>1828</v>
      </c>
    </row>
    <row r="9349" spans="1:5" ht="15" x14ac:dyDescent="0.2">
      <c r="A9349">
        <v>9290</v>
      </c>
      <c r="B9349" s="1495">
        <f>'CARES CRRSA ARP 28-35'!F219</f>
        <v>0</v>
      </c>
      <c r="D9349" s="2" t="str">
        <f t="shared" si="152"/>
        <v>Error?</v>
      </c>
      <c r="E9349" s="4" t="s">
        <v>1828</v>
      </c>
    </row>
    <row r="9350" spans="1:5" ht="15" x14ac:dyDescent="0.2">
      <c r="A9350">
        <v>9291</v>
      </c>
      <c r="B9350" s="1495">
        <f>'CARES CRRSA ARP 28-35'!G219</f>
        <v>0</v>
      </c>
      <c r="D9350" s="2" t="str">
        <f t="shared" si="152"/>
        <v>Error?</v>
      </c>
      <c r="E9350" s="4" t="s">
        <v>1828</v>
      </c>
    </row>
    <row r="9351" spans="1:5" ht="15" x14ac:dyDescent="0.2">
      <c r="A9351">
        <v>9292</v>
      </c>
      <c r="B9351" s="1495">
        <f>'CARES CRRSA ARP 28-35'!H219</f>
        <v>0</v>
      </c>
      <c r="D9351" s="2" t="str">
        <f t="shared" si="152"/>
        <v>Error?</v>
      </c>
      <c r="E9351" s="4" t="s">
        <v>1828</v>
      </c>
    </row>
    <row r="9352" spans="1:5" ht="15" x14ac:dyDescent="0.2">
      <c r="A9352">
        <v>9293</v>
      </c>
      <c r="B9352" s="1495">
        <f>'CARES CRRSA ARP 28-35'!I219</f>
        <v>0</v>
      </c>
      <c r="D9352" s="2" t="str">
        <f t="shared" si="152"/>
        <v>Error?</v>
      </c>
      <c r="E9352" s="4" t="s">
        <v>1828</v>
      </c>
    </row>
    <row r="9353" spans="1:5" ht="15" x14ac:dyDescent="0.2">
      <c r="A9353">
        <v>9294</v>
      </c>
      <c r="B9353" s="1495">
        <f>'CARES CRRSA ARP 28-35'!J219</f>
        <v>0</v>
      </c>
      <c r="D9353" s="2" t="str">
        <f t="shared" si="152"/>
        <v>Error?</v>
      </c>
      <c r="E9353" s="4" t="s">
        <v>1828</v>
      </c>
    </row>
    <row r="9354" spans="1:5" ht="15" x14ac:dyDescent="0.2">
      <c r="A9354">
        <v>9295</v>
      </c>
      <c r="B9354" s="1495">
        <f>'CARES CRRSA ARP 28-35'!L219</f>
        <v>0</v>
      </c>
      <c r="D9354" s="2" t="str">
        <f t="shared" si="152"/>
        <v>Error?</v>
      </c>
      <c r="E9354" s="4" t="s">
        <v>1828</v>
      </c>
    </row>
    <row r="9355" spans="1:5" ht="15" x14ac:dyDescent="0.2">
      <c r="A9355">
        <v>9296</v>
      </c>
      <c r="B9355" s="1495">
        <f>'CARES CRRSA ARP 28-35'!D220</f>
        <v>0</v>
      </c>
      <c r="D9355" s="2" t="str">
        <f t="shared" si="152"/>
        <v>Error?</v>
      </c>
      <c r="E9355" s="4" t="s">
        <v>1828</v>
      </c>
    </row>
    <row r="9356" spans="1:5" ht="15" x14ac:dyDescent="0.2">
      <c r="A9356">
        <v>9297</v>
      </c>
      <c r="B9356" s="1495">
        <f>'CARES CRRSA ARP 28-35'!E220</f>
        <v>0</v>
      </c>
      <c r="D9356" s="2" t="str">
        <f t="shared" si="152"/>
        <v>Error?</v>
      </c>
      <c r="E9356" s="4" t="s">
        <v>1828</v>
      </c>
    </row>
    <row r="9357" spans="1:5" ht="15" x14ac:dyDescent="0.2">
      <c r="A9357">
        <v>9298</v>
      </c>
      <c r="B9357" s="1495">
        <f>'CARES CRRSA ARP 28-35'!F220</f>
        <v>0</v>
      </c>
      <c r="D9357" s="2" t="str">
        <f t="shared" si="152"/>
        <v>Error?</v>
      </c>
      <c r="E9357" s="4" t="s">
        <v>1828</v>
      </c>
    </row>
    <row r="9358" spans="1:5" ht="15" x14ac:dyDescent="0.2">
      <c r="A9358">
        <v>9299</v>
      </c>
      <c r="B9358" s="1495">
        <f>'CARES CRRSA ARP 28-35'!G220</f>
        <v>0</v>
      </c>
      <c r="D9358" s="2" t="str">
        <f t="shared" si="152"/>
        <v>Error?</v>
      </c>
      <c r="E9358" s="4" t="s">
        <v>1828</v>
      </c>
    </row>
    <row r="9359" spans="1:5" ht="15" x14ac:dyDescent="0.2">
      <c r="A9359">
        <v>9300</v>
      </c>
      <c r="B9359" s="1495">
        <f>'CARES CRRSA ARP 28-35'!H220</f>
        <v>0</v>
      </c>
      <c r="D9359" s="2" t="str">
        <f t="shared" si="152"/>
        <v>Error?</v>
      </c>
      <c r="E9359" s="4" t="s">
        <v>1828</v>
      </c>
    </row>
    <row r="9360" spans="1:5" ht="15" x14ac:dyDescent="0.2">
      <c r="A9360">
        <v>9301</v>
      </c>
      <c r="B9360" s="1495">
        <f>'CARES CRRSA ARP 28-35'!I220</f>
        <v>0</v>
      </c>
      <c r="D9360" s="2" t="str">
        <f t="shared" si="152"/>
        <v>Error?</v>
      </c>
      <c r="E9360" s="4" t="s">
        <v>1828</v>
      </c>
    </row>
    <row r="9361" spans="1:5" ht="15" x14ac:dyDescent="0.2">
      <c r="A9361">
        <v>9302</v>
      </c>
      <c r="B9361" s="1495">
        <f>'CARES CRRSA ARP 28-35'!J220</f>
        <v>0</v>
      </c>
      <c r="D9361" s="2" t="str">
        <f t="shared" si="152"/>
        <v>Error?</v>
      </c>
      <c r="E9361" s="4" t="s">
        <v>1828</v>
      </c>
    </row>
    <row r="9362" spans="1:5" ht="15" x14ac:dyDescent="0.2">
      <c r="A9362">
        <v>9303</v>
      </c>
      <c r="B9362" s="1495">
        <f>'CARES CRRSA ARP 28-35'!L220</f>
        <v>0</v>
      </c>
      <c r="D9362" s="2" t="str">
        <f t="shared" si="152"/>
        <v>Error?</v>
      </c>
      <c r="E9362" s="4" t="s">
        <v>1828</v>
      </c>
    </row>
    <row r="9363" spans="1:5" ht="15" x14ac:dyDescent="0.2">
      <c r="A9363">
        <v>9304</v>
      </c>
      <c r="B9363" s="1495">
        <f>'CARES CRRSA ARP 28-35'!F223</f>
        <v>0</v>
      </c>
      <c r="D9363" s="2" t="str">
        <f t="shared" si="152"/>
        <v>Error?</v>
      </c>
      <c r="E9363" s="4" t="s">
        <v>1828</v>
      </c>
    </row>
    <row r="9364" spans="1:5" ht="15" x14ac:dyDescent="0.2">
      <c r="A9364">
        <v>9305</v>
      </c>
      <c r="B9364" s="1495">
        <f>'CARES CRRSA ARP 28-35'!G223</f>
        <v>0</v>
      </c>
      <c r="D9364" s="2" t="str">
        <f t="shared" si="152"/>
        <v>Error?</v>
      </c>
      <c r="E9364" s="4" t="s">
        <v>1828</v>
      </c>
    </row>
    <row r="9365" spans="1:5" ht="15" x14ac:dyDescent="0.2">
      <c r="A9365">
        <v>9306</v>
      </c>
      <c r="B9365" s="1495">
        <f>'CARES CRRSA ARP 28-35'!H223</f>
        <v>0</v>
      </c>
      <c r="D9365" s="2" t="str">
        <f t="shared" si="152"/>
        <v>Error?</v>
      </c>
      <c r="E9365" s="4" t="s">
        <v>1828</v>
      </c>
    </row>
    <row r="9366" spans="1:5" ht="15" x14ac:dyDescent="0.2">
      <c r="A9366">
        <v>9307</v>
      </c>
      <c r="B9366" s="1495">
        <f>'CARES CRRSA ARP 28-35'!J223</f>
        <v>0</v>
      </c>
      <c r="D9366" s="2" t="str">
        <f t="shared" si="152"/>
        <v>Error?</v>
      </c>
      <c r="E9366" s="4" t="s">
        <v>1828</v>
      </c>
    </row>
    <row r="9367" spans="1:5" ht="15" x14ac:dyDescent="0.2">
      <c r="A9367">
        <v>9308</v>
      </c>
      <c r="B9367" s="1495">
        <f>'CARES CRRSA ARP 28-35'!L223</f>
        <v>0</v>
      </c>
      <c r="D9367" s="2" t="str">
        <f t="shared" si="152"/>
        <v>Error?</v>
      </c>
      <c r="E9367" s="4" t="s">
        <v>1828</v>
      </c>
    </row>
    <row r="9368" spans="1:5" ht="15" x14ac:dyDescent="0.2">
      <c r="A9368">
        <v>9309</v>
      </c>
      <c r="B9368" s="1495">
        <f>'CARES CRRSA ARP 28-35'!F224</f>
        <v>0</v>
      </c>
      <c r="D9368" s="2" t="str">
        <f t="shared" si="152"/>
        <v>Error?</v>
      </c>
      <c r="E9368" s="4" t="s">
        <v>1828</v>
      </c>
    </row>
    <row r="9369" spans="1:5" ht="15" x14ac:dyDescent="0.2">
      <c r="A9369">
        <v>9310</v>
      </c>
      <c r="B9369" s="1495">
        <f>'CARES CRRSA ARP 28-35'!G224</f>
        <v>0</v>
      </c>
      <c r="D9369" s="2" t="str">
        <f t="shared" si="152"/>
        <v>Error?</v>
      </c>
      <c r="E9369" s="4" t="s">
        <v>1828</v>
      </c>
    </row>
    <row r="9370" spans="1:5" ht="15" x14ac:dyDescent="0.2">
      <c r="A9370">
        <v>9311</v>
      </c>
      <c r="B9370" s="1495">
        <f>'CARES CRRSA ARP 28-35'!H224</f>
        <v>0</v>
      </c>
      <c r="D9370" s="2" t="str">
        <f t="shared" si="152"/>
        <v>Error?</v>
      </c>
      <c r="E9370" s="4" t="s">
        <v>1828</v>
      </c>
    </row>
    <row r="9371" spans="1:5" ht="15" x14ac:dyDescent="0.2">
      <c r="A9371">
        <v>9312</v>
      </c>
      <c r="B9371" s="1495">
        <f>'CARES CRRSA ARP 28-35'!J224</f>
        <v>0</v>
      </c>
      <c r="D9371" s="2" t="str">
        <f t="shared" si="152"/>
        <v>Error?</v>
      </c>
      <c r="E9371" s="4" t="s">
        <v>1828</v>
      </c>
    </row>
    <row r="9372" spans="1:5" ht="15" x14ac:dyDescent="0.2">
      <c r="A9372">
        <v>9313</v>
      </c>
      <c r="B9372" s="1495">
        <f>'CARES CRRSA ARP 28-35'!L224</f>
        <v>0</v>
      </c>
      <c r="D9372" s="2" t="str">
        <f t="shared" si="152"/>
        <v>Error?</v>
      </c>
      <c r="E9372" s="4" t="s">
        <v>1828</v>
      </c>
    </row>
    <row r="9373" spans="1:5" ht="15" x14ac:dyDescent="0.2">
      <c r="A9373">
        <v>9314</v>
      </c>
      <c r="B9373" s="1495">
        <f>'CARES CRRSA ARP 28-35'!F225</f>
        <v>0</v>
      </c>
      <c r="D9373" s="2" t="str">
        <f t="shared" si="152"/>
        <v>Error?</v>
      </c>
      <c r="E9373" s="4" t="s">
        <v>1828</v>
      </c>
    </row>
    <row r="9374" spans="1:5" ht="15" x14ac:dyDescent="0.2">
      <c r="A9374">
        <v>9315</v>
      </c>
      <c r="B9374" s="1495">
        <f>'CARES CRRSA ARP 28-35'!G225</f>
        <v>0</v>
      </c>
      <c r="D9374" s="2" t="str">
        <f t="shared" si="152"/>
        <v>Error?</v>
      </c>
      <c r="E9374" s="4" t="s">
        <v>1828</v>
      </c>
    </row>
    <row r="9375" spans="1:5" ht="15" x14ac:dyDescent="0.2">
      <c r="A9375">
        <v>9316</v>
      </c>
      <c r="B9375" s="1495">
        <f>'CARES CRRSA ARP 28-35'!H225</f>
        <v>0</v>
      </c>
      <c r="D9375" s="2" t="str">
        <f t="shared" si="152"/>
        <v>Error?</v>
      </c>
      <c r="E9375" s="4" t="s">
        <v>1828</v>
      </c>
    </row>
    <row r="9376" spans="1:5" ht="15" x14ac:dyDescent="0.2">
      <c r="A9376">
        <v>9317</v>
      </c>
      <c r="B9376" s="1495">
        <f>'CARES CRRSA ARP 28-35'!J225</f>
        <v>0</v>
      </c>
      <c r="D9376" s="2" t="str">
        <f t="shared" si="152"/>
        <v>Error?</v>
      </c>
      <c r="E9376" s="4" t="s">
        <v>1828</v>
      </c>
    </row>
    <row r="9377" spans="1:5" ht="15" x14ac:dyDescent="0.2">
      <c r="A9377">
        <v>9318</v>
      </c>
      <c r="B9377" s="1495">
        <f>'CARES CRRSA ARP 28-35'!L225</f>
        <v>0</v>
      </c>
      <c r="D9377" s="2" t="str">
        <f t="shared" si="152"/>
        <v>Error?</v>
      </c>
      <c r="E9377" s="4" t="s">
        <v>1828</v>
      </c>
    </row>
    <row r="9378" spans="1:5" ht="15" x14ac:dyDescent="0.2">
      <c r="A9378">
        <v>9319</v>
      </c>
      <c r="B9378" s="1495">
        <f>'CARES CRRSA ARP 28-35'!D232</f>
        <v>0</v>
      </c>
      <c r="D9378" s="2" t="str">
        <f t="shared" si="152"/>
        <v>Error?</v>
      </c>
      <c r="E9378" s="4" t="s">
        <v>1828</v>
      </c>
    </row>
    <row r="9379" spans="1:5" ht="15" x14ac:dyDescent="0.2">
      <c r="A9379">
        <v>9320</v>
      </c>
      <c r="B9379" s="1495">
        <f>'CARES CRRSA ARP 28-35'!E232</f>
        <v>0</v>
      </c>
      <c r="D9379" s="2" t="str">
        <f t="shared" si="152"/>
        <v>Error?</v>
      </c>
      <c r="E9379" s="4" t="s">
        <v>1828</v>
      </c>
    </row>
    <row r="9380" spans="1:5" ht="15" x14ac:dyDescent="0.2">
      <c r="A9380">
        <v>9321</v>
      </c>
      <c r="B9380" s="1495">
        <f>'CARES CRRSA ARP 28-35'!F232</f>
        <v>0</v>
      </c>
      <c r="D9380" s="2" t="str">
        <f t="shared" si="152"/>
        <v>Error?</v>
      </c>
      <c r="E9380" s="4" t="s">
        <v>1828</v>
      </c>
    </row>
    <row r="9381" spans="1:5" ht="15" x14ac:dyDescent="0.2">
      <c r="A9381">
        <v>9322</v>
      </c>
      <c r="B9381" s="1495">
        <f>'CARES CRRSA ARP 28-35'!G232</f>
        <v>0</v>
      </c>
      <c r="D9381" s="2" t="str">
        <f t="shared" si="152"/>
        <v>Error?</v>
      </c>
      <c r="E9381" s="4" t="s">
        <v>1828</v>
      </c>
    </row>
    <row r="9382" spans="1:5" ht="15" x14ac:dyDescent="0.2">
      <c r="A9382">
        <v>9323</v>
      </c>
      <c r="B9382" s="1495">
        <f>'CARES CRRSA ARP 28-35'!H232</f>
        <v>0</v>
      </c>
      <c r="D9382" s="2" t="str">
        <f t="shared" si="152"/>
        <v>Error?</v>
      </c>
      <c r="E9382" s="4" t="s">
        <v>1828</v>
      </c>
    </row>
    <row r="9383" spans="1:5" ht="15" x14ac:dyDescent="0.2">
      <c r="A9383">
        <v>9324</v>
      </c>
      <c r="B9383" s="1495">
        <f>'CARES CRRSA ARP 28-35'!I232</f>
        <v>0</v>
      </c>
      <c r="D9383" s="2" t="str">
        <f t="shared" si="152"/>
        <v>Error?</v>
      </c>
      <c r="E9383" s="4" t="s">
        <v>1828</v>
      </c>
    </row>
    <row r="9384" spans="1:5" ht="15" x14ac:dyDescent="0.2">
      <c r="A9384">
        <v>9325</v>
      </c>
      <c r="B9384" s="1495">
        <f>'CARES CRRSA ARP 28-35'!J232</f>
        <v>0</v>
      </c>
      <c r="D9384" s="2" t="str">
        <f t="shared" si="152"/>
        <v>Error?</v>
      </c>
      <c r="E9384" s="4" t="s">
        <v>1828</v>
      </c>
    </row>
    <row r="9385" spans="1:5" ht="15" x14ac:dyDescent="0.2">
      <c r="A9385">
        <v>9326</v>
      </c>
      <c r="B9385" s="1495">
        <f>'CARES CRRSA ARP 28-35'!L232</f>
        <v>0</v>
      </c>
      <c r="D9385" s="2" t="str">
        <f t="shared" si="152"/>
        <v>Error?</v>
      </c>
      <c r="E9385" s="4" t="s">
        <v>1828</v>
      </c>
    </row>
    <row r="9386" spans="1:5" ht="15" x14ac:dyDescent="0.2">
      <c r="A9386">
        <v>9327</v>
      </c>
      <c r="B9386" s="1495">
        <f>'CARES CRRSA ARP 28-35'!D233</f>
        <v>0</v>
      </c>
      <c r="D9386" s="2" t="str">
        <f t="shared" si="152"/>
        <v>Error?</v>
      </c>
      <c r="E9386" s="4" t="s">
        <v>1828</v>
      </c>
    </row>
    <row r="9387" spans="1:5" ht="15" x14ac:dyDescent="0.2">
      <c r="A9387">
        <v>9328</v>
      </c>
      <c r="B9387" s="1495">
        <f>'CARES CRRSA ARP 28-35'!E233</f>
        <v>0</v>
      </c>
      <c r="D9387" s="2" t="str">
        <f t="shared" si="152"/>
        <v>Error?</v>
      </c>
      <c r="E9387" s="4" t="s">
        <v>1828</v>
      </c>
    </row>
    <row r="9388" spans="1:5" ht="15" x14ac:dyDescent="0.2">
      <c r="A9388">
        <v>9329</v>
      </c>
      <c r="B9388" s="1495">
        <f>'CARES CRRSA ARP 28-35'!F233</f>
        <v>0</v>
      </c>
      <c r="D9388" s="2" t="str">
        <f t="shared" si="152"/>
        <v>Error?</v>
      </c>
      <c r="E9388" s="4" t="s">
        <v>1828</v>
      </c>
    </row>
    <row r="9389" spans="1:5" ht="15" x14ac:dyDescent="0.2">
      <c r="A9389">
        <v>9330</v>
      </c>
      <c r="B9389" s="1495">
        <f>'CARES CRRSA ARP 28-35'!G233</f>
        <v>0</v>
      </c>
      <c r="D9389" s="2" t="str">
        <f t="shared" si="152"/>
        <v>Error?</v>
      </c>
      <c r="E9389" s="4" t="s">
        <v>1828</v>
      </c>
    </row>
    <row r="9390" spans="1:5" ht="15" x14ac:dyDescent="0.2">
      <c r="A9390">
        <v>9331</v>
      </c>
      <c r="B9390" s="1495">
        <f>'CARES CRRSA ARP 28-35'!H233</f>
        <v>0</v>
      </c>
      <c r="D9390" s="2" t="str">
        <f t="shared" si="152"/>
        <v>Error?</v>
      </c>
      <c r="E9390" s="4" t="s">
        <v>1828</v>
      </c>
    </row>
    <row r="9391" spans="1:5" ht="15" x14ac:dyDescent="0.2">
      <c r="A9391">
        <v>9332</v>
      </c>
      <c r="B9391" s="1495">
        <f>'CARES CRRSA ARP 28-35'!I233</f>
        <v>0</v>
      </c>
      <c r="D9391" s="2" t="str">
        <f t="shared" si="152"/>
        <v>Error?</v>
      </c>
      <c r="E9391" s="4" t="s">
        <v>1828</v>
      </c>
    </row>
    <row r="9392" spans="1:5" ht="15" x14ac:dyDescent="0.2">
      <c r="A9392">
        <v>9333</v>
      </c>
      <c r="B9392" s="1495">
        <f>'CARES CRRSA ARP 28-35'!J233</f>
        <v>0</v>
      </c>
      <c r="D9392" s="2" t="str">
        <f t="shared" si="152"/>
        <v>Error?</v>
      </c>
      <c r="E9392" s="4" t="s">
        <v>1828</v>
      </c>
    </row>
    <row r="9393" spans="1:5" ht="15" x14ac:dyDescent="0.2">
      <c r="A9393">
        <v>9334</v>
      </c>
      <c r="B9393" s="1495">
        <f>'CARES CRRSA ARP 28-35'!L233</f>
        <v>0</v>
      </c>
      <c r="D9393" s="2" t="str">
        <f t="shared" si="152"/>
        <v>Error?</v>
      </c>
      <c r="E9393" s="4" t="s">
        <v>1828</v>
      </c>
    </row>
    <row r="9394" spans="1:5" ht="15" x14ac:dyDescent="0.2">
      <c r="A9394">
        <v>9335</v>
      </c>
      <c r="B9394" s="1495">
        <f>'CARES CRRSA ARP 28-35'!D236</f>
        <v>0</v>
      </c>
      <c r="D9394" s="2" t="str">
        <f t="shared" si="152"/>
        <v>Error?</v>
      </c>
      <c r="E9394" s="4" t="s">
        <v>1828</v>
      </c>
    </row>
    <row r="9395" spans="1:5" ht="15" x14ac:dyDescent="0.2">
      <c r="A9395">
        <v>9336</v>
      </c>
      <c r="B9395" s="1495">
        <f>'CARES CRRSA ARP 28-35'!E236</f>
        <v>0</v>
      </c>
      <c r="D9395" s="2" t="str">
        <f t="shared" si="152"/>
        <v>Error?</v>
      </c>
      <c r="E9395" s="4" t="s">
        <v>1828</v>
      </c>
    </row>
    <row r="9396" spans="1:5" ht="15" x14ac:dyDescent="0.2">
      <c r="A9396">
        <v>9337</v>
      </c>
      <c r="B9396" s="1495">
        <f>'CARES CRRSA ARP 28-35'!F236</f>
        <v>0</v>
      </c>
      <c r="D9396" s="2" t="str">
        <f t="shared" si="152"/>
        <v>Error?</v>
      </c>
      <c r="E9396" s="4" t="s">
        <v>1828</v>
      </c>
    </row>
    <row r="9397" spans="1:5" ht="15" x14ac:dyDescent="0.2">
      <c r="A9397">
        <v>9338</v>
      </c>
      <c r="B9397" s="1495">
        <f>'CARES CRRSA ARP 28-35'!G236</f>
        <v>0</v>
      </c>
      <c r="D9397" s="2" t="str">
        <f t="shared" si="152"/>
        <v>Error?</v>
      </c>
      <c r="E9397" s="4" t="s">
        <v>1828</v>
      </c>
    </row>
    <row r="9398" spans="1:5" ht="15" x14ac:dyDescent="0.2">
      <c r="A9398">
        <v>9339</v>
      </c>
      <c r="B9398" s="1495">
        <f>'CARES CRRSA ARP 28-35'!H236</f>
        <v>0</v>
      </c>
      <c r="D9398" s="2" t="str">
        <f t="shared" si="152"/>
        <v>Error?</v>
      </c>
      <c r="E9398" s="4" t="s">
        <v>1828</v>
      </c>
    </row>
    <row r="9399" spans="1:5" ht="15" x14ac:dyDescent="0.2">
      <c r="A9399">
        <v>9340</v>
      </c>
      <c r="B9399" s="1495">
        <f>'CARES CRRSA ARP 28-35'!I236</f>
        <v>0</v>
      </c>
      <c r="D9399" s="2" t="str">
        <f t="shared" si="152"/>
        <v>Error?</v>
      </c>
      <c r="E9399" s="4" t="s">
        <v>1828</v>
      </c>
    </row>
    <row r="9400" spans="1:5" ht="15" x14ac:dyDescent="0.2">
      <c r="A9400">
        <v>9341</v>
      </c>
      <c r="B9400" s="1495">
        <f>'CARES CRRSA ARP 28-35'!J236</f>
        <v>0</v>
      </c>
      <c r="D9400" s="2" t="str">
        <f t="shared" si="152"/>
        <v>Error?</v>
      </c>
      <c r="E9400" s="4" t="s">
        <v>1828</v>
      </c>
    </row>
    <row r="9401" spans="1:5" ht="15" x14ac:dyDescent="0.2">
      <c r="A9401">
        <v>9342</v>
      </c>
      <c r="B9401" s="1495">
        <f>'CARES CRRSA ARP 28-35'!L236</f>
        <v>0</v>
      </c>
      <c r="D9401" s="2" t="str">
        <f t="shared" si="152"/>
        <v>Error?</v>
      </c>
      <c r="E9401" s="4" t="s">
        <v>1828</v>
      </c>
    </row>
    <row r="9402" spans="1:5" ht="15" x14ac:dyDescent="0.2">
      <c r="A9402">
        <v>9343</v>
      </c>
      <c r="B9402" s="1495">
        <f>'CARES CRRSA ARP 28-35'!D237</f>
        <v>0</v>
      </c>
      <c r="D9402" s="2" t="str">
        <f t="shared" si="152"/>
        <v>Error?</v>
      </c>
      <c r="E9402" s="4" t="s">
        <v>1828</v>
      </c>
    </row>
    <row r="9403" spans="1:5" ht="15" x14ac:dyDescent="0.2">
      <c r="A9403">
        <v>9344</v>
      </c>
      <c r="B9403" s="1495">
        <f>'CARES CRRSA ARP 28-35'!E237</f>
        <v>0</v>
      </c>
      <c r="D9403" s="2" t="str">
        <f t="shared" si="152"/>
        <v>Error?</v>
      </c>
      <c r="E9403" s="4" t="s">
        <v>1828</v>
      </c>
    </row>
    <row r="9404" spans="1:5" ht="15" x14ac:dyDescent="0.2">
      <c r="A9404">
        <v>9345</v>
      </c>
      <c r="B9404" s="1495">
        <f>'CARES CRRSA ARP 28-35'!F237</f>
        <v>0</v>
      </c>
      <c r="D9404" s="2" t="str">
        <f t="shared" si="152"/>
        <v>Error?</v>
      </c>
      <c r="E9404" s="4" t="s">
        <v>1828</v>
      </c>
    </row>
    <row r="9405" spans="1:5" ht="15" x14ac:dyDescent="0.2">
      <c r="A9405">
        <v>9346</v>
      </c>
      <c r="B9405" s="1495">
        <f>'CARES CRRSA ARP 28-35'!G237</f>
        <v>0</v>
      </c>
      <c r="D9405" s="2" t="str">
        <f t="shared" ref="D9405:D9468" si="153">IF(ISBLANK(B9405),"OK",IF(A9405-B9405=0,"OK","Error?"))</f>
        <v>Error?</v>
      </c>
      <c r="E9405" s="4" t="s">
        <v>1828</v>
      </c>
    </row>
    <row r="9406" spans="1:5" ht="15" x14ac:dyDescent="0.2">
      <c r="A9406">
        <v>9347</v>
      </c>
      <c r="B9406" s="1495">
        <f>'CARES CRRSA ARP 28-35'!H237</f>
        <v>0</v>
      </c>
      <c r="D9406" s="2" t="str">
        <f t="shared" si="153"/>
        <v>Error?</v>
      </c>
      <c r="E9406" s="4" t="s">
        <v>1828</v>
      </c>
    </row>
    <row r="9407" spans="1:5" ht="15" x14ac:dyDescent="0.2">
      <c r="A9407">
        <v>9348</v>
      </c>
      <c r="B9407" s="1495">
        <f>'CARES CRRSA ARP 28-35'!I237</f>
        <v>0</v>
      </c>
      <c r="D9407" s="2" t="str">
        <f t="shared" si="153"/>
        <v>Error?</v>
      </c>
      <c r="E9407" s="4" t="s">
        <v>1828</v>
      </c>
    </row>
    <row r="9408" spans="1:5" ht="15" x14ac:dyDescent="0.2">
      <c r="A9408">
        <v>9349</v>
      </c>
      <c r="B9408" s="1495">
        <f>'CARES CRRSA ARP 28-35'!J237</f>
        <v>0</v>
      </c>
      <c r="D9408" s="2" t="str">
        <f t="shared" si="153"/>
        <v>Error?</v>
      </c>
      <c r="E9408" s="4" t="s">
        <v>1828</v>
      </c>
    </row>
    <row r="9409" spans="1:5" ht="15" x14ac:dyDescent="0.2">
      <c r="A9409">
        <v>9350</v>
      </c>
      <c r="B9409" s="1495">
        <f>'CARES CRRSA ARP 28-35'!L237</f>
        <v>0</v>
      </c>
      <c r="D9409" s="2" t="str">
        <f t="shared" si="153"/>
        <v>Error?</v>
      </c>
      <c r="E9409" s="4" t="s">
        <v>1828</v>
      </c>
    </row>
    <row r="9410" spans="1:5" ht="15" x14ac:dyDescent="0.2">
      <c r="A9410">
        <v>9351</v>
      </c>
      <c r="B9410" s="1495">
        <f>'CARES CRRSA ARP 28-35'!D238</f>
        <v>0</v>
      </c>
      <c r="D9410" s="2" t="str">
        <f t="shared" si="153"/>
        <v>Error?</v>
      </c>
      <c r="E9410" s="4" t="s">
        <v>1828</v>
      </c>
    </row>
    <row r="9411" spans="1:5" ht="15" x14ac:dyDescent="0.2">
      <c r="A9411">
        <v>9352</v>
      </c>
      <c r="B9411" s="1495">
        <f>'CARES CRRSA ARP 28-35'!E238</f>
        <v>0</v>
      </c>
      <c r="D9411" s="2" t="str">
        <f t="shared" si="153"/>
        <v>Error?</v>
      </c>
      <c r="E9411" s="4" t="s">
        <v>1828</v>
      </c>
    </row>
    <row r="9412" spans="1:5" ht="15" x14ac:dyDescent="0.2">
      <c r="A9412">
        <v>9353</v>
      </c>
      <c r="B9412" s="1495">
        <f>'CARES CRRSA ARP 28-35'!F238</f>
        <v>0</v>
      </c>
      <c r="D9412" s="2" t="str">
        <f t="shared" si="153"/>
        <v>Error?</v>
      </c>
      <c r="E9412" s="4" t="s">
        <v>1828</v>
      </c>
    </row>
    <row r="9413" spans="1:5" ht="15" x14ac:dyDescent="0.2">
      <c r="A9413">
        <v>9354</v>
      </c>
      <c r="B9413" s="1495">
        <f>'CARES CRRSA ARP 28-35'!G238</f>
        <v>0</v>
      </c>
      <c r="D9413" s="2" t="str">
        <f t="shared" si="153"/>
        <v>Error?</v>
      </c>
      <c r="E9413" s="4" t="s">
        <v>1828</v>
      </c>
    </row>
    <row r="9414" spans="1:5" ht="15" x14ac:dyDescent="0.2">
      <c r="A9414">
        <v>9355</v>
      </c>
      <c r="B9414" s="1495">
        <f>'CARES CRRSA ARP 28-35'!H238</f>
        <v>0</v>
      </c>
      <c r="D9414" s="2" t="str">
        <f t="shared" si="153"/>
        <v>Error?</v>
      </c>
      <c r="E9414" s="4" t="s">
        <v>1828</v>
      </c>
    </row>
    <row r="9415" spans="1:5" ht="15" x14ac:dyDescent="0.2">
      <c r="A9415">
        <v>9356</v>
      </c>
      <c r="B9415" s="1495">
        <f>'CARES CRRSA ARP 28-35'!I238</f>
        <v>0</v>
      </c>
      <c r="D9415" s="2" t="str">
        <f t="shared" si="153"/>
        <v>Error?</v>
      </c>
      <c r="E9415" s="4" t="s">
        <v>1828</v>
      </c>
    </row>
    <row r="9416" spans="1:5" ht="15" x14ac:dyDescent="0.2">
      <c r="A9416">
        <v>9357</v>
      </c>
      <c r="B9416" s="1495">
        <f>'CARES CRRSA ARP 28-35'!J238</f>
        <v>0</v>
      </c>
      <c r="D9416" s="2" t="str">
        <f t="shared" si="153"/>
        <v>Error?</v>
      </c>
      <c r="E9416" s="4" t="s">
        <v>1828</v>
      </c>
    </row>
    <row r="9417" spans="1:5" ht="15" x14ac:dyDescent="0.2">
      <c r="A9417">
        <v>9358</v>
      </c>
      <c r="B9417" s="1495">
        <f>'CARES CRRSA ARP 28-35'!L238</f>
        <v>0</v>
      </c>
      <c r="D9417" s="2" t="str">
        <f t="shared" si="153"/>
        <v>Error?</v>
      </c>
      <c r="E9417" s="4" t="s">
        <v>1828</v>
      </c>
    </row>
    <row r="9418" spans="1:5" ht="15" x14ac:dyDescent="0.2">
      <c r="A9418">
        <v>9359</v>
      </c>
      <c r="B9418" s="1495">
        <f>'CARES CRRSA ARP 28-35'!F241</f>
        <v>0</v>
      </c>
      <c r="D9418" s="2" t="str">
        <f t="shared" si="153"/>
        <v>Error?</v>
      </c>
      <c r="E9418" s="4" t="s">
        <v>1828</v>
      </c>
    </row>
    <row r="9419" spans="1:5" ht="15" x14ac:dyDescent="0.2">
      <c r="A9419">
        <v>9360</v>
      </c>
      <c r="B9419" s="1495">
        <f>'CARES CRRSA ARP 28-35'!G241</f>
        <v>0</v>
      </c>
      <c r="D9419" s="2" t="str">
        <f t="shared" si="153"/>
        <v>Error?</v>
      </c>
      <c r="E9419" s="4" t="s">
        <v>1828</v>
      </c>
    </row>
    <row r="9420" spans="1:5" ht="15" x14ac:dyDescent="0.2">
      <c r="A9420">
        <v>9361</v>
      </c>
      <c r="B9420" s="1495">
        <f>'CARES CRRSA ARP 28-35'!H241</f>
        <v>0</v>
      </c>
      <c r="D9420" s="2" t="str">
        <f t="shared" si="153"/>
        <v>Error?</v>
      </c>
      <c r="E9420" s="4" t="s">
        <v>1828</v>
      </c>
    </row>
    <row r="9421" spans="1:5" ht="15" x14ac:dyDescent="0.2">
      <c r="A9421">
        <v>9362</v>
      </c>
      <c r="B9421" s="1495">
        <f>'CARES CRRSA ARP 28-35'!J241</f>
        <v>0</v>
      </c>
      <c r="D9421" s="2" t="str">
        <f t="shared" si="153"/>
        <v>Error?</v>
      </c>
      <c r="E9421" s="4" t="s">
        <v>1828</v>
      </c>
    </row>
    <row r="9422" spans="1:5" ht="15" x14ac:dyDescent="0.2">
      <c r="A9422">
        <v>9363</v>
      </c>
      <c r="B9422" s="1495">
        <f>'CARES CRRSA ARP 28-35'!L241</f>
        <v>0</v>
      </c>
      <c r="D9422" s="2" t="str">
        <f t="shared" si="153"/>
        <v>Error?</v>
      </c>
      <c r="E9422" s="4" t="s">
        <v>1828</v>
      </c>
    </row>
    <row r="9423" spans="1:5" ht="15" x14ac:dyDescent="0.2">
      <c r="A9423">
        <v>9364</v>
      </c>
      <c r="B9423" s="1495">
        <f>'CARES CRRSA ARP 28-35'!F242</f>
        <v>0</v>
      </c>
      <c r="D9423" s="2" t="str">
        <f t="shared" si="153"/>
        <v>Error?</v>
      </c>
      <c r="E9423" s="4" t="s">
        <v>1828</v>
      </c>
    </row>
    <row r="9424" spans="1:5" ht="15" x14ac:dyDescent="0.2">
      <c r="A9424">
        <v>9365</v>
      </c>
      <c r="B9424" s="1495">
        <f>'CARES CRRSA ARP 28-35'!G242</f>
        <v>0</v>
      </c>
      <c r="D9424" s="2" t="str">
        <f t="shared" si="153"/>
        <v>Error?</v>
      </c>
      <c r="E9424" s="4" t="s">
        <v>1828</v>
      </c>
    </row>
    <row r="9425" spans="1:5" ht="15" x14ac:dyDescent="0.2">
      <c r="A9425">
        <v>9366</v>
      </c>
      <c r="B9425" s="1495">
        <f>'CARES CRRSA ARP 28-35'!H242</f>
        <v>0</v>
      </c>
      <c r="D9425" s="2" t="str">
        <f t="shared" si="153"/>
        <v>Error?</v>
      </c>
      <c r="E9425" s="4" t="s">
        <v>1828</v>
      </c>
    </row>
    <row r="9426" spans="1:5" ht="15" x14ac:dyDescent="0.2">
      <c r="A9426">
        <v>9367</v>
      </c>
      <c r="B9426" s="1495">
        <f>'CARES CRRSA ARP 28-35'!J242</f>
        <v>0</v>
      </c>
      <c r="D9426" s="2" t="str">
        <f t="shared" si="153"/>
        <v>Error?</v>
      </c>
      <c r="E9426" s="4" t="s">
        <v>1828</v>
      </c>
    </row>
    <row r="9427" spans="1:5" ht="15" x14ac:dyDescent="0.2">
      <c r="A9427">
        <v>9368</v>
      </c>
      <c r="B9427" s="1495">
        <f>'CARES CRRSA ARP 28-35'!L242</f>
        <v>0</v>
      </c>
      <c r="D9427" s="2" t="str">
        <f t="shared" si="153"/>
        <v>Error?</v>
      </c>
      <c r="E9427" s="4" t="s">
        <v>1828</v>
      </c>
    </row>
    <row r="9428" spans="1:5" ht="15" x14ac:dyDescent="0.2">
      <c r="A9428">
        <v>9369</v>
      </c>
      <c r="B9428" s="1495">
        <f>'CARES CRRSA ARP 28-35'!F243</f>
        <v>0</v>
      </c>
      <c r="D9428" s="2" t="str">
        <f t="shared" si="153"/>
        <v>Error?</v>
      </c>
      <c r="E9428" s="4" t="s">
        <v>1828</v>
      </c>
    </row>
    <row r="9429" spans="1:5" ht="15" x14ac:dyDescent="0.2">
      <c r="A9429">
        <v>9370</v>
      </c>
      <c r="B9429" s="1495">
        <f>'CARES CRRSA ARP 28-35'!G243</f>
        <v>0</v>
      </c>
      <c r="D9429" s="2" t="str">
        <f t="shared" si="153"/>
        <v>Error?</v>
      </c>
      <c r="E9429" s="4" t="s">
        <v>1828</v>
      </c>
    </row>
    <row r="9430" spans="1:5" ht="15" x14ac:dyDescent="0.2">
      <c r="A9430">
        <v>9371</v>
      </c>
      <c r="B9430" s="1495">
        <f>'CARES CRRSA ARP 28-35'!H243</f>
        <v>0</v>
      </c>
      <c r="D9430" s="2" t="str">
        <f t="shared" si="153"/>
        <v>Error?</v>
      </c>
      <c r="E9430" s="4" t="s">
        <v>1828</v>
      </c>
    </row>
    <row r="9431" spans="1:5" ht="15" x14ac:dyDescent="0.2">
      <c r="A9431">
        <v>9372</v>
      </c>
      <c r="B9431" s="1495">
        <f>'CARES CRRSA ARP 28-35'!J243</f>
        <v>0</v>
      </c>
      <c r="D9431" s="2" t="str">
        <f t="shared" si="153"/>
        <v>Error?</v>
      </c>
      <c r="E9431" s="4" t="s">
        <v>1828</v>
      </c>
    </row>
    <row r="9432" spans="1:5" ht="15" x14ac:dyDescent="0.2">
      <c r="A9432">
        <v>9373</v>
      </c>
      <c r="B9432" s="1495">
        <f>'CARES CRRSA ARP 28-35'!L243</f>
        <v>0</v>
      </c>
      <c r="D9432" s="2" t="str">
        <f t="shared" si="153"/>
        <v>Error?</v>
      </c>
      <c r="E9432" s="4" t="s">
        <v>1828</v>
      </c>
    </row>
    <row r="9433" spans="1:5" ht="15" x14ac:dyDescent="0.2">
      <c r="A9433">
        <v>9374</v>
      </c>
      <c r="B9433" s="1495">
        <f>'CARES CRRSA ARP 28-35'!D250</f>
        <v>0</v>
      </c>
      <c r="D9433" s="2" t="str">
        <f t="shared" si="153"/>
        <v>Error?</v>
      </c>
      <c r="E9433" s="4" t="s">
        <v>1828</v>
      </c>
    </row>
    <row r="9434" spans="1:5" ht="15" x14ac:dyDescent="0.2">
      <c r="A9434">
        <v>9375</v>
      </c>
      <c r="B9434" s="1495">
        <f>'CARES CRRSA ARP 28-35'!E250</f>
        <v>0</v>
      </c>
      <c r="D9434" s="2" t="str">
        <f t="shared" si="153"/>
        <v>Error?</v>
      </c>
      <c r="E9434" s="4" t="s">
        <v>1828</v>
      </c>
    </row>
    <row r="9435" spans="1:5" ht="15" x14ac:dyDescent="0.2">
      <c r="A9435">
        <v>9376</v>
      </c>
      <c r="B9435" s="1495">
        <f>'CARES CRRSA ARP 28-35'!F250</f>
        <v>0</v>
      </c>
      <c r="D9435" s="2" t="str">
        <f t="shared" si="153"/>
        <v>Error?</v>
      </c>
      <c r="E9435" s="4" t="s">
        <v>1828</v>
      </c>
    </row>
    <row r="9436" spans="1:5" ht="15" x14ac:dyDescent="0.2">
      <c r="A9436">
        <v>9377</v>
      </c>
      <c r="B9436" s="1495">
        <f>'CARES CRRSA ARP 28-35'!G250</f>
        <v>0</v>
      </c>
      <c r="D9436" s="2" t="str">
        <f t="shared" si="153"/>
        <v>Error?</v>
      </c>
      <c r="E9436" s="4" t="s">
        <v>1828</v>
      </c>
    </row>
    <row r="9437" spans="1:5" ht="15" x14ac:dyDescent="0.2">
      <c r="A9437">
        <v>9378</v>
      </c>
      <c r="B9437" s="1495">
        <f>'CARES CRRSA ARP 28-35'!H250</f>
        <v>0</v>
      </c>
      <c r="D9437" s="2" t="str">
        <f t="shared" si="153"/>
        <v>Error?</v>
      </c>
      <c r="E9437" s="4" t="s">
        <v>1828</v>
      </c>
    </row>
    <row r="9438" spans="1:5" ht="15" x14ac:dyDescent="0.2">
      <c r="A9438">
        <v>9379</v>
      </c>
      <c r="B9438" s="1495">
        <f>'CARES CRRSA ARP 28-35'!I250</f>
        <v>0</v>
      </c>
      <c r="D9438" s="2" t="str">
        <f t="shared" si="153"/>
        <v>Error?</v>
      </c>
      <c r="E9438" s="4" t="s">
        <v>1828</v>
      </c>
    </row>
    <row r="9439" spans="1:5" ht="15" x14ac:dyDescent="0.2">
      <c r="A9439">
        <v>9380</v>
      </c>
      <c r="B9439" s="1495">
        <f>'CARES CRRSA ARP 28-35'!J250</f>
        <v>0</v>
      </c>
      <c r="D9439" s="2" t="str">
        <f t="shared" si="153"/>
        <v>Error?</v>
      </c>
      <c r="E9439" s="4" t="s">
        <v>1828</v>
      </c>
    </row>
    <row r="9440" spans="1:5" ht="15" x14ac:dyDescent="0.2">
      <c r="A9440">
        <v>9381</v>
      </c>
      <c r="B9440" s="1495">
        <f>'CARES CRRSA ARP 28-35'!L250</f>
        <v>0</v>
      </c>
      <c r="D9440" s="2" t="str">
        <f t="shared" si="153"/>
        <v>Error?</v>
      </c>
      <c r="E9440" s="4" t="s">
        <v>1828</v>
      </c>
    </row>
    <row r="9441" spans="1:5" ht="15" x14ac:dyDescent="0.2">
      <c r="A9441">
        <v>9382</v>
      </c>
      <c r="B9441" s="1495">
        <f>'CARES CRRSA ARP 28-35'!D251</f>
        <v>0</v>
      </c>
      <c r="D9441" s="2" t="str">
        <f t="shared" si="153"/>
        <v>Error?</v>
      </c>
      <c r="E9441" s="4" t="s">
        <v>1828</v>
      </c>
    </row>
    <row r="9442" spans="1:5" ht="15" x14ac:dyDescent="0.2">
      <c r="A9442">
        <v>9383</v>
      </c>
      <c r="B9442" s="1495">
        <f>'CARES CRRSA ARP 28-35'!E251</f>
        <v>0</v>
      </c>
      <c r="D9442" s="2" t="str">
        <f t="shared" si="153"/>
        <v>Error?</v>
      </c>
      <c r="E9442" s="4" t="s">
        <v>1828</v>
      </c>
    </row>
    <row r="9443" spans="1:5" ht="15" x14ac:dyDescent="0.2">
      <c r="A9443">
        <v>9384</v>
      </c>
      <c r="B9443" s="1495">
        <f>'CARES CRRSA ARP 28-35'!F251</f>
        <v>0</v>
      </c>
      <c r="D9443" s="2" t="str">
        <f t="shared" si="153"/>
        <v>Error?</v>
      </c>
      <c r="E9443" s="4" t="s">
        <v>1828</v>
      </c>
    </row>
    <row r="9444" spans="1:5" ht="15" x14ac:dyDescent="0.2">
      <c r="A9444">
        <v>9385</v>
      </c>
      <c r="B9444" s="1495">
        <f>'CARES CRRSA ARP 28-35'!G251</f>
        <v>0</v>
      </c>
      <c r="D9444" s="2" t="str">
        <f t="shared" si="153"/>
        <v>Error?</v>
      </c>
      <c r="E9444" s="4" t="s">
        <v>1828</v>
      </c>
    </row>
    <row r="9445" spans="1:5" ht="15" x14ac:dyDescent="0.2">
      <c r="A9445">
        <v>9386</v>
      </c>
      <c r="B9445" s="1495">
        <f>'CARES CRRSA ARP 28-35'!H251</f>
        <v>0</v>
      </c>
      <c r="D9445" s="2" t="str">
        <f t="shared" si="153"/>
        <v>Error?</v>
      </c>
      <c r="E9445" s="4" t="s">
        <v>1828</v>
      </c>
    </row>
    <row r="9446" spans="1:5" ht="15" x14ac:dyDescent="0.2">
      <c r="A9446">
        <v>9387</v>
      </c>
      <c r="B9446" s="1495">
        <f>'CARES CRRSA ARP 28-35'!I251</f>
        <v>0</v>
      </c>
      <c r="D9446" s="2" t="str">
        <f t="shared" si="153"/>
        <v>Error?</v>
      </c>
      <c r="E9446" s="4" t="s">
        <v>1828</v>
      </c>
    </row>
    <row r="9447" spans="1:5" ht="15" x14ac:dyDescent="0.2">
      <c r="A9447">
        <v>9388</v>
      </c>
      <c r="B9447" s="1495">
        <f>'CARES CRRSA ARP 28-35'!J251</f>
        <v>0</v>
      </c>
      <c r="D9447" s="2" t="str">
        <f t="shared" si="153"/>
        <v>Error?</v>
      </c>
      <c r="E9447" s="4" t="s">
        <v>1828</v>
      </c>
    </row>
    <row r="9448" spans="1:5" ht="15" x14ac:dyDescent="0.2">
      <c r="A9448">
        <v>9389</v>
      </c>
      <c r="B9448" s="1495">
        <f>'CARES CRRSA ARP 28-35'!L251</f>
        <v>0</v>
      </c>
      <c r="D9448" s="2" t="str">
        <f t="shared" si="153"/>
        <v>Error?</v>
      </c>
      <c r="E9448" s="4" t="s">
        <v>1828</v>
      </c>
    </row>
    <row r="9449" spans="1:5" ht="15" x14ac:dyDescent="0.2">
      <c r="A9449">
        <v>9390</v>
      </c>
      <c r="B9449" s="1495">
        <f>'CARES CRRSA ARP 28-35'!D254</f>
        <v>0</v>
      </c>
      <c r="D9449" s="2" t="str">
        <f t="shared" si="153"/>
        <v>Error?</v>
      </c>
      <c r="E9449" s="4" t="s">
        <v>1828</v>
      </c>
    </row>
    <row r="9450" spans="1:5" ht="15" x14ac:dyDescent="0.2">
      <c r="A9450">
        <v>9391</v>
      </c>
      <c r="B9450" s="1495">
        <f>'CARES CRRSA ARP 28-35'!E254</f>
        <v>0</v>
      </c>
      <c r="D9450" s="2" t="str">
        <f t="shared" si="153"/>
        <v>Error?</v>
      </c>
      <c r="E9450" s="4" t="s">
        <v>1828</v>
      </c>
    </row>
    <row r="9451" spans="1:5" ht="15" x14ac:dyDescent="0.2">
      <c r="A9451">
        <v>9392</v>
      </c>
      <c r="B9451" s="1495">
        <f>'CARES CRRSA ARP 28-35'!F254</f>
        <v>0</v>
      </c>
      <c r="D9451" s="2" t="str">
        <f t="shared" si="153"/>
        <v>Error?</v>
      </c>
      <c r="E9451" s="4" t="s">
        <v>1828</v>
      </c>
    </row>
    <row r="9452" spans="1:5" ht="15" x14ac:dyDescent="0.2">
      <c r="A9452">
        <v>9393</v>
      </c>
      <c r="B9452" s="1495">
        <f>'CARES CRRSA ARP 28-35'!G254</f>
        <v>0</v>
      </c>
      <c r="D9452" s="2" t="str">
        <f t="shared" si="153"/>
        <v>Error?</v>
      </c>
      <c r="E9452" s="4" t="s">
        <v>1828</v>
      </c>
    </row>
    <row r="9453" spans="1:5" ht="15" x14ac:dyDescent="0.2">
      <c r="A9453">
        <v>9394</v>
      </c>
      <c r="B9453" s="1495">
        <f>'CARES CRRSA ARP 28-35'!H254</f>
        <v>0</v>
      </c>
      <c r="D9453" s="2" t="str">
        <f t="shared" si="153"/>
        <v>Error?</v>
      </c>
      <c r="E9453" s="4" t="s">
        <v>1828</v>
      </c>
    </row>
    <row r="9454" spans="1:5" ht="15" x14ac:dyDescent="0.2">
      <c r="A9454">
        <v>9395</v>
      </c>
      <c r="B9454" s="1495">
        <f>'CARES CRRSA ARP 28-35'!I254</f>
        <v>0</v>
      </c>
      <c r="D9454" s="2" t="str">
        <f t="shared" si="153"/>
        <v>Error?</v>
      </c>
      <c r="E9454" s="4" t="s">
        <v>1828</v>
      </c>
    </row>
    <row r="9455" spans="1:5" ht="15" x14ac:dyDescent="0.2">
      <c r="A9455">
        <v>9396</v>
      </c>
      <c r="B9455" s="1495">
        <f>'CARES CRRSA ARP 28-35'!J254</f>
        <v>0</v>
      </c>
      <c r="D9455" s="2" t="str">
        <f t="shared" si="153"/>
        <v>Error?</v>
      </c>
      <c r="E9455" s="4" t="s">
        <v>1828</v>
      </c>
    </row>
    <row r="9456" spans="1:5" ht="15" x14ac:dyDescent="0.2">
      <c r="A9456">
        <v>9397</v>
      </c>
      <c r="B9456" s="1495">
        <f>'CARES CRRSA ARP 28-35'!L254</f>
        <v>0</v>
      </c>
      <c r="D9456" s="2" t="str">
        <f t="shared" si="153"/>
        <v>Error?</v>
      </c>
      <c r="E9456" s="4" t="s">
        <v>1828</v>
      </c>
    </row>
    <row r="9457" spans="1:5" ht="15" x14ac:dyDescent="0.2">
      <c r="A9457">
        <v>9398</v>
      </c>
      <c r="B9457" s="1495">
        <f>'CARES CRRSA ARP 28-35'!D255</f>
        <v>0</v>
      </c>
      <c r="D9457" s="2" t="str">
        <f t="shared" si="153"/>
        <v>Error?</v>
      </c>
      <c r="E9457" s="4" t="s">
        <v>1828</v>
      </c>
    </row>
    <row r="9458" spans="1:5" ht="15" x14ac:dyDescent="0.2">
      <c r="A9458">
        <v>9399</v>
      </c>
      <c r="B9458" s="1495">
        <f>'CARES CRRSA ARP 28-35'!E255</f>
        <v>0</v>
      </c>
      <c r="D9458" s="2" t="str">
        <f t="shared" si="153"/>
        <v>Error?</v>
      </c>
      <c r="E9458" s="4" t="s">
        <v>1828</v>
      </c>
    </row>
    <row r="9459" spans="1:5" ht="15" x14ac:dyDescent="0.2">
      <c r="A9459">
        <v>9400</v>
      </c>
      <c r="B9459" s="1495">
        <f>'CARES CRRSA ARP 28-35'!F255</f>
        <v>0</v>
      </c>
      <c r="D9459" s="2" t="str">
        <f t="shared" si="153"/>
        <v>Error?</v>
      </c>
      <c r="E9459" s="4" t="s">
        <v>1828</v>
      </c>
    </row>
    <row r="9460" spans="1:5" ht="15" x14ac:dyDescent="0.2">
      <c r="A9460">
        <v>9401</v>
      </c>
      <c r="B9460" s="1495">
        <f>'CARES CRRSA ARP 28-35'!G255</f>
        <v>0</v>
      </c>
      <c r="D9460" s="2" t="str">
        <f t="shared" si="153"/>
        <v>Error?</v>
      </c>
      <c r="E9460" s="4" t="s">
        <v>1828</v>
      </c>
    </row>
    <row r="9461" spans="1:5" ht="15" x14ac:dyDescent="0.2">
      <c r="A9461">
        <v>9402</v>
      </c>
      <c r="B9461" s="1495">
        <f>'CARES CRRSA ARP 28-35'!H255</f>
        <v>0</v>
      </c>
      <c r="D9461" s="2" t="str">
        <f t="shared" si="153"/>
        <v>Error?</v>
      </c>
      <c r="E9461" s="4" t="s">
        <v>1828</v>
      </c>
    </row>
    <row r="9462" spans="1:5" ht="15" x14ac:dyDescent="0.2">
      <c r="A9462">
        <v>9403</v>
      </c>
      <c r="B9462" s="1495">
        <f>'CARES CRRSA ARP 28-35'!I255</f>
        <v>0</v>
      </c>
      <c r="D9462" s="2" t="str">
        <f t="shared" si="153"/>
        <v>Error?</v>
      </c>
      <c r="E9462" s="4" t="s">
        <v>1828</v>
      </c>
    </row>
    <row r="9463" spans="1:5" ht="15" x14ac:dyDescent="0.2">
      <c r="A9463">
        <v>9404</v>
      </c>
      <c r="B9463" s="1495">
        <f>'CARES CRRSA ARP 28-35'!J255</f>
        <v>0</v>
      </c>
      <c r="D9463" s="2" t="str">
        <f t="shared" si="153"/>
        <v>Error?</v>
      </c>
      <c r="E9463" s="4" t="s">
        <v>1828</v>
      </c>
    </row>
    <row r="9464" spans="1:5" ht="15" x14ac:dyDescent="0.2">
      <c r="A9464">
        <v>9405</v>
      </c>
      <c r="B9464" s="1495">
        <f>'CARES CRRSA ARP 28-35'!L255</f>
        <v>0</v>
      </c>
      <c r="D9464" s="2" t="str">
        <f t="shared" si="153"/>
        <v>Error?</v>
      </c>
      <c r="E9464" s="4" t="s">
        <v>1828</v>
      </c>
    </row>
    <row r="9465" spans="1:5" ht="15" x14ac:dyDescent="0.2">
      <c r="A9465">
        <v>9406</v>
      </c>
      <c r="B9465" s="1495">
        <f>'CARES CRRSA ARP 28-35'!D256</f>
        <v>0</v>
      </c>
      <c r="D9465" s="2" t="str">
        <f t="shared" si="153"/>
        <v>Error?</v>
      </c>
      <c r="E9465" s="4" t="s">
        <v>1828</v>
      </c>
    </row>
    <row r="9466" spans="1:5" ht="15" x14ac:dyDescent="0.2">
      <c r="A9466">
        <v>9407</v>
      </c>
      <c r="B9466" s="1495">
        <f>'CARES CRRSA ARP 28-35'!E256</f>
        <v>0</v>
      </c>
      <c r="D9466" s="2" t="str">
        <f t="shared" si="153"/>
        <v>Error?</v>
      </c>
      <c r="E9466" s="4" t="s">
        <v>1828</v>
      </c>
    </row>
    <row r="9467" spans="1:5" ht="15" x14ac:dyDescent="0.2">
      <c r="A9467">
        <v>9408</v>
      </c>
      <c r="B9467" s="1495">
        <f>'CARES CRRSA ARP 28-35'!F256</f>
        <v>0</v>
      </c>
      <c r="D9467" s="2" t="str">
        <f t="shared" si="153"/>
        <v>Error?</v>
      </c>
      <c r="E9467" s="4" t="s">
        <v>1828</v>
      </c>
    </row>
    <row r="9468" spans="1:5" ht="15" x14ac:dyDescent="0.2">
      <c r="A9468">
        <v>9409</v>
      </c>
      <c r="B9468" s="1495">
        <f>'CARES CRRSA ARP 28-35'!G256</f>
        <v>0</v>
      </c>
      <c r="D9468" s="2" t="str">
        <f t="shared" si="153"/>
        <v>Error?</v>
      </c>
      <c r="E9468" s="4" t="s">
        <v>1828</v>
      </c>
    </row>
    <row r="9469" spans="1:5" ht="15" x14ac:dyDescent="0.2">
      <c r="A9469">
        <v>9410</v>
      </c>
      <c r="B9469" s="1495">
        <f>'CARES CRRSA ARP 28-35'!H256</f>
        <v>0</v>
      </c>
      <c r="D9469" s="2" t="str">
        <f t="shared" ref="D9469:D9532" si="154">IF(ISBLANK(B9469),"OK",IF(A9469-B9469=0,"OK","Error?"))</f>
        <v>Error?</v>
      </c>
      <c r="E9469" s="4" t="s">
        <v>1828</v>
      </c>
    </row>
    <row r="9470" spans="1:5" ht="15" x14ac:dyDescent="0.2">
      <c r="A9470">
        <v>9411</v>
      </c>
      <c r="B9470" s="1495">
        <f>'CARES CRRSA ARP 28-35'!I256</f>
        <v>0</v>
      </c>
      <c r="D9470" s="2" t="str">
        <f t="shared" si="154"/>
        <v>Error?</v>
      </c>
      <c r="E9470" s="4" t="s">
        <v>1828</v>
      </c>
    </row>
    <row r="9471" spans="1:5" ht="15" x14ac:dyDescent="0.2">
      <c r="A9471">
        <v>9412</v>
      </c>
      <c r="B9471" s="1495">
        <f>'CARES CRRSA ARP 28-35'!J256</f>
        <v>0</v>
      </c>
      <c r="D9471" s="2" t="str">
        <f t="shared" si="154"/>
        <v>Error?</v>
      </c>
      <c r="E9471" s="4" t="s">
        <v>1828</v>
      </c>
    </row>
    <row r="9472" spans="1:5" ht="15" x14ac:dyDescent="0.2">
      <c r="A9472">
        <v>9413</v>
      </c>
      <c r="B9472" s="1495">
        <f>'CARES CRRSA ARP 28-35'!L256</f>
        <v>0</v>
      </c>
      <c r="D9472" s="2" t="str">
        <f t="shared" si="154"/>
        <v>Error?</v>
      </c>
      <c r="E9472" s="4" t="s">
        <v>1828</v>
      </c>
    </row>
    <row r="9473" spans="1:5" ht="15" x14ac:dyDescent="0.2">
      <c r="A9473">
        <v>9414</v>
      </c>
      <c r="B9473" s="1495">
        <f>'CARES CRRSA ARP 28-35'!F259</f>
        <v>0</v>
      </c>
      <c r="D9473" s="2" t="str">
        <f t="shared" si="154"/>
        <v>Error?</v>
      </c>
      <c r="E9473" s="4" t="s">
        <v>1828</v>
      </c>
    </row>
    <row r="9474" spans="1:5" ht="15" x14ac:dyDescent="0.2">
      <c r="A9474">
        <v>9415</v>
      </c>
      <c r="B9474" s="1495">
        <f>'CARES CRRSA ARP 28-35'!G259</f>
        <v>0</v>
      </c>
      <c r="D9474" s="2" t="str">
        <f t="shared" si="154"/>
        <v>Error?</v>
      </c>
      <c r="E9474" s="4" t="s">
        <v>1828</v>
      </c>
    </row>
    <row r="9475" spans="1:5" ht="15" x14ac:dyDescent="0.2">
      <c r="A9475">
        <v>9416</v>
      </c>
      <c r="B9475" s="1495">
        <f>'CARES CRRSA ARP 28-35'!H259</f>
        <v>0</v>
      </c>
      <c r="D9475" s="2" t="str">
        <f t="shared" si="154"/>
        <v>Error?</v>
      </c>
      <c r="E9475" s="4" t="s">
        <v>1828</v>
      </c>
    </row>
    <row r="9476" spans="1:5" ht="15" x14ac:dyDescent="0.2">
      <c r="A9476">
        <v>9417</v>
      </c>
      <c r="B9476" s="1495">
        <f>'CARES CRRSA ARP 28-35'!J259</f>
        <v>0</v>
      </c>
      <c r="D9476" s="2" t="str">
        <f t="shared" si="154"/>
        <v>Error?</v>
      </c>
      <c r="E9476" s="4" t="s">
        <v>1828</v>
      </c>
    </row>
    <row r="9477" spans="1:5" ht="15" x14ac:dyDescent="0.2">
      <c r="A9477">
        <v>9418</v>
      </c>
      <c r="B9477" s="1495">
        <f>'CARES CRRSA ARP 28-35'!L259</f>
        <v>0</v>
      </c>
      <c r="D9477" s="2" t="str">
        <f t="shared" si="154"/>
        <v>Error?</v>
      </c>
      <c r="E9477" s="4" t="s">
        <v>1828</v>
      </c>
    </row>
    <row r="9478" spans="1:5" ht="15" x14ac:dyDescent="0.2">
      <c r="A9478">
        <v>9419</v>
      </c>
      <c r="B9478" s="1495">
        <f>'CARES CRRSA ARP 28-35'!F260</f>
        <v>0</v>
      </c>
      <c r="D9478" s="2" t="str">
        <f t="shared" si="154"/>
        <v>Error?</v>
      </c>
      <c r="E9478" s="4" t="s">
        <v>1828</v>
      </c>
    </row>
    <row r="9479" spans="1:5" ht="15" x14ac:dyDescent="0.2">
      <c r="A9479">
        <v>9420</v>
      </c>
      <c r="B9479" s="1495">
        <f>'CARES CRRSA ARP 28-35'!G260</f>
        <v>0</v>
      </c>
      <c r="D9479" s="2" t="str">
        <f t="shared" si="154"/>
        <v>Error?</v>
      </c>
      <c r="E9479" s="4" t="s">
        <v>1828</v>
      </c>
    </row>
    <row r="9480" spans="1:5" ht="15" x14ac:dyDescent="0.2">
      <c r="A9480">
        <v>9421</v>
      </c>
      <c r="B9480" s="1495">
        <f>'CARES CRRSA ARP 28-35'!H260</f>
        <v>0</v>
      </c>
      <c r="D9480" s="2" t="str">
        <f t="shared" si="154"/>
        <v>Error?</v>
      </c>
      <c r="E9480" s="4" t="s">
        <v>1828</v>
      </c>
    </row>
    <row r="9481" spans="1:5" ht="15" x14ac:dyDescent="0.2">
      <c r="A9481">
        <v>9422</v>
      </c>
      <c r="B9481" s="1495">
        <f>'CARES CRRSA ARP 28-35'!J260</f>
        <v>0</v>
      </c>
      <c r="D9481" s="2" t="str">
        <f t="shared" si="154"/>
        <v>Error?</v>
      </c>
      <c r="E9481" s="4" t="s">
        <v>1828</v>
      </c>
    </row>
    <row r="9482" spans="1:5" ht="15" x14ac:dyDescent="0.2">
      <c r="A9482">
        <v>9423</v>
      </c>
      <c r="B9482" s="1495">
        <f>'CARES CRRSA ARP 28-35'!L260</f>
        <v>0</v>
      </c>
      <c r="D9482" s="2" t="str">
        <f t="shared" si="154"/>
        <v>Error?</v>
      </c>
      <c r="E9482" s="4" t="s">
        <v>1828</v>
      </c>
    </row>
    <row r="9483" spans="1:5" ht="15" x14ac:dyDescent="0.2">
      <c r="A9483">
        <v>9424</v>
      </c>
      <c r="B9483" s="1495">
        <f>'CARES CRRSA ARP 28-35'!F261</f>
        <v>0</v>
      </c>
      <c r="D9483" s="2" t="str">
        <f t="shared" si="154"/>
        <v>Error?</v>
      </c>
      <c r="E9483" s="4" t="s">
        <v>1828</v>
      </c>
    </row>
    <row r="9484" spans="1:5" ht="15" x14ac:dyDescent="0.2">
      <c r="A9484">
        <v>9425</v>
      </c>
      <c r="B9484" s="1495">
        <f>'CARES CRRSA ARP 28-35'!G261</f>
        <v>0</v>
      </c>
      <c r="D9484" s="2" t="str">
        <f t="shared" si="154"/>
        <v>Error?</v>
      </c>
      <c r="E9484" s="4" t="s">
        <v>1828</v>
      </c>
    </row>
    <row r="9485" spans="1:5" ht="15" x14ac:dyDescent="0.2">
      <c r="A9485">
        <v>9426</v>
      </c>
      <c r="B9485" s="1495">
        <f>'CARES CRRSA ARP 28-35'!H261</f>
        <v>0</v>
      </c>
      <c r="D9485" s="2" t="str">
        <f t="shared" si="154"/>
        <v>Error?</v>
      </c>
      <c r="E9485" s="4" t="s">
        <v>1828</v>
      </c>
    </row>
    <row r="9486" spans="1:5" ht="15" x14ac:dyDescent="0.2">
      <c r="A9486">
        <v>9427</v>
      </c>
      <c r="B9486" s="1495">
        <f>'CARES CRRSA ARP 28-35'!J261</f>
        <v>0</v>
      </c>
      <c r="D9486" s="2" t="str">
        <f t="shared" si="154"/>
        <v>Error?</v>
      </c>
      <c r="E9486" s="4" t="s">
        <v>1828</v>
      </c>
    </row>
    <row r="9487" spans="1:5" ht="15" x14ac:dyDescent="0.2">
      <c r="A9487">
        <v>9428</v>
      </c>
      <c r="B9487" s="1495">
        <f>'CARES CRRSA ARP 28-35'!L261</f>
        <v>0</v>
      </c>
      <c r="D9487" s="2" t="str">
        <f t="shared" si="154"/>
        <v>Error?</v>
      </c>
      <c r="E9487" s="4" t="s">
        <v>1828</v>
      </c>
    </row>
    <row r="9488" spans="1:5" ht="15" x14ac:dyDescent="0.2">
      <c r="A9488">
        <v>9429</v>
      </c>
      <c r="B9488" s="1495">
        <f>'CARES CRRSA ARP 28-35'!D268</f>
        <v>0</v>
      </c>
      <c r="D9488" s="2" t="str">
        <f t="shared" si="154"/>
        <v>Error?</v>
      </c>
      <c r="E9488" s="4" t="s">
        <v>1828</v>
      </c>
    </row>
    <row r="9489" spans="1:5" ht="15" x14ac:dyDescent="0.2">
      <c r="A9489">
        <v>9430</v>
      </c>
      <c r="B9489" s="1495">
        <f>'CARES CRRSA ARP 28-35'!E268</f>
        <v>0</v>
      </c>
      <c r="D9489" s="2" t="str">
        <f t="shared" si="154"/>
        <v>Error?</v>
      </c>
      <c r="E9489" s="4" t="s">
        <v>1828</v>
      </c>
    </row>
    <row r="9490" spans="1:5" ht="15" x14ac:dyDescent="0.2">
      <c r="A9490">
        <v>9431</v>
      </c>
      <c r="B9490" s="1495">
        <f>'CARES CRRSA ARP 28-35'!F268</f>
        <v>0</v>
      </c>
      <c r="D9490" s="2" t="str">
        <f t="shared" si="154"/>
        <v>Error?</v>
      </c>
      <c r="E9490" s="4" t="s">
        <v>1828</v>
      </c>
    </row>
    <row r="9491" spans="1:5" ht="15" x14ac:dyDescent="0.2">
      <c r="A9491">
        <v>9432</v>
      </c>
      <c r="B9491" s="1495">
        <f>'CARES CRRSA ARP 28-35'!G268</f>
        <v>0</v>
      </c>
      <c r="D9491" s="2" t="str">
        <f t="shared" si="154"/>
        <v>Error?</v>
      </c>
      <c r="E9491" s="4" t="s">
        <v>1828</v>
      </c>
    </row>
    <row r="9492" spans="1:5" ht="15" x14ac:dyDescent="0.2">
      <c r="A9492">
        <v>9433</v>
      </c>
      <c r="B9492" s="1495">
        <f>'CARES CRRSA ARP 28-35'!H268</f>
        <v>0</v>
      </c>
      <c r="D9492" s="2" t="str">
        <f t="shared" si="154"/>
        <v>Error?</v>
      </c>
      <c r="E9492" s="4" t="s">
        <v>1828</v>
      </c>
    </row>
    <row r="9493" spans="1:5" ht="15" x14ac:dyDescent="0.2">
      <c r="A9493">
        <v>9434</v>
      </c>
      <c r="B9493" s="1495">
        <f>'CARES CRRSA ARP 28-35'!I268</f>
        <v>0</v>
      </c>
      <c r="D9493" s="2" t="str">
        <f t="shared" si="154"/>
        <v>Error?</v>
      </c>
      <c r="E9493" s="4" t="s">
        <v>1828</v>
      </c>
    </row>
    <row r="9494" spans="1:5" ht="15" x14ac:dyDescent="0.2">
      <c r="A9494">
        <v>9435</v>
      </c>
      <c r="B9494" s="1495">
        <f>'CARES CRRSA ARP 28-35'!J268</f>
        <v>0</v>
      </c>
      <c r="D9494" s="2" t="str">
        <f t="shared" si="154"/>
        <v>Error?</v>
      </c>
      <c r="E9494" s="4" t="s">
        <v>1828</v>
      </c>
    </row>
    <row r="9495" spans="1:5" ht="15" x14ac:dyDescent="0.2">
      <c r="A9495">
        <v>9436</v>
      </c>
      <c r="B9495" s="1495">
        <f>'CARES CRRSA ARP 28-35'!L268</f>
        <v>0</v>
      </c>
      <c r="D9495" s="2" t="str">
        <f t="shared" si="154"/>
        <v>Error?</v>
      </c>
      <c r="E9495" s="4" t="s">
        <v>1828</v>
      </c>
    </row>
    <row r="9496" spans="1:5" ht="15" x14ac:dyDescent="0.2">
      <c r="A9496">
        <v>9437</v>
      </c>
      <c r="B9496" s="1495">
        <f>'CARES CRRSA ARP 28-35'!D269</f>
        <v>0</v>
      </c>
      <c r="D9496" s="2" t="str">
        <f t="shared" si="154"/>
        <v>Error?</v>
      </c>
      <c r="E9496" s="4" t="s">
        <v>1828</v>
      </c>
    </row>
    <row r="9497" spans="1:5" ht="15" x14ac:dyDescent="0.2">
      <c r="A9497">
        <v>9438</v>
      </c>
      <c r="B9497" s="1495">
        <f>'CARES CRRSA ARP 28-35'!E269</f>
        <v>0</v>
      </c>
      <c r="D9497" s="2" t="str">
        <f t="shared" si="154"/>
        <v>Error?</v>
      </c>
      <c r="E9497" s="4" t="s">
        <v>1828</v>
      </c>
    </row>
    <row r="9498" spans="1:5" ht="15" x14ac:dyDescent="0.2">
      <c r="A9498">
        <v>9439</v>
      </c>
      <c r="B9498" s="1495">
        <f>'CARES CRRSA ARP 28-35'!F269</f>
        <v>0</v>
      </c>
      <c r="D9498" s="2" t="str">
        <f t="shared" si="154"/>
        <v>Error?</v>
      </c>
      <c r="E9498" s="4" t="s">
        <v>1828</v>
      </c>
    </row>
    <row r="9499" spans="1:5" ht="15" x14ac:dyDescent="0.2">
      <c r="A9499">
        <v>9440</v>
      </c>
      <c r="B9499" s="1495">
        <f>'CARES CRRSA ARP 28-35'!G269</f>
        <v>0</v>
      </c>
      <c r="D9499" s="2" t="str">
        <f t="shared" si="154"/>
        <v>Error?</v>
      </c>
      <c r="E9499" s="4" t="s">
        <v>1828</v>
      </c>
    </row>
    <row r="9500" spans="1:5" ht="15" x14ac:dyDescent="0.2">
      <c r="A9500">
        <v>9441</v>
      </c>
      <c r="B9500" s="1495">
        <f>'CARES CRRSA ARP 28-35'!H269</f>
        <v>0</v>
      </c>
      <c r="D9500" s="2" t="str">
        <f t="shared" si="154"/>
        <v>Error?</v>
      </c>
      <c r="E9500" s="4" t="s">
        <v>1828</v>
      </c>
    </row>
    <row r="9501" spans="1:5" ht="15" x14ac:dyDescent="0.2">
      <c r="A9501">
        <v>9442</v>
      </c>
      <c r="B9501" s="1495">
        <f>'CARES CRRSA ARP 28-35'!I269</f>
        <v>0</v>
      </c>
      <c r="D9501" s="2" t="str">
        <f t="shared" si="154"/>
        <v>Error?</v>
      </c>
      <c r="E9501" s="4" t="s">
        <v>1828</v>
      </c>
    </row>
    <row r="9502" spans="1:5" ht="15" x14ac:dyDescent="0.2">
      <c r="A9502">
        <v>9443</v>
      </c>
      <c r="B9502" s="1495">
        <f>'CARES CRRSA ARP 28-35'!J269</f>
        <v>0</v>
      </c>
      <c r="D9502" s="2" t="str">
        <f t="shared" si="154"/>
        <v>Error?</v>
      </c>
      <c r="E9502" s="4" t="s">
        <v>1828</v>
      </c>
    </row>
    <row r="9503" spans="1:5" ht="15" x14ac:dyDescent="0.2">
      <c r="A9503">
        <v>9444</v>
      </c>
      <c r="B9503" s="1495">
        <f>'CARES CRRSA ARP 28-35'!L269</f>
        <v>0</v>
      </c>
      <c r="D9503" s="2" t="str">
        <f t="shared" si="154"/>
        <v>Error?</v>
      </c>
      <c r="E9503" s="4" t="s">
        <v>1828</v>
      </c>
    </row>
    <row r="9504" spans="1:5" ht="15" x14ac:dyDescent="0.2">
      <c r="A9504">
        <v>9445</v>
      </c>
      <c r="B9504" s="1495">
        <f>'CARES CRRSA ARP 28-35'!D272</f>
        <v>0</v>
      </c>
      <c r="D9504" s="2" t="str">
        <f t="shared" si="154"/>
        <v>Error?</v>
      </c>
      <c r="E9504" s="4" t="s">
        <v>1828</v>
      </c>
    </row>
    <row r="9505" spans="1:5" ht="15" x14ac:dyDescent="0.2">
      <c r="A9505">
        <v>9446</v>
      </c>
      <c r="B9505" s="1495">
        <f>'CARES CRRSA ARP 28-35'!E272</f>
        <v>0</v>
      </c>
      <c r="D9505" s="2" t="str">
        <f t="shared" si="154"/>
        <v>Error?</v>
      </c>
      <c r="E9505" s="4" t="s">
        <v>1828</v>
      </c>
    </row>
    <row r="9506" spans="1:5" ht="15" x14ac:dyDescent="0.2">
      <c r="A9506">
        <v>9447</v>
      </c>
      <c r="B9506" s="1495">
        <f>'CARES CRRSA ARP 28-35'!F272</f>
        <v>0</v>
      </c>
      <c r="D9506" s="2" t="str">
        <f t="shared" si="154"/>
        <v>Error?</v>
      </c>
      <c r="E9506" s="4" t="s">
        <v>1828</v>
      </c>
    </row>
    <row r="9507" spans="1:5" ht="15" x14ac:dyDescent="0.2">
      <c r="A9507">
        <v>9448</v>
      </c>
      <c r="B9507" s="1495">
        <f>'CARES CRRSA ARP 28-35'!G272</f>
        <v>0</v>
      </c>
      <c r="D9507" s="2" t="str">
        <f t="shared" si="154"/>
        <v>Error?</v>
      </c>
      <c r="E9507" s="4" t="s">
        <v>1828</v>
      </c>
    </row>
    <row r="9508" spans="1:5" ht="15" x14ac:dyDescent="0.2">
      <c r="A9508">
        <v>9449</v>
      </c>
      <c r="B9508" s="1495">
        <f>'CARES CRRSA ARP 28-35'!H272</f>
        <v>0</v>
      </c>
      <c r="D9508" s="2" t="str">
        <f t="shared" si="154"/>
        <v>Error?</v>
      </c>
      <c r="E9508" s="4" t="s">
        <v>1828</v>
      </c>
    </row>
    <row r="9509" spans="1:5" ht="15" x14ac:dyDescent="0.2">
      <c r="A9509">
        <v>9450</v>
      </c>
      <c r="B9509" s="1495">
        <f>'CARES CRRSA ARP 28-35'!I272</f>
        <v>0</v>
      </c>
      <c r="D9509" s="2" t="str">
        <f t="shared" si="154"/>
        <v>Error?</v>
      </c>
      <c r="E9509" s="4" t="s">
        <v>1828</v>
      </c>
    </row>
    <row r="9510" spans="1:5" ht="15" x14ac:dyDescent="0.2">
      <c r="A9510">
        <v>9451</v>
      </c>
      <c r="B9510" s="1495">
        <f>'CARES CRRSA ARP 28-35'!J272</f>
        <v>0</v>
      </c>
      <c r="D9510" s="2" t="str">
        <f t="shared" si="154"/>
        <v>Error?</v>
      </c>
      <c r="E9510" s="4" t="s">
        <v>1828</v>
      </c>
    </row>
    <row r="9511" spans="1:5" ht="15" x14ac:dyDescent="0.2">
      <c r="A9511">
        <v>9452</v>
      </c>
      <c r="B9511" s="1495">
        <f>'CARES CRRSA ARP 28-35'!L272</f>
        <v>0</v>
      </c>
      <c r="D9511" s="2" t="str">
        <f t="shared" si="154"/>
        <v>Error?</v>
      </c>
      <c r="E9511" s="4" t="s">
        <v>1828</v>
      </c>
    </row>
    <row r="9512" spans="1:5" ht="15" x14ac:dyDescent="0.2">
      <c r="A9512">
        <v>9453</v>
      </c>
      <c r="B9512" s="1495">
        <f>'CARES CRRSA ARP 28-35'!D273</f>
        <v>0</v>
      </c>
      <c r="D9512" s="2" t="str">
        <f t="shared" si="154"/>
        <v>Error?</v>
      </c>
      <c r="E9512" s="4" t="s">
        <v>1828</v>
      </c>
    </row>
    <row r="9513" spans="1:5" ht="15" x14ac:dyDescent="0.2">
      <c r="A9513">
        <v>9454</v>
      </c>
      <c r="B9513" s="1495">
        <f>'CARES CRRSA ARP 28-35'!E273</f>
        <v>0</v>
      </c>
      <c r="D9513" s="2" t="str">
        <f t="shared" si="154"/>
        <v>Error?</v>
      </c>
      <c r="E9513" s="4" t="s">
        <v>1828</v>
      </c>
    </row>
    <row r="9514" spans="1:5" ht="15" x14ac:dyDescent="0.2">
      <c r="A9514">
        <v>9455</v>
      </c>
      <c r="B9514" s="1495">
        <f>'CARES CRRSA ARP 28-35'!F273</f>
        <v>0</v>
      </c>
      <c r="D9514" s="2" t="str">
        <f t="shared" si="154"/>
        <v>Error?</v>
      </c>
      <c r="E9514" s="4" t="s">
        <v>1828</v>
      </c>
    </row>
    <row r="9515" spans="1:5" ht="15" x14ac:dyDescent="0.2">
      <c r="A9515">
        <v>9456</v>
      </c>
      <c r="B9515" s="1495">
        <f>'CARES CRRSA ARP 28-35'!G273</f>
        <v>0</v>
      </c>
      <c r="D9515" s="2" t="str">
        <f t="shared" si="154"/>
        <v>Error?</v>
      </c>
      <c r="E9515" s="4" t="s">
        <v>1828</v>
      </c>
    </row>
    <row r="9516" spans="1:5" ht="15" x14ac:dyDescent="0.2">
      <c r="A9516">
        <v>9457</v>
      </c>
      <c r="B9516" s="1495">
        <f>'CARES CRRSA ARP 28-35'!H273</f>
        <v>0</v>
      </c>
      <c r="D9516" s="2" t="str">
        <f t="shared" si="154"/>
        <v>Error?</v>
      </c>
      <c r="E9516" s="4" t="s">
        <v>1828</v>
      </c>
    </row>
    <row r="9517" spans="1:5" ht="15" x14ac:dyDescent="0.2">
      <c r="A9517">
        <v>9458</v>
      </c>
      <c r="B9517" s="1495">
        <f>'CARES CRRSA ARP 28-35'!I273</f>
        <v>0</v>
      </c>
      <c r="D9517" s="2" t="str">
        <f t="shared" si="154"/>
        <v>Error?</v>
      </c>
      <c r="E9517" s="4" t="s">
        <v>1828</v>
      </c>
    </row>
    <row r="9518" spans="1:5" ht="15" x14ac:dyDescent="0.2">
      <c r="A9518">
        <v>9459</v>
      </c>
      <c r="B9518" s="1495">
        <f>'CARES CRRSA ARP 28-35'!J273</f>
        <v>0</v>
      </c>
      <c r="D9518" s="2" t="str">
        <f t="shared" si="154"/>
        <v>Error?</v>
      </c>
      <c r="E9518" s="4" t="s">
        <v>1828</v>
      </c>
    </row>
    <row r="9519" spans="1:5" ht="15" x14ac:dyDescent="0.2">
      <c r="A9519">
        <v>9460</v>
      </c>
      <c r="B9519" s="1495">
        <f>'CARES CRRSA ARP 28-35'!L273</f>
        <v>0</v>
      </c>
      <c r="D9519" s="2" t="str">
        <f t="shared" si="154"/>
        <v>Error?</v>
      </c>
      <c r="E9519" s="4" t="s">
        <v>1828</v>
      </c>
    </row>
    <row r="9520" spans="1:5" ht="15" x14ac:dyDescent="0.2">
      <c r="A9520">
        <v>9461</v>
      </c>
      <c r="B9520" s="1495">
        <f>'CARES CRRSA ARP 28-35'!D274</f>
        <v>0</v>
      </c>
      <c r="D9520" s="2" t="str">
        <f t="shared" si="154"/>
        <v>Error?</v>
      </c>
      <c r="E9520" s="4" t="s">
        <v>1828</v>
      </c>
    </row>
    <row r="9521" spans="1:5" ht="15" x14ac:dyDescent="0.2">
      <c r="A9521">
        <v>9462</v>
      </c>
      <c r="B9521" s="1495">
        <f>'CARES CRRSA ARP 28-35'!E274</f>
        <v>0</v>
      </c>
      <c r="D9521" s="2" t="str">
        <f t="shared" si="154"/>
        <v>Error?</v>
      </c>
      <c r="E9521" s="4" t="s">
        <v>1828</v>
      </c>
    </row>
    <row r="9522" spans="1:5" ht="15" x14ac:dyDescent="0.2">
      <c r="A9522">
        <v>9463</v>
      </c>
      <c r="B9522" s="1495">
        <f>'CARES CRRSA ARP 28-35'!F274</f>
        <v>0</v>
      </c>
      <c r="D9522" s="2" t="str">
        <f t="shared" si="154"/>
        <v>Error?</v>
      </c>
      <c r="E9522" s="4" t="s">
        <v>1828</v>
      </c>
    </row>
    <row r="9523" spans="1:5" ht="15" x14ac:dyDescent="0.2">
      <c r="A9523">
        <v>9464</v>
      </c>
      <c r="B9523" s="1495">
        <f>'CARES CRRSA ARP 28-35'!G274</f>
        <v>0</v>
      </c>
      <c r="D9523" s="2" t="str">
        <f t="shared" si="154"/>
        <v>Error?</v>
      </c>
      <c r="E9523" s="4" t="s">
        <v>1828</v>
      </c>
    </row>
    <row r="9524" spans="1:5" ht="15" x14ac:dyDescent="0.2">
      <c r="A9524">
        <v>9465</v>
      </c>
      <c r="B9524" s="1495">
        <f>'CARES CRRSA ARP 28-35'!H274</f>
        <v>0</v>
      </c>
      <c r="D9524" s="2" t="str">
        <f t="shared" si="154"/>
        <v>Error?</v>
      </c>
      <c r="E9524" s="4" t="s">
        <v>1828</v>
      </c>
    </row>
    <row r="9525" spans="1:5" ht="15" x14ac:dyDescent="0.2">
      <c r="A9525">
        <v>9466</v>
      </c>
      <c r="B9525" s="1495">
        <f>'CARES CRRSA ARP 28-35'!I274</f>
        <v>0</v>
      </c>
      <c r="D9525" s="2" t="str">
        <f t="shared" si="154"/>
        <v>Error?</v>
      </c>
      <c r="E9525" s="4" t="s">
        <v>1828</v>
      </c>
    </row>
    <row r="9526" spans="1:5" ht="15" x14ac:dyDescent="0.2">
      <c r="A9526">
        <v>9467</v>
      </c>
      <c r="B9526" s="1495">
        <f>'CARES CRRSA ARP 28-35'!J274</f>
        <v>0</v>
      </c>
      <c r="D9526" s="2" t="str">
        <f t="shared" si="154"/>
        <v>Error?</v>
      </c>
      <c r="E9526" s="4" t="s">
        <v>1828</v>
      </c>
    </row>
    <row r="9527" spans="1:5" ht="15" x14ac:dyDescent="0.2">
      <c r="A9527">
        <v>9468</v>
      </c>
      <c r="B9527" s="1495">
        <f>'CARES CRRSA ARP 28-35'!L274</f>
        <v>0</v>
      </c>
      <c r="D9527" s="2" t="str">
        <f t="shared" si="154"/>
        <v>Error?</v>
      </c>
      <c r="E9527" s="4" t="s">
        <v>1828</v>
      </c>
    </row>
    <row r="9528" spans="1:5" ht="15" x14ac:dyDescent="0.2">
      <c r="A9528">
        <v>9469</v>
      </c>
      <c r="B9528" s="1495">
        <f>'CARES CRRSA ARP 28-35'!F277</f>
        <v>0</v>
      </c>
      <c r="D9528" s="2" t="str">
        <f t="shared" si="154"/>
        <v>Error?</v>
      </c>
      <c r="E9528" s="4" t="s">
        <v>1828</v>
      </c>
    </row>
    <row r="9529" spans="1:5" ht="15" x14ac:dyDescent="0.2">
      <c r="A9529">
        <v>9470</v>
      </c>
      <c r="B9529" s="1495">
        <f>'CARES CRRSA ARP 28-35'!G277</f>
        <v>0</v>
      </c>
      <c r="D9529" s="2" t="str">
        <f t="shared" si="154"/>
        <v>Error?</v>
      </c>
      <c r="E9529" s="4" t="s">
        <v>1828</v>
      </c>
    </row>
    <row r="9530" spans="1:5" ht="15" x14ac:dyDescent="0.2">
      <c r="A9530">
        <v>9471</v>
      </c>
      <c r="B9530" s="1495">
        <f>'CARES CRRSA ARP 28-35'!H277</f>
        <v>0</v>
      </c>
      <c r="D9530" s="2" t="str">
        <f t="shared" si="154"/>
        <v>Error?</v>
      </c>
      <c r="E9530" s="4" t="s">
        <v>1828</v>
      </c>
    </row>
    <row r="9531" spans="1:5" ht="15" x14ac:dyDescent="0.2">
      <c r="A9531">
        <v>9472</v>
      </c>
      <c r="B9531" s="1495">
        <f>'CARES CRRSA ARP 28-35'!J277</f>
        <v>0</v>
      </c>
      <c r="D9531" s="2" t="str">
        <f t="shared" si="154"/>
        <v>Error?</v>
      </c>
      <c r="E9531" s="4" t="s">
        <v>1828</v>
      </c>
    </row>
    <row r="9532" spans="1:5" ht="15" x14ac:dyDescent="0.2">
      <c r="A9532">
        <v>9473</v>
      </c>
      <c r="B9532" s="1495">
        <f>'CARES CRRSA ARP 28-35'!L277</f>
        <v>0</v>
      </c>
      <c r="D9532" s="2" t="str">
        <f t="shared" si="154"/>
        <v>Error?</v>
      </c>
      <c r="E9532" s="4" t="s">
        <v>1828</v>
      </c>
    </row>
    <row r="9533" spans="1:5" ht="15" x14ac:dyDescent="0.2">
      <c r="A9533">
        <v>9474</v>
      </c>
      <c r="B9533" s="1495">
        <f>'CARES CRRSA ARP 28-35'!F278</f>
        <v>0</v>
      </c>
      <c r="D9533" s="2" t="str">
        <f t="shared" ref="D9533:D9596" si="155">IF(ISBLANK(B9533),"OK",IF(A9533-B9533=0,"OK","Error?"))</f>
        <v>Error?</v>
      </c>
      <c r="E9533" s="4" t="s">
        <v>1828</v>
      </c>
    </row>
    <row r="9534" spans="1:5" ht="15" x14ac:dyDescent="0.2">
      <c r="A9534">
        <v>9475</v>
      </c>
      <c r="B9534" s="1495">
        <f>'CARES CRRSA ARP 28-35'!G278</f>
        <v>0</v>
      </c>
      <c r="D9534" s="2" t="str">
        <f t="shared" si="155"/>
        <v>Error?</v>
      </c>
      <c r="E9534" s="4" t="s">
        <v>1828</v>
      </c>
    </row>
    <row r="9535" spans="1:5" ht="15" x14ac:dyDescent="0.2">
      <c r="A9535">
        <v>9476</v>
      </c>
      <c r="B9535" s="1495">
        <f>'CARES CRRSA ARP 28-35'!H278</f>
        <v>0</v>
      </c>
      <c r="D9535" s="2" t="str">
        <f t="shared" si="155"/>
        <v>Error?</v>
      </c>
      <c r="E9535" s="4" t="s">
        <v>1828</v>
      </c>
    </row>
    <row r="9536" spans="1:5" ht="15" x14ac:dyDescent="0.2">
      <c r="A9536">
        <v>9477</v>
      </c>
      <c r="B9536" s="1495">
        <f>'CARES CRRSA ARP 28-35'!J278</f>
        <v>0</v>
      </c>
      <c r="D9536" s="2" t="str">
        <f t="shared" si="155"/>
        <v>Error?</v>
      </c>
      <c r="E9536" s="4" t="s">
        <v>1828</v>
      </c>
    </row>
    <row r="9537" spans="1:5" ht="15" x14ac:dyDescent="0.2">
      <c r="A9537">
        <v>9478</v>
      </c>
      <c r="B9537" s="1495">
        <f>'CARES CRRSA ARP 28-35'!L278</f>
        <v>0</v>
      </c>
      <c r="D9537" s="2" t="str">
        <f t="shared" si="155"/>
        <v>Error?</v>
      </c>
      <c r="E9537" s="4" t="s">
        <v>1828</v>
      </c>
    </row>
    <row r="9538" spans="1:5" ht="15" x14ac:dyDescent="0.2">
      <c r="A9538">
        <v>9479</v>
      </c>
      <c r="B9538" s="1495">
        <f>'CARES CRRSA ARP 28-35'!F279</f>
        <v>0</v>
      </c>
      <c r="D9538" s="2" t="str">
        <f t="shared" si="155"/>
        <v>Error?</v>
      </c>
      <c r="E9538" s="4" t="s">
        <v>1828</v>
      </c>
    </row>
    <row r="9539" spans="1:5" ht="15" x14ac:dyDescent="0.2">
      <c r="A9539">
        <v>9480</v>
      </c>
      <c r="B9539" s="1495">
        <f>'CARES CRRSA ARP 28-35'!G279</f>
        <v>0</v>
      </c>
      <c r="D9539" s="2" t="str">
        <f t="shared" si="155"/>
        <v>Error?</v>
      </c>
      <c r="E9539" s="4" t="s">
        <v>1828</v>
      </c>
    </row>
    <row r="9540" spans="1:5" ht="15" x14ac:dyDescent="0.2">
      <c r="A9540">
        <v>9481</v>
      </c>
      <c r="B9540" s="1495">
        <f>'CARES CRRSA ARP 28-35'!H279</f>
        <v>0</v>
      </c>
      <c r="D9540" s="2" t="str">
        <f t="shared" si="155"/>
        <v>Error?</v>
      </c>
      <c r="E9540" s="4" t="s">
        <v>1828</v>
      </c>
    </row>
    <row r="9541" spans="1:5" ht="15" x14ac:dyDescent="0.2">
      <c r="A9541">
        <v>9482</v>
      </c>
      <c r="B9541" s="1495">
        <f>'CARES CRRSA ARP 28-35'!J279</f>
        <v>0</v>
      </c>
      <c r="D9541" s="2" t="str">
        <f t="shared" si="155"/>
        <v>Error?</v>
      </c>
      <c r="E9541" s="4" t="s">
        <v>1828</v>
      </c>
    </row>
    <row r="9542" spans="1:5" ht="15" x14ac:dyDescent="0.2">
      <c r="A9542">
        <v>9483</v>
      </c>
      <c r="B9542" s="1495">
        <f>'CARES CRRSA ARP 28-35'!L279</f>
        <v>0</v>
      </c>
      <c r="D9542" s="2" t="str">
        <f t="shared" si="155"/>
        <v>Error?</v>
      </c>
      <c r="E9542" s="4" t="s">
        <v>1828</v>
      </c>
    </row>
    <row r="9543" spans="1:5" ht="15" x14ac:dyDescent="0.2">
      <c r="A9543">
        <v>9484</v>
      </c>
      <c r="B9543" s="1495">
        <f>'CARES CRRSA ARP 28-35'!C15</f>
        <v>0</v>
      </c>
      <c r="D9543" s="2" t="str">
        <f t="shared" si="155"/>
        <v>Error?</v>
      </c>
      <c r="E9543" s="4" t="s">
        <v>1828</v>
      </c>
    </row>
    <row r="9544" spans="1:5" ht="15" x14ac:dyDescent="0.2">
      <c r="A9544">
        <v>9485</v>
      </c>
      <c r="B9544" s="1495">
        <f>'CARES CRRSA ARP 28-35'!D15</f>
        <v>0</v>
      </c>
      <c r="D9544" s="2" t="str">
        <f t="shared" si="155"/>
        <v>Error?</v>
      </c>
      <c r="E9544" s="4" t="s">
        <v>1828</v>
      </c>
    </row>
    <row r="9545" spans="1:5" ht="15" x14ac:dyDescent="0.2">
      <c r="A9545">
        <v>9486</v>
      </c>
      <c r="B9545" s="1495">
        <f>'CARES CRRSA ARP 28-35'!F15</f>
        <v>0</v>
      </c>
      <c r="D9545" s="2" t="str">
        <f t="shared" si="155"/>
        <v>Error?</v>
      </c>
      <c r="E9545" s="4" t="s">
        <v>1828</v>
      </c>
    </row>
    <row r="9546" spans="1:5" ht="15" x14ac:dyDescent="0.2">
      <c r="A9546">
        <v>9487</v>
      </c>
      <c r="B9546" s="1495">
        <f>'CARES CRRSA ARP 28-35'!G15</f>
        <v>0</v>
      </c>
      <c r="D9546" s="2" t="str">
        <f t="shared" si="155"/>
        <v>Error?</v>
      </c>
      <c r="E9546" s="4" t="s">
        <v>1828</v>
      </c>
    </row>
    <row r="9547" spans="1:5" ht="15" x14ac:dyDescent="0.2">
      <c r="A9547">
        <v>9488</v>
      </c>
      <c r="B9547" s="1495">
        <f>'CARES CRRSA ARP 28-35'!H15</f>
        <v>0</v>
      </c>
      <c r="D9547" s="2" t="str">
        <f t="shared" si="155"/>
        <v>Error?</v>
      </c>
      <c r="E9547" s="4" t="s">
        <v>1828</v>
      </c>
    </row>
    <row r="9548" spans="1:5" ht="15" x14ac:dyDescent="0.2">
      <c r="A9548">
        <v>9489</v>
      </c>
      <c r="B9548" s="1495">
        <f>'CARES CRRSA ARP 28-35'!K15</f>
        <v>0</v>
      </c>
      <c r="D9548" s="2" t="str">
        <f t="shared" si="155"/>
        <v>Error?</v>
      </c>
      <c r="E9548" s="4" t="s">
        <v>1828</v>
      </c>
    </row>
    <row r="9549" spans="1:5" ht="15" x14ac:dyDescent="0.2">
      <c r="A9549">
        <v>9490</v>
      </c>
      <c r="B9549" s="1495">
        <f>'CARES CRRSA ARP 28-35'!L15</f>
        <v>0</v>
      </c>
      <c r="D9549" s="2" t="str">
        <f t="shared" si="155"/>
        <v>Error?</v>
      </c>
      <c r="E9549" s="4" t="s">
        <v>1828</v>
      </c>
    </row>
    <row r="9550" spans="1:5" ht="15" x14ac:dyDescent="0.2">
      <c r="A9550">
        <v>9491</v>
      </c>
      <c r="B9550" s="1495">
        <f>'CARES CRRSA ARP 28-35'!C16</f>
        <v>0</v>
      </c>
      <c r="D9550" s="2" t="str">
        <f t="shared" si="155"/>
        <v>Error?</v>
      </c>
      <c r="E9550" s="4" t="s">
        <v>1828</v>
      </c>
    </row>
    <row r="9551" spans="1:5" ht="15" x14ac:dyDescent="0.2">
      <c r="A9551">
        <v>9492</v>
      </c>
      <c r="B9551" s="1495">
        <f>'CARES CRRSA ARP 28-35'!D16</f>
        <v>0</v>
      </c>
      <c r="D9551" s="2" t="str">
        <f t="shared" si="155"/>
        <v>Error?</v>
      </c>
      <c r="E9551" s="4" t="s">
        <v>1828</v>
      </c>
    </row>
    <row r="9552" spans="1:5" ht="15" x14ac:dyDescent="0.2">
      <c r="A9552">
        <v>9493</v>
      </c>
      <c r="B9552" s="1495">
        <f>'CARES CRRSA ARP 28-35'!F16</f>
        <v>0</v>
      </c>
      <c r="D9552" s="2" t="str">
        <f t="shared" si="155"/>
        <v>Error?</v>
      </c>
      <c r="E9552" s="4" t="s">
        <v>1828</v>
      </c>
    </row>
    <row r="9553" spans="1:5" ht="15" x14ac:dyDescent="0.2">
      <c r="A9553">
        <v>9494</v>
      </c>
      <c r="B9553" s="1495">
        <f>'CARES CRRSA ARP 28-35'!G16</f>
        <v>0</v>
      </c>
      <c r="D9553" s="2" t="str">
        <f t="shared" si="155"/>
        <v>Error?</v>
      </c>
      <c r="E9553" s="4" t="s">
        <v>1828</v>
      </c>
    </row>
    <row r="9554" spans="1:5" ht="15" x14ac:dyDescent="0.2">
      <c r="A9554">
        <v>9495</v>
      </c>
      <c r="B9554" s="1495">
        <f>'CARES CRRSA ARP 28-35'!H16</f>
        <v>0</v>
      </c>
      <c r="D9554" s="2" t="str">
        <f t="shared" si="155"/>
        <v>Error?</v>
      </c>
      <c r="E9554" s="4" t="s">
        <v>1828</v>
      </c>
    </row>
    <row r="9555" spans="1:5" ht="15" x14ac:dyDescent="0.2">
      <c r="A9555">
        <v>9496</v>
      </c>
      <c r="B9555" s="1495">
        <f>'CARES CRRSA ARP 28-35'!K16</f>
        <v>0</v>
      </c>
      <c r="D9555" s="2" t="str">
        <f t="shared" si="155"/>
        <v>Error?</v>
      </c>
      <c r="E9555" s="4" t="s">
        <v>1828</v>
      </c>
    </row>
    <row r="9556" spans="1:5" ht="15" x14ac:dyDescent="0.2">
      <c r="A9556">
        <v>9497</v>
      </c>
      <c r="B9556" s="1495">
        <f>'CARES CRRSA ARP 28-35'!L16</f>
        <v>0</v>
      </c>
      <c r="D9556" s="2" t="str">
        <f t="shared" si="155"/>
        <v>Error?</v>
      </c>
      <c r="E9556" s="4" t="s">
        <v>1828</v>
      </c>
    </row>
    <row r="9557" spans="1:5" ht="15" x14ac:dyDescent="0.2">
      <c r="A9557">
        <v>9498</v>
      </c>
      <c r="B9557" s="1495">
        <f>'CARES CRRSA ARP 28-35'!C17</f>
        <v>0</v>
      </c>
      <c r="D9557" s="2" t="str">
        <f t="shared" si="155"/>
        <v>Error?</v>
      </c>
      <c r="E9557" s="4" t="s">
        <v>1828</v>
      </c>
    </row>
    <row r="9558" spans="1:5" ht="15" x14ac:dyDescent="0.2">
      <c r="A9558">
        <v>9499</v>
      </c>
      <c r="B9558" s="1495">
        <f>'CARES CRRSA ARP 28-35'!D17</f>
        <v>0</v>
      </c>
      <c r="D9558" s="2" t="str">
        <f t="shared" si="155"/>
        <v>Error?</v>
      </c>
      <c r="E9558" s="4" t="s">
        <v>1828</v>
      </c>
    </row>
    <row r="9559" spans="1:5" ht="15" x14ac:dyDescent="0.2">
      <c r="A9559">
        <v>9500</v>
      </c>
      <c r="B9559" s="1495">
        <f>'CARES CRRSA ARP 28-35'!F17</f>
        <v>0</v>
      </c>
      <c r="D9559" s="2" t="str">
        <f t="shared" si="155"/>
        <v>Error?</v>
      </c>
      <c r="E9559" s="4" t="s">
        <v>1828</v>
      </c>
    </row>
    <row r="9560" spans="1:5" ht="15" x14ac:dyDescent="0.2">
      <c r="A9560">
        <v>9501</v>
      </c>
      <c r="B9560" s="1495">
        <f>'CARES CRRSA ARP 28-35'!G17</f>
        <v>0</v>
      </c>
      <c r="D9560" s="2" t="str">
        <f t="shared" si="155"/>
        <v>Error?</v>
      </c>
      <c r="E9560" s="4" t="s">
        <v>1828</v>
      </c>
    </row>
    <row r="9561" spans="1:5" ht="15" x14ac:dyDescent="0.2">
      <c r="A9561">
        <v>9502</v>
      </c>
      <c r="B9561" s="1495">
        <f>'CARES CRRSA ARP 28-35'!H17</f>
        <v>0</v>
      </c>
      <c r="D9561" s="2" t="str">
        <f t="shared" si="155"/>
        <v>Error?</v>
      </c>
      <c r="E9561" s="4" t="s">
        <v>1828</v>
      </c>
    </row>
    <row r="9562" spans="1:5" ht="15" x14ac:dyDescent="0.2">
      <c r="A9562">
        <v>9503</v>
      </c>
      <c r="B9562" s="1495">
        <f>'CARES CRRSA ARP 28-35'!K17</f>
        <v>0</v>
      </c>
      <c r="D9562" s="2" t="str">
        <f t="shared" si="155"/>
        <v>Error?</v>
      </c>
      <c r="E9562" s="4" t="s">
        <v>1828</v>
      </c>
    </row>
    <row r="9563" spans="1:5" ht="15" x14ac:dyDescent="0.2">
      <c r="A9563">
        <v>9504</v>
      </c>
      <c r="B9563" s="1495">
        <f>'CARES CRRSA ARP 28-35'!L17</f>
        <v>0</v>
      </c>
      <c r="D9563" s="2" t="str">
        <f t="shared" si="155"/>
        <v>Error?</v>
      </c>
      <c r="E9563" s="4" t="s">
        <v>1828</v>
      </c>
    </row>
    <row r="9564" spans="1:5" ht="15" x14ac:dyDescent="0.2">
      <c r="A9564">
        <v>9505</v>
      </c>
      <c r="B9564" s="1495">
        <f>'CARES CRRSA ARP 28-35'!C26</f>
        <v>0</v>
      </c>
      <c r="D9564" s="2" t="str">
        <f t="shared" si="155"/>
        <v>Error?</v>
      </c>
      <c r="E9564" s="4" t="s">
        <v>1828</v>
      </c>
    </row>
    <row r="9565" spans="1:5" ht="15" x14ac:dyDescent="0.2">
      <c r="A9565">
        <v>9506</v>
      </c>
      <c r="B9565" s="1495">
        <f>'CARES CRRSA ARP 28-35'!D26</f>
        <v>0</v>
      </c>
      <c r="D9565" s="2" t="str">
        <f t="shared" si="155"/>
        <v>Error?</v>
      </c>
      <c r="E9565" s="4" t="s">
        <v>1828</v>
      </c>
    </row>
    <row r="9566" spans="1:5" ht="15" x14ac:dyDescent="0.2">
      <c r="A9566">
        <v>9507</v>
      </c>
      <c r="B9566" s="1495">
        <f>'CARES CRRSA ARP 28-35'!F26</f>
        <v>0</v>
      </c>
      <c r="D9566" s="2" t="str">
        <f t="shared" si="155"/>
        <v>Error?</v>
      </c>
      <c r="E9566" s="4" t="s">
        <v>1828</v>
      </c>
    </row>
    <row r="9567" spans="1:5" ht="15" x14ac:dyDescent="0.2">
      <c r="A9567">
        <v>9508</v>
      </c>
      <c r="B9567" s="1495">
        <f>'CARES CRRSA ARP 28-35'!G26</f>
        <v>0</v>
      </c>
      <c r="D9567" s="2" t="str">
        <f t="shared" si="155"/>
        <v>Error?</v>
      </c>
      <c r="E9567" s="4" t="s">
        <v>1828</v>
      </c>
    </row>
    <row r="9568" spans="1:5" ht="15" x14ac:dyDescent="0.2">
      <c r="A9568">
        <v>9509</v>
      </c>
      <c r="B9568" s="1495">
        <f>'CARES CRRSA ARP 28-35'!H26</f>
        <v>0</v>
      </c>
      <c r="D9568" s="2" t="str">
        <f t="shared" si="155"/>
        <v>Error?</v>
      </c>
      <c r="E9568" s="4" t="s">
        <v>1828</v>
      </c>
    </row>
    <row r="9569" spans="1:5" ht="15" x14ac:dyDescent="0.2">
      <c r="A9569">
        <v>9510</v>
      </c>
      <c r="B9569" s="1495">
        <f>'CARES CRRSA ARP 28-35'!K26</f>
        <v>0</v>
      </c>
      <c r="D9569" s="2" t="str">
        <f t="shared" si="155"/>
        <v>Error?</v>
      </c>
      <c r="E9569" s="4" t="s">
        <v>1828</v>
      </c>
    </row>
    <row r="9570" spans="1:5" ht="15" x14ac:dyDescent="0.2">
      <c r="A9570">
        <v>9511</v>
      </c>
      <c r="B9570" s="1495">
        <f>'CARES CRRSA ARP 28-35'!L26</f>
        <v>0</v>
      </c>
      <c r="D9570" s="2" t="str">
        <f t="shared" si="155"/>
        <v>Error?</v>
      </c>
      <c r="E9570" s="4" t="s">
        <v>1828</v>
      </c>
    </row>
    <row r="9571" spans="1:5" ht="15" x14ac:dyDescent="0.2">
      <c r="A9571">
        <v>9512</v>
      </c>
      <c r="B9571" s="1495">
        <f>'CARES CRRSA ARP 28-35'!C27</f>
        <v>0</v>
      </c>
      <c r="D9571" s="2" t="str">
        <f t="shared" si="155"/>
        <v>Error?</v>
      </c>
      <c r="E9571" s="4" t="s">
        <v>1828</v>
      </c>
    </row>
    <row r="9572" spans="1:5" ht="15" x14ac:dyDescent="0.2">
      <c r="A9572">
        <v>9513</v>
      </c>
      <c r="B9572" s="1495">
        <f>'CARES CRRSA ARP 28-35'!D27</f>
        <v>0</v>
      </c>
      <c r="D9572" s="2" t="str">
        <f t="shared" si="155"/>
        <v>Error?</v>
      </c>
      <c r="E9572" s="4" t="s">
        <v>1828</v>
      </c>
    </row>
    <row r="9573" spans="1:5" ht="15" x14ac:dyDescent="0.2">
      <c r="A9573">
        <v>9514</v>
      </c>
      <c r="B9573" s="1495">
        <f>'CARES CRRSA ARP 28-35'!F27</f>
        <v>0</v>
      </c>
      <c r="D9573" s="2" t="str">
        <f t="shared" si="155"/>
        <v>Error?</v>
      </c>
      <c r="E9573" s="4" t="s">
        <v>1828</v>
      </c>
    </row>
    <row r="9574" spans="1:5" ht="15" x14ac:dyDescent="0.2">
      <c r="A9574">
        <v>9515</v>
      </c>
      <c r="B9574" s="1495">
        <f>'CARES CRRSA ARP 28-35'!G27</f>
        <v>0</v>
      </c>
      <c r="D9574" s="2" t="str">
        <f t="shared" si="155"/>
        <v>Error?</v>
      </c>
      <c r="E9574" s="4" t="s">
        <v>1828</v>
      </c>
    </row>
    <row r="9575" spans="1:5" ht="15" x14ac:dyDescent="0.2">
      <c r="A9575">
        <v>9516</v>
      </c>
      <c r="B9575" s="1495">
        <f>'CARES CRRSA ARP 28-35'!H27</f>
        <v>0</v>
      </c>
      <c r="D9575" s="2" t="str">
        <f t="shared" si="155"/>
        <v>Error?</v>
      </c>
      <c r="E9575" s="4" t="s">
        <v>1828</v>
      </c>
    </row>
    <row r="9576" spans="1:5" ht="15" x14ac:dyDescent="0.2">
      <c r="A9576">
        <v>9517</v>
      </c>
      <c r="B9576" s="1495">
        <f>'CARES CRRSA ARP 28-35'!K27</f>
        <v>0</v>
      </c>
      <c r="D9576" s="2" t="str">
        <f t="shared" si="155"/>
        <v>Error?</v>
      </c>
      <c r="E9576" s="4" t="s">
        <v>1828</v>
      </c>
    </row>
    <row r="9577" spans="1:5" ht="15" x14ac:dyDescent="0.2">
      <c r="A9577">
        <v>9518</v>
      </c>
      <c r="B9577" s="1495">
        <f>'CARES CRRSA ARP 28-35'!L27</f>
        <v>0</v>
      </c>
      <c r="D9577" s="2" t="str">
        <f t="shared" si="155"/>
        <v>Error?</v>
      </c>
      <c r="E9577" s="4" t="s">
        <v>1828</v>
      </c>
    </row>
    <row r="9578" spans="1:5" ht="15" x14ac:dyDescent="0.2">
      <c r="A9578">
        <v>9519</v>
      </c>
      <c r="B9578" s="1495">
        <f>'CARES CRRSA ARP 28-35'!C29</f>
        <v>0</v>
      </c>
      <c r="D9578" s="2" t="str">
        <f t="shared" si="155"/>
        <v>Error?</v>
      </c>
      <c r="E9578" s="4" t="s">
        <v>1828</v>
      </c>
    </row>
    <row r="9579" spans="1:5" ht="15" x14ac:dyDescent="0.2">
      <c r="A9579">
        <v>9520</v>
      </c>
      <c r="B9579" s="1495">
        <f>'CARES CRRSA ARP 28-35'!D29</f>
        <v>0</v>
      </c>
      <c r="D9579" s="2" t="str">
        <f t="shared" si="155"/>
        <v>Error?</v>
      </c>
      <c r="E9579" s="4" t="s">
        <v>1828</v>
      </c>
    </row>
    <row r="9580" spans="1:5" ht="15" x14ac:dyDescent="0.2">
      <c r="A9580">
        <v>9521</v>
      </c>
      <c r="B9580" s="1495">
        <f>'CARES CRRSA ARP 28-35'!F29</f>
        <v>0</v>
      </c>
      <c r="D9580" s="2" t="str">
        <f t="shared" si="155"/>
        <v>Error?</v>
      </c>
      <c r="E9580" s="4" t="s">
        <v>1828</v>
      </c>
    </row>
    <row r="9581" spans="1:5" ht="15" x14ac:dyDescent="0.2">
      <c r="A9581">
        <v>9522</v>
      </c>
      <c r="B9581" s="1495">
        <f>'CARES CRRSA ARP 28-35'!G29</f>
        <v>0</v>
      </c>
      <c r="D9581" s="2" t="str">
        <f t="shared" si="155"/>
        <v>Error?</v>
      </c>
      <c r="E9581" s="4" t="s">
        <v>1828</v>
      </c>
    </row>
    <row r="9582" spans="1:5" ht="15" x14ac:dyDescent="0.2">
      <c r="A9582">
        <v>9523</v>
      </c>
      <c r="B9582" s="1495">
        <f>'CARES CRRSA ARP 28-35'!H29</f>
        <v>0</v>
      </c>
      <c r="D9582" s="2" t="str">
        <f t="shared" si="155"/>
        <v>Error?</v>
      </c>
      <c r="E9582" s="4" t="s">
        <v>1828</v>
      </c>
    </row>
    <row r="9583" spans="1:5" ht="15" x14ac:dyDescent="0.2">
      <c r="A9583">
        <v>9524</v>
      </c>
      <c r="B9583" s="1495">
        <f>'CARES CRRSA ARP 28-35'!K29</f>
        <v>0</v>
      </c>
      <c r="D9583" s="2" t="str">
        <f t="shared" si="155"/>
        <v>Error?</v>
      </c>
      <c r="E9583" s="4" t="s">
        <v>1828</v>
      </c>
    </row>
    <row r="9584" spans="1:5" ht="15" x14ac:dyDescent="0.2">
      <c r="A9584">
        <v>9525</v>
      </c>
      <c r="B9584" s="1495">
        <f>'CARES CRRSA ARP 28-35'!L29</f>
        <v>0</v>
      </c>
      <c r="D9584" s="2" t="str">
        <f t="shared" si="155"/>
        <v>Error?</v>
      </c>
      <c r="E9584" s="4" t="s">
        <v>1828</v>
      </c>
    </row>
    <row r="9585" spans="1:5" ht="15" x14ac:dyDescent="0.2">
      <c r="A9585">
        <v>9526</v>
      </c>
      <c r="B9585" s="1495">
        <f>'CARES CRRSA ARP 28-35'!C30</f>
        <v>0</v>
      </c>
      <c r="D9585" s="2" t="str">
        <f t="shared" si="155"/>
        <v>Error?</v>
      </c>
      <c r="E9585" s="4" t="s">
        <v>1828</v>
      </c>
    </row>
    <row r="9586" spans="1:5" ht="15" x14ac:dyDescent="0.2">
      <c r="A9586">
        <v>9527</v>
      </c>
      <c r="B9586" s="1495">
        <f>'CARES CRRSA ARP 28-35'!D30</f>
        <v>0</v>
      </c>
      <c r="D9586" s="2" t="str">
        <f t="shared" si="155"/>
        <v>Error?</v>
      </c>
      <c r="E9586" s="4" t="s">
        <v>1828</v>
      </c>
    </row>
    <row r="9587" spans="1:5" ht="15" x14ac:dyDescent="0.2">
      <c r="A9587">
        <v>9528</v>
      </c>
      <c r="B9587" s="1495">
        <f>'CARES CRRSA ARP 28-35'!F30</f>
        <v>0</v>
      </c>
      <c r="D9587" s="2" t="str">
        <f t="shared" si="155"/>
        <v>Error?</v>
      </c>
      <c r="E9587" s="4" t="s">
        <v>1828</v>
      </c>
    </row>
    <row r="9588" spans="1:5" ht="15" x14ac:dyDescent="0.2">
      <c r="A9588">
        <v>9529</v>
      </c>
      <c r="B9588" s="1495">
        <f>'CARES CRRSA ARP 28-35'!G30</f>
        <v>0</v>
      </c>
      <c r="D9588" s="2" t="str">
        <f t="shared" si="155"/>
        <v>Error?</v>
      </c>
      <c r="E9588" s="4" t="s">
        <v>1828</v>
      </c>
    </row>
    <row r="9589" spans="1:5" ht="15" x14ac:dyDescent="0.2">
      <c r="A9589">
        <v>9530</v>
      </c>
      <c r="B9589" s="1495">
        <f>'CARES CRRSA ARP 28-35'!H30</f>
        <v>0</v>
      </c>
      <c r="D9589" s="2" t="str">
        <f t="shared" si="155"/>
        <v>Error?</v>
      </c>
      <c r="E9589" s="4" t="s">
        <v>1828</v>
      </c>
    </row>
    <row r="9590" spans="1:5" ht="15" x14ac:dyDescent="0.2">
      <c r="A9590">
        <v>9531</v>
      </c>
      <c r="B9590" s="1495">
        <f>'CARES CRRSA ARP 28-35'!K30</f>
        <v>0</v>
      </c>
      <c r="D9590" s="2" t="str">
        <f t="shared" si="155"/>
        <v>Error?</v>
      </c>
      <c r="E9590" s="4" t="s">
        <v>1828</v>
      </c>
    </row>
    <row r="9591" spans="1:5" ht="15" x14ac:dyDescent="0.2">
      <c r="A9591">
        <v>9532</v>
      </c>
      <c r="B9591" s="1495">
        <f>'CARES CRRSA ARP 28-35'!L30</f>
        <v>0</v>
      </c>
      <c r="D9591" s="2" t="str">
        <f t="shared" si="155"/>
        <v>Error?</v>
      </c>
      <c r="E9591" s="4" t="s">
        <v>1828</v>
      </c>
    </row>
    <row r="9592" spans="1:5" ht="15" x14ac:dyDescent="0.2">
      <c r="A9592">
        <v>9533</v>
      </c>
      <c r="B9592" s="1495">
        <f>'CARES CRRSA ARP 28-35'!C31</f>
        <v>0</v>
      </c>
      <c r="D9592" s="2" t="str">
        <f t="shared" si="155"/>
        <v>Error?</v>
      </c>
      <c r="E9592" s="4" t="s">
        <v>1828</v>
      </c>
    </row>
    <row r="9593" spans="1:5" ht="15" x14ac:dyDescent="0.2">
      <c r="A9593">
        <v>9534</v>
      </c>
      <c r="B9593" s="1495">
        <f>'CARES CRRSA ARP 28-35'!D31</f>
        <v>0</v>
      </c>
      <c r="D9593" s="2" t="str">
        <f t="shared" si="155"/>
        <v>Error?</v>
      </c>
      <c r="E9593" s="4" t="s">
        <v>1828</v>
      </c>
    </row>
    <row r="9594" spans="1:5" ht="15" x14ac:dyDescent="0.2">
      <c r="A9594">
        <v>9535</v>
      </c>
      <c r="B9594" s="1495">
        <f>'CARES CRRSA ARP 28-35'!F31</f>
        <v>0</v>
      </c>
      <c r="D9594" s="2" t="str">
        <f t="shared" si="155"/>
        <v>Error?</v>
      </c>
      <c r="E9594" s="4" t="s">
        <v>1828</v>
      </c>
    </row>
    <row r="9595" spans="1:5" ht="15" x14ac:dyDescent="0.2">
      <c r="A9595">
        <v>9536</v>
      </c>
      <c r="B9595" s="1495">
        <f>'CARES CRRSA ARP 28-35'!G31</f>
        <v>0</v>
      </c>
      <c r="D9595" s="2" t="str">
        <f t="shared" si="155"/>
        <v>Error?</v>
      </c>
      <c r="E9595" s="4" t="s">
        <v>1828</v>
      </c>
    </row>
    <row r="9596" spans="1:5" ht="15" x14ac:dyDescent="0.2">
      <c r="A9596">
        <v>9537</v>
      </c>
      <c r="B9596" s="1495">
        <f>'CARES CRRSA ARP 28-35'!H31</f>
        <v>0</v>
      </c>
      <c r="D9596" s="2" t="str">
        <f t="shared" si="155"/>
        <v>Error?</v>
      </c>
      <c r="E9596" s="4" t="s">
        <v>1828</v>
      </c>
    </row>
    <row r="9597" spans="1:5" ht="15" x14ac:dyDescent="0.2">
      <c r="A9597">
        <v>9538</v>
      </c>
      <c r="B9597" s="1495">
        <f>'CARES CRRSA ARP 28-35'!K31</f>
        <v>0</v>
      </c>
      <c r="D9597" s="2" t="str">
        <f t="shared" ref="D9597:D9660" si="156">IF(ISBLANK(B9597),"OK",IF(A9597-B9597=0,"OK","Error?"))</f>
        <v>Error?</v>
      </c>
      <c r="E9597" s="4" t="s">
        <v>1828</v>
      </c>
    </row>
    <row r="9598" spans="1:5" ht="15" x14ac:dyDescent="0.2">
      <c r="A9598">
        <v>9539</v>
      </c>
      <c r="B9598" s="1495">
        <f>'CARES CRRSA ARP 28-35'!L31</f>
        <v>0</v>
      </c>
      <c r="D9598" s="2" t="str">
        <f t="shared" si="156"/>
        <v>Error?</v>
      </c>
      <c r="E9598" s="4" t="s">
        <v>1828</v>
      </c>
    </row>
    <row r="9599" spans="1:5" ht="15" x14ac:dyDescent="0.2">
      <c r="A9599">
        <v>9540</v>
      </c>
      <c r="B9599" s="1495">
        <f>'CARES CRRSA ARP 28-35'!C32</f>
        <v>0</v>
      </c>
      <c r="D9599" s="2" t="str">
        <f t="shared" si="156"/>
        <v>Error?</v>
      </c>
      <c r="E9599" s="4" t="s">
        <v>1828</v>
      </c>
    </row>
    <row r="9600" spans="1:5" ht="15" x14ac:dyDescent="0.2">
      <c r="A9600">
        <v>9541</v>
      </c>
      <c r="B9600" s="1495">
        <f>'CARES CRRSA ARP 28-35'!D32</f>
        <v>0</v>
      </c>
      <c r="D9600" s="2" t="str">
        <f t="shared" si="156"/>
        <v>Error?</v>
      </c>
      <c r="E9600" s="4" t="s">
        <v>1828</v>
      </c>
    </row>
    <row r="9601" spans="1:5" ht="15" x14ac:dyDescent="0.2">
      <c r="A9601">
        <v>9542</v>
      </c>
      <c r="B9601" s="1495">
        <f>'CARES CRRSA ARP 28-35'!F32</f>
        <v>0</v>
      </c>
      <c r="D9601" s="2" t="str">
        <f t="shared" si="156"/>
        <v>Error?</v>
      </c>
      <c r="E9601" s="4" t="s">
        <v>1828</v>
      </c>
    </row>
    <row r="9602" spans="1:5" ht="15" x14ac:dyDescent="0.2">
      <c r="A9602">
        <v>9543</v>
      </c>
      <c r="B9602" s="1495">
        <f>'CARES CRRSA ARP 28-35'!G32</f>
        <v>0</v>
      </c>
      <c r="D9602" s="2" t="str">
        <f t="shared" si="156"/>
        <v>Error?</v>
      </c>
      <c r="E9602" s="4" t="s">
        <v>1828</v>
      </c>
    </row>
    <row r="9603" spans="1:5" ht="15" x14ac:dyDescent="0.2">
      <c r="A9603">
        <v>9544</v>
      </c>
      <c r="B9603" s="1495">
        <f>'CARES CRRSA ARP 28-35'!H32</f>
        <v>0</v>
      </c>
      <c r="D9603" s="2" t="str">
        <f t="shared" si="156"/>
        <v>Error?</v>
      </c>
      <c r="E9603" s="4" t="s">
        <v>1828</v>
      </c>
    </row>
    <row r="9604" spans="1:5" ht="15" x14ac:dyDescent="0.2">
      <c r="A9604">
        <v>9545</v>
      </c>
      <c r="B9604" s="1495">
        <f>'CARES CRRSA ARP 28-35'!K32</f>
        <v>0</v>
      </c>
      <c r="D9604" s="2" t="str">
        <f t="shared" si="156"/>
        <v>Error?</v>
      </c>
      <c r="E9604" s="4" t="s">
        <v>1828</v>
      </c>
    </row>
    <row r="9605" spans="1:5" ht="15" x14ac:dyDescent="0.2">
      <c r="A9605">
        <v>9546</v>
      </c>
      <c r="B9605" s="1495">
        <f>'CARES CRRSA ARP 28-35'!L32</f>
        <v>0</v>
      </c>
      <c r="D9605" s="2" t="str">
        <f t="shared" si="156"/>
        <v>Error?</v>
      </c>
      <c r="E9605" s="4" t="s">
        <v>1828</v>
      </c>
    </row>
    <row r="9606" spans="1:5" ht="15" x14ac:dyDescent="0.2">
      <c r="A9606">
        <v>9547</v>
      </c>
      <c r="B9606" s="1495">
        <f>'CARES CRRSA ARP 28-35'!C33</f>
        <v>0</v>
      </c>
      <c r="D9606" s="2" t="str">
        <f t="shared" si="156"/>
        <v>Error?</v>
      </c>
      <c r="E9606" s="4" t="s">
        <v>1828</v>
      </c>
    </row>
    <row r="9607" spans="1:5" ht="15" x14ac:dyDescent="0.2">
      <c r="A9607">
        <v>9548</v>
      </c>
      <c r="B9607" s="1495">
        <f>'CARES CRRSA ARP 28-35'!D33</f>
        <v>0</v>
      </c>
      <c r="D9607" s="2" t="str">
        <f t="shared" si="156"/>
        <v>Error?</v>
      </c>
      <c r="E9607" s="4" t="s">
        <v>1828</v>
      </c>
    </row>
    <row r="9608" spans="1:5" ht="15" x14ac:dyDescent="0.2">
      <c r="A9608">
        <v>9549</v>
      </c>
      <c r="B9608" s="1495">
        <f>'CARES CRRSA ARP 28-35'!F33</f>
        <v>0</v>
      </c>
      <c r="D9608" s="2" t="str">
        <f t="shared" si="156"/>
        <v>Error?</v>
      </c>
      <c r="E9608" s="4" t="s">
        <v>1828</v>
      </c>
    </row>
    <row r="9609" spans="1:5" ht="15" x14ac:dyDescent="0.2">
      <c r="A9609">
        <v>9550</v>
      </c>
      <c r="B9609" s="1495">
        <f>'CARES CRRSA ARP 28-35'!G33</f>
        <v>0</v>
      </c>
      <c r="D9609" s="2" t="str">
        <f t="shared" si="156"/>
        <v>Error?</v>
      </c>
      <c r="E9609" s="4" t="s">
        <v>1828</v>
      </c>
    </row>
    <row r="9610" spans="1:5" ht="15" x14ac:dyDescent="0.2">
      <c r="A9610">
        <v>9551</v>
      </c>
      <c r="B9610" s="1495">
        <f>'CARES CRRSA ARP 28-35'!H33</f>
        <v>0</v>
      </c>
      <c r="D9610" s="2" t="str">
        <f t="shared" si="156"/>
        <v>Error?</v>
      </c>
      <c r="E9610" s="4" t="s">
        <v>1828</v>
      </c>
    </row>
    <row r="9611" spans="1:5" ht="15" x14ac:dyDescent="0.2">
      <c r="A9611">
        <v>9552</v>
      </c>
      <c r="B9611" s="1495">
        <f>'CARES CRRSA ARP 28-35'!K33</f>
        <v>0</v>
      </c>
      <c r="D9611" s="2" t="str">
        <f t="shared" si="156"/>
        <v>Error?</v>
      </c>
      <c r="E9611" s="4" t="s">
        <v>1828</v>
      </c>
    </row>
    <row r="9612" spans="1:5" ht="15" x14ac:dyDescent="0.2">
      <c r="A9612">
        <v>9553</v>
      </c>
      <c r="B9612" s="1495">
        <f>'CARES CRRSA ARP 28-35'!L33</f>
        <v>0</v>
      </c>
      <c r="D9612" s="2" t="str">
        <f t="shared" si="156"/>
        <v>Error?</v>
      </c>
      <c r="E9612" s="4" t="s">
        <v>1828</v>
      </c>
    </row>
    <row r="9613" spans="1:5" ht="15" x14ac:dyDescent="0.2">
      <c r="A9613">
        <v>9554</v>
      </c>
      <c r="B9613" s="1495">
        <f>'CARES CRRSA ARP 28-35'!C34</f>
        <v>0</v>
      </c>
      <c r="D9613" s="2" t="str">
        <f t="shared" si="156"/>
        <v>Error?</v>
      </c>
      <c r="E9613" s="4" t="s">
        <v>1828</v>
      </c>
    </row>
    <row r="9614" spans="1:5" ht="15" x14ac:dyDescent="0.2">
      <c r="A9614">
        <v>9555</v>
      </c>
      <c r="B9614" s="1495">
        <f>'CARES CRRSA ARP 28-35'!D34</f>
        <v>0</v>
      </c>
      <c r="D9614" s="2" t="str">
        <f t="shared" si="156"/>
        <v>Error?</v>
      </c>
      <c r="E9614" s="4" t="s">
        <v>1828</v>
      </c>
    </row>
    <row r="9615" spans="1:5" ht="15" x14ac:dyDescent="0.2">
      <c r="A9615">
        <v>9556</v>
      </c>
      <c r="B9615" s="1495">
        <f>'CARES CRRSA ARP 28-35'!F34</f>
        <v>0</v>
      </c>
      <c r="D9615" s="2" t="str">
        <f t="shared" si="156"/>
        <v>Error?</v>
      </c>
      <c r="E9615" s="4" t="s">
        <v>1828</v>
      </c>
    </row>
    <row r="9616" spans="1:5" ht="15" x14ac:dyDescent="0.2">
      <c r="A9616">
        <v>9557</v>
      </c>
      <c r="B9616" s="1495">
        <f>'CARES CRRSA ARP 28-35'!G34</f>
        <v>0</v>
      </c>
      <c r="D9616" s="2" t="str">
        <f t="shared" si="156"/>
        <v>Error?</v>
      </c>
      <c r="E9616" s="4" t="s">
        <v>1828</v>
      </c>
    </row>
    <row r="9617" spans="1:5" ht="15" x14ac:dyDescent="0.2">
      <c r="A9617">
        <v>9558</v>
      </c>
      <c r="B9617" s="1495">
        <f>'CARES CRRSA ARP 28-35'!H34</f>
        <v>0</v>
      </c>
      <c r="D9617" s="2" t="str">
        <f t="shared" si="156"/>
        <v>Error?</v>
      </c>
      <c r="E9617" s="4" t="s">
        <v>1828</v>
      </c>
    </row>
    <row r="9618" spans="1:5" ht="15" x14ac:dyDescent="0.2">
      <c r="A9618">
        <v>9559</v>
      </c>
      <c r="B9618" s="1495">
        <f>'CARES CRRSA ARP 28-35'!K34</f>
        <v>0</v>
      </c>
      <c r="D9618" s="2" t="str">
        <f t="shared" si="156"/>
        <v>Error?</v>
      </c>
      <c r="E9618" s="4" t="s">
        <v>1828</v>
      </c>
    </row>
    <row r="9619" spans="1:5" ht="15" x14ac:dyDescent="0.2">
      <c r="A9619">
        <v>9560</v>
      </c>
      <c r="B9619" s="1495">
        <f>'CARES CRRSA ARP 28-35'!L34</f>
        <v>0</v>
      </c>
      <c r="D9619" s="2" t="str">
        <f t="shared" si="156"/>
        <v>Error?</v>
      </c>
      <c r="E9619" s="4" t="s">
        <v>1828</v>
      </c>
    </row>
    <row r="9620" spans="1:5" ht="15" x14ac:dyDescent="0.2">
      <c r="A9620">
        <v>9561</v>
      </c>
      <c r="B9620" s="1495">
        <f>'CARES CRRSA ARP 28-35'!C35</f>
        <v>0</v>
      </c>
      <c r="D9620" s="2" t="str">
        <f t="shared" si="156"/>
        <v>Error?</v>
      </c>
      <c r="E9620" s="4" t="s">
        <v>1828</v>
      </c>
    </row>
    <row r="9621" spans="1:5" ht="15" x14ac:dyDescent="0.2">
      <c r="A9621">
        <v>9562</v>
      </c>
      <c r="B9621" s="1495">
        <f>'CARES CRRSA ARP 28-35'!D35</f>
        <v>0</v>
      </c>
      <c r="D9621" s="2" t="str">
        <f t="shared" si="156"/>
        <v>Error?</v>
      </c>
      <c r="E9621" s="4" t="s">
        <v>1828</v>
      </c>
    </row>
    <row r="9622" spans="1:5" ht="15" x14ac:dyDescent="0.2">
      <c r="A9622">
        <v>9563</v>
      </c>
      <c r="B9622" s="1495">
        <f>'CARES CRRSA ARP 28-35'!F35</f>
        <v>0</v>
      </c>
      <c r="D9622" s="2" t="str">
        <f t="shared" si="156"/>
        <v>Error?</v>
      </c>
      <c r="E9622" s="4" t="s">
        <v>1828</v>
      </c>
    </row>
    <row r="9623" spans="1:5" ht="15" x14ac:dyDescent="0.2">
      <c r="A9623">
        <v>9564</v>
      </c>
      <c r="B9623" s="1495">
        <f>'CARES CRRSA ARP 28-35'!G35</f>
        <v>0</v>
      </c>
      <c r="D9623" s="2" t="str">
        <f t="shared" si="156"/>
        <v>Error?</v>
      </c>
      <c r="E9623" s="4" t="s">
        <v>1828</v>
      </c>
    </row>
    <row r="9624" spans="1:5" ht="15" x14ac:dyDescent="0.2">
      <c r="A9624">
        <v>9565</v>
      </c>
      <c r="B9624" s="1495">
        <f>'CARES CRRSA ARP 28-35'!H35</f>
        <v>0</v>
      </c>
      <c r="D9624" s="2" t="str">
        <f t="shared" si="156"/>
        <v>Error?</v>
      </c>
      <c r="E9624" s="4" t="s">
        <v>1828</v>
      </c>
    </row>
    <row r="9625" spans="1:5" ht="15" x14ac:dyDescent="0.2">
      <c r="A9625">
        <v>9566</v>
      </c>
      <c r="B9625" s="1495">
        <f>'CARES CRRSA ARP 28-35'!K35</f>
        <v>0</v>
      </c>
      <c r="D9625" s="2" t="str">
        <f t="shared" si="156"/>
        <v>Error?</v>
      </c>
      <c r="E9625" s="4" t="s">
        <v>1828</v>
      </c>
    </row>
    <row r="9626" spans="1:5" ht="15" x14ac:dyDescent="0.2">
      <c r="A9626">
        <v>9567</v>
      </c>
      <c r="B9626" s="1495">
        <f>'CARES CRRSA ARP 28-35'!L35</f>
        <v>0</v>
      </c>
      <c r="D9626" s="2" t="str">
        <f t="shared" si="156"/>
        <v>Error?</v>
      </c>
      <c r="E9626" s="4" t="s">
        <v>1828</v>
      </c>
    </row>
    <row r="9627" spans="1:5" x14ac:dyDescent="0.2">
      <c r="A9627" s="5">
        <v>9568</v>
      </c>
      <c r="D9627" s="2" t="str">
        <f t="shared" si="156"/>
        <v>OK</v>
      </c>
      <c r="E9627" s="4" t="s">
        <v>4844</v>
      </c>
    </row>
    <row r="9628" spans="1:5" ht="15" x14ac:dyDescent="0.2">
      <c r="A9628">
        <v>9569</v>
      </c>
      <c r="B9628" s="1495">
        <f>'CARES CRRSA ARP 28-35'!D160</f>
        <v>0</v>
      </c>
      <c r="D9628" s="2" t="str">
        <f t="shared" si="156"/>
        <v>Error?</v>
      </c>
      <c r="E9628" s="4" t="s">
        <v>1828</v>
      </c>
    </row>
    <row r="9629" spans="1:5" ht="15" x14ac:dyDescent="0.2">
      <c r="A9629">
        <v>9570</v>
      </c>
      <c r="B9629" s="1495">
        <f>'CARES CRRSA ARP 28-35'!E160</f>
        <v>0</v>
      </c>
      <c r="D9629" s="2" t="str">
        <f t="shared" si="156"/>
        <v>Error?</v>
      </c>
      <c r="E9629" s="4" t="s">
        <v>1828</v>
      </c>
    </row>
    <row r="9630" spans="1:5" ht="15" x14ac:dyDescent="0.2">
      <c r="A9630">
        <v>9571</v>
      </c>
      <c r="B9630" s="1495">
        <f>'CARES CRRSA ARP 28-35'!F160</f>
        <v>0</v>
      </c>
      <c r="D9630" s="2" t="str">
        <f t="shared" si="156"/>
        <v>Error?</v>
      </c>
      <c r="E9630" s="4" t="s">
        <v>1828</v>
      </c>
    </row>
    <row r="9631" spans="1:5" ht="15" x14ac:dyDescent="0.2">
      <c r="A9631">
        <v>9572</v>
      </c>
      <c r="B9631" s="1495">
        <f>'CARES CRRSA ARP 28-35'!G160</f>
        <v>0</v>
      </c>
      <c r="D9631" s="2" t="str">
        <f t="shared" si="156"/>
        <v>Error?</v>
      </c>
      <c r="E9631" s="4" t="s">
        <v>1828</v>
      </c>
    </row>
    <row r="9632" spans="1:5" ht="15" x14ac:dyDescent="0.2">
      <c r="A9632">
        <v>9573</v>
      </c>
      <c r="B9632" s="1495">
        <f>'CARES CRRSA ARP 28-35'!H160</f>
        <v>0</v>
      </c>
      <c r="D9632" s="2" t="str">
        <f t="shared" si="156"/>
        <v>Error?</v>
      </c>
      <c r="E9632" s="4" t="s">
        <v>1828</v>
      </c>
    </row>
    <row r="9633" spans="1:5" ht="15" x14ac:dyDescent="0.2">
      <c r="A9633">
        <v>9574</v>
      </c>
      <c r="B9633" s="1495">
        <f>'CARES CRRSA ARP 28-35'!I160</f>
        <v>0</v>
      </c>
      <c r="D9633" s="2" t="str">
        <f t="shared" si="156"/>
        <v>Error?</v>
      </c>
      <c r="E9633" s="4" t="s">
        <v>1828</v>
      </c>
    </row>
    <row r="9634" spans="1:5" ht="15" x14ac:dyDescent="0.2">
      <c r="A9634">
        <v>9575</v>
      </c>
      <c r="B9634" s="1495">
        <f>'CARES CRRSA ARP 28-35'!J160</f>
        <v>0</v>
      </c>
      <c r="D9634" s="2" t="str">
        <f t="shared" si="156"/>
        <v>Error?</v>
      </c>
      <c r="E9634" s="4" t="s">
        <v>1828</v>
      </c>
    </row>
    <row r="9635" spans="1:5" ht="15" x14ac:dyDescent="0.2">
      <c r="A9635">
        <v>9576</v>
      </c>
      <c r="B9635" s="1495">
        <f>'CARES CRRSA ARP 28-35'!L160</f>
        <v>0</v>
      </c>
      <c r="D9635" s="2" t="str">
        <f t="shared" si="156"/>
        <v>Error?</v>
      </c>
      <c r="E9635" s="4" t="s">
        <v>1828</v>
      </c>
    </row>
    <row r="9636" spans="1:5" ht="15" x14ac:dyDescent="0.2">
      <c r="A9636">
        <v>9577</v>
      </c>
      <c r="B9636" s="1495">
        <f>'CARES CRRSA ARP 28-35'!D161</f>
        <v>0</v>
      </c>
      <c r="D9636" s="2" t="str">
        <f t="shared" si="156"/>
        <v>Error?</v>
      </c>
      <c r="E9636" s="4" t="s">
        <v>1828</v>
      </c>
    </row>
    <row r="9637" spans="1:5" ht="15" x14ac:dyDescent="0.2">
      <c r="A9637">
        <v>9578</v>
      </c>
      <c r="B9637" s="1495">
        <f>'CARES CRRSA ARP 28-35'!E161</f>
        <v>0</v>
      </c>
      <c r="D9637" s="2" t="str">
        <f t="shared" si="156"/>
        <v>Error?</v>
      </c>
      <c r="E9637" s="4" t="s">
        <v>1828</v>
      </c>
    </row>
    <row r="9638" spans="1:5" ht="15" x14ac:dyDescent="0.2">
      <c r="A9638">
        <v>9579</v>
      </c>
      <c r="B9638" s="1495">
        <f>'CARES CRRSA ARP 28-35'!F161</f>
        <v>0</v>
      </c>
      <c r="D9638" s="2" t="str">
        <f t="shared" si="156"/>
        <v>Error?</v>
      </c>
      <c r="E9638" s="4" t="s">
        <v>1828</v>
      </c>
    </row>
    <row r="9639" spans="1:5" ht="15" x14ac:dyDescent="0.2">
      <c r="A9639">
        <v>9580</v>
      </c>
      <c r="B9639" s="1495">
        <f>'CARES CRRSA ARP 28-35'!G161</f>
        <v>0</v>
      </c>
      <c r="D9639" s="2" t="str">
        <f t="shared" si="156"/>
        <v>Error?</v>
      </c>
      <c r="E9639" s="4" t="s">
        <v>1828</v>
      </c>
    </row>
    <row r="9640" spans="1:5" ht="15" x14ac:dyDescent="0.2">
      <c r="A9640">
        <v>9581</v>
      </c>
      <c r="B9640" s="1495">
        <f>'CARES CRRSA ARP 28-35'!H161</f>
        <v>0</v>
      </c>
      <c r="D9640" s="2" t="str">
        <f t="shared" si="156"/>
        <v>Error?</v>
      </c>
      <c r="E9640" s="4" t="s">
        <v>1828</v>
      </c>
    </row>
    <row r="9641" spans="1:5" ht="15" x14ac:dyDescent="0.2">
      <c r="A9641">
        <v>9582</v>
      </c>
      <c r="B9641" s="1495">
        <f>'CARES CRRSA ARP 28-35'!I161</f>
        <v>0</v>
      </c>
      <c r="D9641" s="2" t="str">
        <f t="shared" si="156"/>
        <v>Error?</v>
      </c>
      <c r="E9641" s="4" t="s">
        <v>1828</v>
      </c>
    </row>
    <row r="9642" spans="1:5" ht="15" x14ac:dyDescent="0.2">
      <c r="A9642">
        <v>9583</v>
      </c>
      <c r="B9642" s="1495">
        <f>'CARES CRRSA ARP 28-35'!J161</f>
        <v>0</v>
      </c>
      <c r="D9642" s="2" t="str">
        <f t="shared" si="156"/>
        <v>Error?</v>
      </c>
      <c r="E9642" s="4" t="s">
        <v>1828</v>
      </c>
    </row>
    <row r="9643" spans="1:5" ht="15" x14ac:dyDescent="0.2">
      <c r="A9643">
        <v>9584</v>
      </c>
      <c r="B9643" s="1495">
        <f>'CARES CRRSA ARP 28-35'!L161</f>
        <v>0</v>
      </c>
      <c r="D9643" s="2" t="str">
        <f t="shared" si="156"/>
        <v>Error?</v>
      </c>
      <c r="E9643" s="4" t="s">
        <v>1828</v>
      </c>
    </row>
    <row r="9644" spans="1:5" ht="15" x14ac:dyDescent="0.2">
      <c r="A9644">
        <v>9585</v>
      </c>
      <c r="B9644" s="1495">
        <f>'CARES CRRSA ARP 28-35'!D164</f>
        <v>0</v>
      </c>
      <c r="D9644" s="2" t="str">
        <f t="shared" si="156"/>
        <v>Error?</v>
      </c>
      <c r="E9644" s="4" t="s">
        <v>1828</v>
      </c>
    </row>
    <row r="9645" spans="1:5" ht="15" x14ac:dyDescent="0.2">
      <c r="A9645">
        <v>9586</v>
      </c>
      <c r="B9645" s="1495">
        <f>'CARES CRRSA ARP 28-35'!E164</f>
        <v>0</v>
      </c>
      <c r="D9645" s="2" t="str">
        <f t="shared" si="156"/>
        <v>Error?</v>
      </c>
      <c r="E9645" s="4" t="s">
        <v>1828</v>
      </c>
    </row>
    <row r="9646" spans="1:5" ht="15" x14ac:dyDescent="0.2">
      <c r="A9646">
        <v>9587</v>
      </c>
      <c r="B9646" s="1495">
        <f>'CARES CRRSA ARP 28-35'!F164</f>
        <v>0</v>
      </c>
      <c r="D9646" s="2" t="str">
        <f t="shared" si="156"/>
        <v>Error?</v>
      </c>
      <c r="E9646" s="4" t="s">
        <v>1828</v>
      </c>
    </row>
    <row r="9647" spans="1:5" ht="15" x14ac:dyDescent="0.2">
      <c r="A9647">
        <v>9588</v>
      </c>
      <c r="B9647" s="1495">
        <f>'CARES CRRSA ARP 28-35'!G164</f>
        <v>0</v>
      </c>
      <c r="D9647" s="2" t="str">
        <f t="shared" si="156"/>
        <v>Error?</v>
      </c>
      <c r="E9647" s="4" t="s">
        <v>1828</v>
      </c>
    </row>
    <row r="9648" spans="1:5" ht="15" x14ac:dyDescent="0.2">
      <c r="A9648">
        <v>9589</v>
      </c>
      <c r="B9648" s="1495">
        <f>'CARES CRRSA ARP 28-35'!H164</f>
        <v>0</v>
      </c>
      <c r="D9648" s="2" t="str">
        <f t="shared" si="156"/>
        <v>Error?</v>
      </c>
      <c r="E9648" s="4" t="s">
        <v>1828</v>
      </c>
    </row>
    <row r="9649" spans="1:5" ht="15" x14ac:dyDescent="0.2">
      <c r="A9649">
        <v>9590</v>
      </c>
      <c r="B9649" s="1495">
        <f>'CARES CRRSA ARP 28-35'!I164</f>
        <v>0</v>
      </c>
      <c r="D9649" s="2" t="str">
        <f t="shared" si="156"/>
        <v>Error?</v>
      </c>
      <c r="E9649" s="4" t="s">
        <v>1828</v>
      </c>
    </row>
    <row r="9650" spans="1:5" ht="15" x14ac:dyDescent="0.2">
      <c r="A9650">
        <v>9591</v>
      </c>
      <c r="B9650" s="1495">
        <f>'CARES CRRSA ARP 28-35'!J164</f>
        <v>0</v>
      </c>
      <c r="D9650" s="2" t="str">
        <f t="shared" si="156"/>
        <v>Error?</v>
      </c>
      <c r="E9650" s="4" t="s">
        <v>1828</v>
      </c>
    </row>
    <row r="9651" spans="1:5" ht="15" x14ac:dyDescent="0.2">
      <c r="A9651">
        <v>9592</v>
      </c>
      <c r="B9651" s="1495">
        <f>'CARES CRRSA ARP 28-35'!L164</f>
        <v>0</v>
      </c>
      <c r="D9651" s="2" t="str">
        <f t="shared" si="156"/>
        <v>Error?</v>
      </c>
      <c r="E9651" s="4" t="s">
        <v>1828</v>
      </c>
    </row>
    <row r="9652" spans="1:5" ht="15" x14ac:dyDescent="0.2">
      <c r="A9652">
        <v>9593</v>
      </c>
      <c r="B9652" s="1495">
        <f>'CARES CRRSA ARP 28-35'!D165</f>
        <v>0</v>
      </c>
      <c r="D9652" s="2" t="str">
        <f t="shared" si="156"/>
        <v>Error?</v>
      </c>
      <c r="E9652" s="4" t="s">
        <v>1828</v>
      </c>
    </row>
    <row r="9653" spans="1:5" ht="15" x14ac:dyDescent="0.2">
      <c r="A9653">
        <v>9594</v>
      </c>
      <c r="B9653" s="1495">
        <f>'CARES CRRSA ARP 28-35'!E165</f>
        <v>0</v>
      </c>
      <c r="D9653" s="2" t="str">
        <f t="shared" si="156"/>
        <v>Error?</v>
      </c>
      <c r="E9653" s="4" t="s">
        <v>1828</v>
      </c>
    </row>
    <row r="9654" spans="1:5" ht="15" x14ac:dyDescent="0.2">
      <c r="A9654">
        <v>9595</v>
      </c>
      <c r="B9654" s="1495">
        <f>'CARES CRRSA ARP 28-35'!F165</f>
        <v>0</v>
      </c>
      <c r="D9654" s="2" t="str">
        <f t="shared" si="156"/>
        <v>Error?</v>
      </c>
      <c r="E9654" s="4" t="s">
        <v>1828</v>
      </c>
    </row>
    <row r="9655" spans="1:5" ht="15" x14ac:dyDescent="0.2">
      <c r="A9655">
        <v>9596</v>
      </c>
      <c r="B9655" s="1495">
        <f>'CARES CRRSA ARP 28-35'!G165</f>
        <v>0</v>
      </c>
      <c r="D9655" s="2" t="str">
        <f t="shared" si="156"/>
        <v>Error?</v>
      </c>
      <c r="E9655" s="4" t="s">
        <v>1828</v>
      </c>
    </row>
    <row r="9656" spans="1:5" ht="15" x14ac:dyDescent="0.2">
      <c r="A9656">
        <v>9597</v>
      </c>
      <c r="B9656" s="1495">
        <f>'CARES CRRSA ARP 28-35'!H165</f>
        <v>0</v>
      </c>
      <c r="D9656" s="2" t="str">
        <f t="shared" si="156"/>
        <v>Error?</v>
      </c>
      <c r="E9656" s="4" t="s">
        <v>1828</v>
      </c>
    </row>
    <row r="9657" spans="1:5" ht="15" x14ac:dyDescent="0.2">
      <c r="A9657">
        <v>9598</v>
      </c>
      <c r="B9657" s="1495">
        <f>'CARES CRRSA ARP 28-35'!I165</f>
        <v>0</v>
      </c>
      <c r="D9657" s="2" t="str">
        <f t="shared" si="156"/>
        <v>Error?</v>
      </c>
      <c r="E9657" s="4" t="s">
        <v>1828</v>
      </c>
    </row>
    <row r="9658" spans="1:5" ht="15" x14ac:dyDescent="0.2">
      <c r="A9658">
        <v>9599</v>
      </c>
      <c r="B9658" s="1495">
        <f>'CARES CRRSA ARP 28-35'!J165</f>
        <v>0</v>
      </c>
      <c r="D9658" s="2" t="str">
        <f t="shared" si="156"/>
        <v>Error?</v>
      </c>
      <c r="E9658" s="4" t="s">
        <v>1828</v>
      </c>
    </row>
    <row r="9659" spans="1:5" ht="15" x14ac:dyDescent="0.2">
      <c r="A9659">
        <v>9600</v>
      </c>
      <c r="B9659" s="1495">
        <f>'CARES CRRSA ARP 28-35'!L165</f>
        <v>0</v>
      </c>
      <c r="D9659" s="2" t="str">
        <f t="shared" si="156"/>
        <v>Error?</v>
      </c>
      <c r="E9659" s="4" t="s">
        <v>1828</v>
      </c>
    </row>
    <row r="9660" spans="1:5" ht="15" x14ac:dyDescent="0.2">
      <c r="A9660">
        <v>9601</v>
      </c>
      <c r="B9660" s="1495">
        <f>'CARES CRRSA ARP 28-35'!D166</f>
        <v>0</v>
      </c>
      <c r="D9660" s="2" t="str">
        <f t="shared" si="156"/>
        <v>Error?</v>
      </c>
      <c r="E9660" s="4" t="s">
        <v>1828</v>
      </c>
    </row>
    <row r="9661" spans="1:5" ht="15" x14ac:dyDescent="0.2">
      <c r="A9661">
        <v>9602</v>
      </c>
      <c r="B9661" s="1495">
        <f>'CARES CRRSA ARP 28-35'!E166</f>
        <v>0</v>
      </c>
      <c r="D9661" s="2" t="str">
        <f t="shared" ref="D9661:D9724" si="157">IF(ISBLANK(B9661),"OK",IF(A9661-B9661=0,"OK","Error?"))</f>
        <v>Error?</v>
      </c>
      <c r="E9661" s="4" t="s">
        <v>1828</v>
      </c>
    </row>
    <row r="9662" spans="1:5" ht="15" x14ac:dyDescent="0.2">
      <c r="A9662">
        <v>9603</v>
      </c>
      <c r="B9662" s="1495">
        <f>'CARES CRRSA ARP 28-35'!F166</f>
        <v>0</v>
      </c>
      <c r="D9662" s="2" t="str">
        <f t="shared" si="157"/>
        <v>Error?</v>
      </c>
      <c r="E9662" s="4" t="s">
        <v>1828</v>
      </c>
    </row>
    <row r="9663" spans="1:5" ht="15" x14ac:dyDescent="0.2">
      <c r="A9663">
        <v>9604</v>
      </c>
      <c r="B9663" s="1495">
        <f>'CARES CRRSA ARP 28-35'!G166</f>
        <v>0</v>
      </c>
      <c r="D9663" s="2" t="str">
        <f t="shared" si="157"/>
        <v>Error?</v>
      </c>
      <c r="E9663" s="4" t="s">
        <v>1828</v>
      </c>
    </row>
    <row r="9664" spans="1:5" ht="15" x14ac:dyDescent="0.2">
      <c r="A9664">
        <v>9605</v>
      </c>
      <c r="B9664" s="1495">
        <f>'CARES CRRSA ARP 28-35'!H166</f>
        <v>0</v>
      </c>
      <c r="D9664" s="2" t="str">
        <f t="shared" si="157"/>
        <v>Error?</v>
      </c>
      <c r="E9664" s="4" t="s">
        <v>1828</v>
      </c>
    </row>
    <row r="9665" spans="1:5" ht="15" x14ac:dyDescent="0.2">
      <c r="A9665">
        <v>9606</v>
      </c>
      <c r="B9665" s="1495">
        <f>'CARES CRRSA ARP 28-35'!I166</f>
        <v>0</v>
      </c>
      <c r="D9665" s="2" t="str">
        <f t="shared" si="157"/>
        <v>Error?</v>
      </c>
      <c r="E9665" s="4" t="s">
        <v>1828</v>
      </c>
    </row>
    <row r="9666" spans="1:5" ht="15" x14ac:dyDescent="0.2">
      <c r="A9666">
        <v>9607</v>
      </c>
      <c r="B9666" s="1495">
        <f>'CARES CRRSA ARP 28-35'!J166</f>
        <v>0</v>
      </c>
      <c r="D9666" s="2" t="str">
        <f t="shared" si="157"/>
        <v>Error?</v>
      </c>
      <c r="E9666" s="4" t="s">
        <v>1828</v>
      </c>
    </row>
    <row r="9667" spans="1:5" ht="15" x14ac:dyDescent="0.2">
      <c r="A9667">
        <v>9608</v>
      </c>
      <c r="B9667" s="1495">
        <f>'CARES CRRSA ARP 28-35'!L166</f>
        <v>0</v>
      </c>
      <c r="D9667" s="2" t="str">
        <f t="shared" si="157"/>
        <v>Error?</v>
      </c>
      <c r="E9667" s="4" t="s">
        <v>1828</v>
      </c>
    </row>
    <row r="9668" spans="1:5" ht="15" x14ac:dyDescent="0.2">
      <c r="A9668">
        <v>9609</v>
      </c>
      <c r="B9668" s="1495">
        <f>'CARES CRRSA ARP 28-35'!F169</f>
        <v>0</v>
      </c>
      <c r="D9668" s="2" t="str">
        <f t="shared" si="157"/>
        <v>Error?</v>
      </c>
      <c r="E9668" s="4" t="s">
        <v>1828</v>
      </c>
    </row>
    <row r="9669" spans="1:5" ht="15" x14ac:dyDescent="0.2">
      <c r="A9669">
        <v>9610</v>
      </c>
      <c r="B9669" s="1495">
        <f>'CARES CRRSA ARP 28-35'!G169</f>
        <v>0</v>
      </c>
      <c r="D9669" s="2" t="str">
        <f t="shared" si="157"/>
        <v>Error?</v>
      </c>
      <c r="E9669" s="4" t="s">
        <v>1828</v>
      </c>
    </row>
    <row r="9670" spans="1:5" ht="15" x14ac:dyDescent="0.2">
      <c r="A9670">
        <v>9611</v>
      </c>
      <c r="B9670" s="1495">
        <f>'CARES CRRSA ARP 28-35'!H169</f>
        <v>0</v>
      </c>
      <c r="D9670" s="2" t="str">
        <f t="shared" si="157"/>
        <v>Error?</v>
      </c>
      <c r="E9670" s="4" t="s">
        <v>1828</v>
      </c>
    </row>
    <row r="9671" spans="1:5" ht="15" x14ac:dyDescent="0.2">
      <c r="A9671">
        <v>9612</v>
      </c>
      <c r="B9671" s="1495">
        <f>'CARES CRRSA ARP 28-35'!J169</f>
        <v>0</v>
      </c>
      <c r="D9671" s="2" t="str">
        <f t="shared" si="157"/>
        <v>Error?</v>
      </c>
      <c r="E9671" s="4" t="s">
        <v>1828</v>
      </c>
    </row>
    <row r="9672" spans="1:5" ht="15" x14ac:dyDescent="0.2">
      <c r="A9672">
        <v>9613</v>
      </c>
      <c r="B9672" s="1495">
        <f>'CARES CRRSA ARP 28-35'!L169</f>
        <v>0</v>
      </c>
      <c r="D9672" s="2" t="str">
        <f t="shared" si="157"/>
        <v>Error?</v>
      </c>
      <c r="E9672" s="4" t="s">
        <v>1828</v>
      </c>
    </row>
    <row r="9673" spans="1:5" ht="15" x14ac:dyDescent="0.2">
      <c r="A9673">
        <v>9614</v>
      </c>
      <c r="B9673" s="1495">
        <f>'CARES CRRSA ARP 28-35'!F170</f>
        <v>0</v>
      </c>
      <c r="D9673" s="2" t="str">
        <f t="shared" si="157"/>
        <v>Error?</v>
      </c>
      <c r="E9673" s="4" t="s">
        <v>1828</v>
      </c>
    </row>
    <row r="9674" spans="1:5" ht="15" x14ac:dyDescent="0.2">
      <c r="A9674">
        <v>9615</v>
      </c>
      <c r="B9674" s="1495">
        <f>'CARES CRRSA ARP 28-35'!G170</f>
        <v>0</v>
      </c>
      <c r="D9674" s="2" t="str">
        <f t="shared" si="157"/>
        <v>Error?</v>
      </c>
      <c r="E9674" s="4" t="s">
        <v>1828</v>
      </c>
    </row>
    <row r="9675" spans="1:5" ht="15" x14ac:dyDescent="0.2">
      <c r="A9675">
        <v>9616</v>
      </c>
      <c r="B9675" s="1495">
        <f>'CARES CRRSA ARP 28-35'!H170</f>
        <v>0</v>
      </c>
      <c r="D9675" s="2" t="str">
        <f t="shared" si="157"/>
        <v>Error?</v>
      </c>
      <c r="E9675" s="4" t="s">
        <v>1828</v>
      </c>
    </row>
    <row r="9676" spans="1:5" ht="15" x14ac:dyDescent="0.2">
      <c r="A9676">
        <v>9617</v>
      </c>
      <c r="B9676" s="1495">
        <f>'CARES CRRSA ARP 28-35'!J170</f>
        <v>0</v>
      </c>
      <c r="D9676" s="2" t="str">
        <f t="shared" si="157"/>
        <v>Error?</v>
      </c>
      <c r="E9676" s="4" t="s">
        <v>1828</v>
      </c>
    </row>
    <row r="9677" spans="1:5" ht="15" x14ac:dyDescent="0.2">
      <c r="A9677">
        <v>9618</v>
      </c>
      <c r="B9677" s="1495">
        <f>'CARES CRRSA ARP 28-35'!L170</f>
        <v>0</v>
      </c>
      <c r="D9677" s="2" t="str">
        <f t="shared" si="157"/>
        <v>Error?</v>
      </c>
      <c r="E9677" s="4" t="s">
        <v>1828</v>
      </c>
    </row>
    <row r="9678" spans="1:5" ht="15" x14ac:dyDescent="0.2">
      <c r="A9678">
        <v>9619</v>
      </c>
      <c r="B9678" s="1495">
        <f>'CARES CRRSA ARP 28-35'!F171</f>
        <v>0</v>
      </c>
      <c r="D9678" s="2" t="str">
        <f t="shared" si="157"/>
        <v>Error?</v>
      </c>
      <c r="E9678" s="4" t="s">
        <v>1828</v>
      </c>
    </row>
    <row r="9679" spans="1:5" ht="15" x14ac:dyDescent="0.2">
      <c r="A9679">
        <v>9620</v>
      </c>
      <c r="B9679" s="1495">
        <f>'CARES CRRSA ARP 28-35'!G171</f>
        <v>0</v>
      </c>
      <c r="D9679" s="2" t="str">
        <f t="shared" si="157"/>
        <v>Error?</v>
      </c>
      <c r="E9679" s="4" t="s">
        <v>1828</v>
      </c>
    </row>
    <row r="9680" spans="1:5" ht="15" x14ac:dyDescent="0.2">
      <c r="A9680">
        <v>9621</v>
      </c>
      <c r="B9680" s="1495">
        <f>'CARES CRRSA ARP 28-35'!H171</f>
        <v>0</v>
      </c>
      <c r="D9680" s="2" t="str">
        <f t="shared" si="157"/>
        <v>Error?</v>
      </c>
      <c r="E9680" s="4" t="s">
        <v>1828</v>
      </c>
    </row>
    <row r="9681" spans="1:5" ht="15" x14ac:dyDescent="0.2">
      <c r="A9681">
        <v>9622</v>
      </c>
      <c r="B9681" s="1495">
        <f>'CARES CRRSA ARP 28-35'!J171</f>
        <v>0</v>
      </c>
      <c r="D9681" s="2" t="str">
        <f t="shared" si="157"/>
        <v>Error?</v>
      </c>
      <c r="E9681" s="4" t="s">
        <v>1828</v>
      </c>
    </row>
    <row r="9682" spans="1:5" ht="15" x14ac:dyDescent="0.2">
      <c r="A9682">
        <v>9623</v>
      </c>
      <c r="B9682" s="1495">
        <f>'CARES CRRSA ARP 28-35'!L171</f>
        <v>0</v>
      </c>
      <c r="D9682" s="2" t="str">
        <f t="shared" si="157"/>
        <v>Error?</v>
      </c>
      <c r="E9682" s="4" t="s">
        <v>1828</v>
      </c>
    </row>
    <row r="9683" spans="1:5" ht="15" x14ac:dyDescent="0.2">
      <c r="A9683">
        <v>9624</v>
      </c>
      <c r="B9683" s="1495">
        <f>'CARES CRRSA ARP 28-35'!D288</f>
        <v>0</v>
      </c>
      <c r="D9683" s="2" t="str">
        <f t="shared" si="157"/>
        <v>Error?</v>
      </c>
      <c r="E9683" s="4" t="s">
        <v>1828</v>
      </c>
    </row>
    <row r="9684" spans="1:5" ht="15" x14ac:dyDescent="0.2">
      <c r="A9684">
        <v>9625</v>
      </c>
      <c r="B9684" s="1495">
        <f>'CARES CRRSA ARP 28-35'!E288</f>
        <v>0</v>
      </c>
      <c r="D9684" s="2" t="str">
        <f t="shared" si="157"/>
        <v>Error?</v>
      </c>
      <c r="E9684" s="4" t="s">
        <v>1828</v>
      </c>
    </row>
    <row r="9685" spans="1:5" ht="15" x14ac:dyDescent="0.2">
      <c r="A9685">
        <v>9626</v>
      </c>
      <c r="B9685" s="1495">
        <f>'CARES CRRSA ARP 28-35'!F288</f>
        <v>0</v>
      </c>
      <c r="D9685" s="2" t="str">
        <f t="shared" si="157"/>
        <v>Error?</v>
      </c>
      <c r="E9685" s="4" t="s">
        <v>1828</v>
      </c>
    </row>
    <row r="9686" spans="1:5" ht="15" x14ac:dyDescent="0.2">
      <c r="A9686">
        <v>9627</v>
      </c>
      <c r="B9686" s="1495">
        <f>'CARES CRRSA ARP 28-35'!G288</f>
        <v>0</v>
      </c>
      <c r="D9686" s="2" t="str">
        <f t="shared" si="157"/>
        <v>Error?</v>
      </c>
      <c r="E9686" s="4" t="s">
        <v>1828</v>
      </c>
    </row>
    <row r="9687" spans="1:5" ht="15" x14ac:dyDescent="0.2">
      <c r="A9687">
        <v>9628</v>
      </c>
      <c r="B9687" s="1495">
        <f>'CARES CRRSA ARP 28-35'!H288</f>
        <v>0</v>
      </c>
      <c r="D9687" s="2" t="str">
        <f t="shared" si="157"/>
        <v>Error?</v>
      </c>
      <c r="E9687" s="4" t="s">
        <v>1828</v>
      </c>
    </row>
    <row r="9688" spans="1:5" ht="15" x14ac:dyDescent="0.2">
      <c r="A9688">
        <v>9629</v>
      </c>
      <c r="B9688" s="1495">
        <f>'CARES CRRSA ARP 28-35'!I288</f>
        <v>0</v>
      </c>
      <c r="D9688" s="2" t="str">
        <f t="shared" si="157"/>
        <v>Error?</v>
      </c>
      <c r="E9688" s="4" t="s">
        <v>1828</v>
      </c>
    </row>
    <row r="9689" spans="1:5" ht="15" x14ac:dyDescent="0.2">
      <c r="A9689">
        <v>9630</v>
      </c>
      <c r="B9689" s="1495">
        <f>'CARES CRRSA ARP 28-35'!J288</f>
        <v>0</v>
      </c>
      <c r="D9689" s="2" t="str">
        <f t="shared" si="157"/>
        <v>Error?</v>
      </c>
      <c r="E9689" s="4" t="s">
        <v>1828</v>
      </c>
    </row>
    <row r="9690" spans="1:5" ht="15" x14ac:dyDescent="0.2">
      <c r="A9690">
        <v>9631</v>
      </c>
      <c r="B9690" s="1495">
        <f>'CARES CRRSA ARP 28-35'!L288</f>
        <v>0</v>
      </c>
      <c r="D9690" s="2" t="str">
        <f t="shared" si="157"/>
        <v>Error?</v>
      </c>
      <c r="E9690" s="4" t="s">
        <v>1828</v>
      </c>
    </row>
    <row r="9691" spans="1:5" ht="15" x14ac:dyDescent="0.2">
      <c r="A9691">
        <v>9632</v>
      </c>
      <c r="B9691" s="1495">
        <f>'CARES CRRSA ARP 28-35'!D289</f>
        <v>0</v>
      </c>
      <c r="D9691" s="2" t="str">
        <f t="shared" si="157"/>
        <v>Error?</v>
      </c>
      <c r="E9691" s="4" t="s">
        <v>1828</v>
      </c>
    </row>
    <row r="9692" spans="1:5" ht="15" x14ac:dyDescent="0.2">
      <c r="A9692">
        <v>9633</v>
      </c>
      <c r="B9692" s="1495">
        <f>'CARES CRRSA ARP 28-35'!E289</f>
        <v>0</v>
      </c>
      <c r="D9692" s="2" t="str">
        <f t="shared" si="157"/>
        <v>Error?</v>
      </c>
      <c r="E9692" s="4" t="s">
        <v>1828</v>
      </c>
    </row>
    <row r="9693" spans="1:5" ht="15" x14ac:dyDescent="0.2">
      <c r="A9693">
        <v>9634</v>
      </c>
      <c r="B9693" s="1495">
        <f>'CARES CRRSA ARP 28-35'!F289</f>
        <v>0</v>
      </c>
      <c r="D9693" s="2" t="str">
        <f t="shared" si="157"/>
        <v>Error?</v>
      </c>
      <c r="E9693" s="4" t="s">
        <v>1828</v>
      </c>
    </row>
    <row r="9694" spans="1:5" ht="15" x14ac:dyDescent="0.2">
      <c r="A9694">
        <v>9635</v>
      </c>
      <c r="B9694" s="1495">
        <f>'CARES CRRSA ARP 28-35'!G289</f>
        <v>0</v>
      </c>
      <c r="D9694" s="2" t="str">
        <f t="shared" si="157"/>
        <v>Error?</v>
      </c>
      <c r="E9694" s="4" t="s">
        <v>1828</v>
      </c>
    </row>
    <row r="9695" spans="1:5" ht="15" x14ac:dyDescent="0.2">
      <c r="A9695">
        <v>9636</v>
      </c>
      <c r="B9695" s="1495">
        <f>'CARES CRRSA ARP 28-35'!H289</f>
        <v>0</v>
      </c>
      <c r="D9695" s="2" t="str">
        <f t="shared" si="157"/>
        <v>Error?</v>
      </c>
      <c r="E9695" s="4" t="s">
        <v>1828</v>
      </c>
    </row>
    <row r="9696" spans="1:5" ht="15" x14ac:dyDescent="0.2">
      <c r="A9696">
        <v>9637</v>
      </c>
      <c r="B9696" s="1495">
        <f>'CARES CRRSA ARP 28-35'!I289</f>
        <v>0</v>
      </c>
      <c r="D9696" s="2" t="str">
        <f t="shared" si="157"/>
        <v>Error?</v>
      </c>
      <c r="E9696" s="4" t="s">
        <v>1828</v>
      </c>
    </row>
    <row r="9697" spans="1:6" ht="15" x14ac:dyDescent="0.2">
      <c r="A9697">
        <v>9638</v>
      </c>
      <c r="B9697" s="1495">
        <f>'CARES CRRSA ARP 28-35'!J289</f>
        <v>0</v>
      </c>
      <c r="D9697" s="2" t="str">
        <f t="shared" si="157"/>
        <v>Error?</v>
      </c>
      <c r="E9697" s="4" t="s">
        <v>1828</v>
      </c>
    </row>
    <row r="9698" spans="1:6" ht="15" x14ac:dyDescent="0.2">
      <c r="A9698">
        <v>9639</v>
      </c>
      <c r="B9698" s="1495">
        <f>'CARES CRRSA ARP 28-35'!L289</f>
        <v>0</v>
      </c>
      <c r="D9698" s="2" t="str">
        <f t="shared" si="157"/>
        <v>Error?</v>
      </c>
      <c r="E9698" s="4" t="s">
        <v>1828</v>
      </c>
    </row>
    <row r="9699" spans="1:6" ht="15" x14ac:dyDescent="0.2">
      <c r="A9699">
        <v>9640</v>
      </c>
      <c r="B9699" s="1495">
        <f>'CARES CRRSA ARP 28-35'!D290</f>
        <v>0</v>
      </c>
      <c r="D9699" s="2" t="str">
        <f t="shared" si="157"/>
        <v>Error?</v>
      </c>
      <c r="E9699" s="4" t="s">
        <v>1828</v>
      </c>
    </row>
    <row r="9700" spans="1:6" ht="15" x14ac:dyDescent="0.2">
      <c r="A9700">
        <v>9641</v>
      </c>
      <c r="B9700" s="1495">
        <f>'CARES CRRSA ARP 28-35'!E290</f>
        <v>0</v>
      </c>
      <c r="D9700" s="2" t="str">
        <f t="shared" si="157"/>
        <v>Error?</v>
      </c>
      <c r="E9700" s="4" t="s">
        <v>1828</v>
      </c>
    </row>
    <row r="9701" spans="1:6" ht="15" x14ac:dyDescent="0.2">
      <c r="A9701">
        <v>9642</v>
      </c>
      <c r="B9701" s="1495">
        <f>'CARES CRRSA ARP 28-35'!F290</f>
        <v>0</v>
      </c>
      <c r="D9701" s="2" t="str">
        <f t="shared" si="157"/>
        <v>Error?</v>
      </c>
      <c r="E9701" s="4" t="s">
        <v>1828</v>
      </c>
    </row>
    <row r="9702" spans="1:6" ht="15" x14ac:dyDescent="0.2">
      <c r="A9702">
        <v>9643</v>
      </c>
      <c r="B9702" s="1495">
        <f>'CARES CRRSA ARP 28-35'!G290</f>
        <v>0</v>
      </c>
      <c r="D9702" s="2" t="str">
        <f t="shared" si="157"/>
        <v>Error?</v>
      </c>
      <c r="E9702" s="4" t="s">
        <v>1828</v>
      </c>
    </row>
    <row r="9703" spans="1:6" ht="15" x14ac:dyDescent="0.2">
      <c r="A9703">
        <v>9644</v>
      </c>
      <c r="B9703" s="1495">
        <f>'CARES CRRSA ARP 28-35'!H290</f>
        <v>0</v>
      </c>
      <c r="D9703" s="2" t="str">
        <f t="shared" si="157"/>
        <v>Error?</v>
      </c>
      <c r="E9703" s="4" t="s">
        <v>1828</v>
      </c>
    </row>
    <row r="9704" spans="1:6" ht="15" x14ac:dyDescent="0.2">
      <c r="A9704">
        <v>9645</v>
      </c>
      <c r="B9704" s="1495">
        <f>'CARES CRRSA ARP 28-35'!I290</f>
        <v>0</v>
      </c>
      <c r="D9704" s="2" t="str">
        <f t="shared" si="157"/>
        <v>Error?</v>
      </c>
      <c r="E9704" s="4" t="s">
        <v>1828</v>
      </c>
    </row>
    <row r="9705" spans="1:6" ht="15" x14ac:dyDescent="0.2">
      <c r="A9705">
        <v>9646</v>
      </c>
      <c r="B9705" s="1495">
        <f>'CARES CRRSA ARP 28-35'!J290</f>
        <v>0</v>
      </c>
      <c r="D9705" s="2" t="str">
        <f t="shared" si="157"/>
        <v>Error?</v>
      </c>
      <c r="E9705" s="4" t="s">
        <v>1828</v>
      </c>
    </row>
    <row r="9706" spans="1:6" ht="15" x14ac:dyDescent="0.2">
      <c r="A9706">
        <v>9647</v>
      </c>
      <c r="B9706" s="1495">
        <f>'CARES CRRSA ARP 28-35'!L290</f>
        <v>0</v>
      </c>
      <c r="D9706" s="2" t="str">
        <f t="shared" si="157"/>
        <v>Error?</v>
      </c>
      <c r="E9706" s="4" t="s">
        <v>1828</v>
      </c>
    </row>
    <row r="9707" spans="1:6" x14ac:dyDescent="0.2">
      <c r="A9707">
        <v>9648</v>
      </c>
      <c r="B9707" s="85">
        <f>'Expenditures 16-24'!C373</f>
        <v>0</v>
      </c>
      <c r="D9707" s="2" t="str">
        <f t="shared" si="157"/>
        <v>Error?</v>
      </c>
      <c r="E9707" s="4" t="s">
        <v>4883</v>
      </c>
      <c r="F9707" s="1621"/>
    </row>
    <row r="9708" spans="1:6" x14ac:dyDescent="0.2">
      <c r="A9708">
        <v>9649</v>
      </c>
      <c r="B9708" s="85">
        <f>'Expenditures 16-24'!D373</f>
        <v>0</v>
      </c>
      <c r="D9708" s="2" t="str">
        <f t="shared" si="157"/>
        <v>Error?</v>
      </c>
      <c r="E9708" s="4" t="s">
        <v>4883</v>
      </c>
    </row>
    <row r="9709" spans="1:6" x14ac:dyDescent="0.2">
      <c r="A9709">
        <v>9650</v>
      </c>
      <c r="B9709" s="85">
        <f>'Expenditures 16-24'!E373</f>
        <v>0</v>
      </c>
      <c r="D9709" s="2" t="str">
        <f t="shared" si="157"/>
        <v>Error?</v>
      </c>
      <c r="E9709" s="4" t="s">
        <v>4883</v>
      </c>
    </row>
    <row r="9710" spans="1:6" x14ac:dyDescent="0.2">
      <c r="A9710">
        <v>9651</v>
      </c>
      <c r="B9710" s="85">
        <f>'Expenditures 16-24'!F373</f>
        <v>0</v>
      </c>
      <c r="D9710" s="2" t="str">
        <f t="shared" si="157"/>
        <v>Error?</v>
      </c>
      <c r="E9710" s="4" t="s">
        <v>4883</v>
      </c>
    </row>
    <row r="9711" spans="1:6" x14ac:dyDescent="0.2">
      <c r="A9711">
        <v>9652</v>
      </c>
      <c r="B9711" s="85">
        <f>'Expenditures 16-24'!G373</f>
        <v>0</v>
      </c>
      <c r="D9711" s="2" t="str">
        <f t="shared" si="157"/>
        <v>Error?</v>
      </c>
      <c r="E9711" s="4" t="s">
        <v>4883</v>
      </c>
    </row>
    <row r="9712" spans="1:6" x14ac:dyDescent="0.2">
      <c r="A9712">
        <v>9653</v>
      </c>
      <c r="B9712" s="85">
        <f>'Expenditures 16-24'!H373</f>
        <v>0</v>
      </c>
      <c r="D9712" s="2" t="str">
        <f t="shared" si="157"/>
        <v>Error?</v>
      </c>
      <c r="E9712" s="4" t="s">
        <v>4883</v>
      </c>
    </row>
    <row r="9713" spans="1:5" x14ac:dyDescent="0.2">
      <c r="A9713">
        <v>9654</v>
      </c>
      <c r="B9713" s="85">
        <f>'Expenditures 16-24'!I373</f>
        <v>0</v>
      </c>
      <c r="D9713" s="2" t="str">
        <f t="shared" si="157"/>
        <v>Error?</v>
      </c>
      <c r="E9713" s="4" t="s">
        <v>4883</v>
      </c>
    </row>
    <row r="9714" spans="1:5" x14ac:dyDescent="0.2">
      <c r="A9714">
        <v>9655</v>
      </c>
      <c r="B9714" s="85">
        <f>'Expenditures 16-24'!J373</f>
        <v>0</v>
      </c>
      <c r="D9714" s="2" t="str">
        <f t="shared" si="157"/>
        <v>Error?</v>
      </c>
      <c r="E9714" s="4" t="s">
        <v>4883</v>
      </c>
    </row>
    <row r="9715" spans="1:5" x14ac:dyDescent="0.2">
      <c r="A9715">
        <v>9656</v>
      </c>
      <c r="B9715" s="85">
        <f>'Expenditures 16-24'!K373</f>
        <v>0</v>
      </c>
      <c r="D9715" s="2" t="str">
        <f t="shared" si="157"/>
        <v>Error?</v>
      </c>
      <c r="E9715" s="4" t="s">
        <v>4883</v>
      </c>
    </row>
    <row r="9716" spans="1:5" x14ac:dyDescent="0.2">
      <c r="A9716">
        <v>9657</v>
      </c>
      <c r="B9716" s="85">
        <f>'Expenditures 16-24'!H419</f>
        <v>0</v>
      </c>
      <c r="D9716" s="2" t="str">
        <f t="shared" si="157"/>
        <v>Error?</v>
      </c>
      <c r="E9716" s="4" t="s">
        <v>4883</v>
      </c>
    </row>
    <row r="9717" spans="1:5" x14ac:dyDescent="0.2">
      <c r="A9717">
        <v>9658</v>
      </c>
      <c r="B9717" s="85">
        <f>'Expenditures 16-24'!K419</f>
        <v>0</v>
      </c>
      <c r="D9717" s="2" t="str">
        <f t="shared" si="157"/>
        <v>Error?</v>
      </c>
      <c r="E9717" s="4" t="s">
        <v>4883</v>
      </c>
    </row>
    <row r="9718" spans="1:5" x14ac:dyDescent="0.2">
      <c r="A9718">
        <v>9659</v>
      </c>
      <c r="B9718" s="85">
        <f>'Expenditures 16-24'!H421</f>
        <v>0</v>
      </c>
      <c r="D9718" s="2" t="str">
        <f t="shared" si="157"/>
        <v>Error?</v>
      </c>
      <c r="E9718" s="4" t="s">
        <v>4883</v>
      </c>
    </row>
    <row r="9719" spans="1:5" x14ac:dyDescent="0.2">
      <c r="A9719">
        <v>9660</v>
      </c>
      <c r="B9719" s="85">
        <f>'Expenditures 16-24'!K421</f>
        <v>0</v>
      </c>
      <c r="D9719" s="2" t="str">
        <f t="shared" si="157"/>
        <v>Error?</v>
      </c>
      <c r="E9719" s="4" t="s">
        <v>4883</v>
      </c>
    </row>
    <row r="9720" spans="1:5" x14ac:dyDescent="0.2">
      <c r="A9720">
        <v>9661</v>
      </c>
      <c r="B9720" s="85">
        <f>'Expenditures 16-24'!H424</f>
        <v>0</v>
      </c>
      <c r="D9720" s="2" t="str">
        <f t="shared" si="157"/>
        <v>Error?</v>
      </c>
      <c r="E9720" s="4" t="s">
        <v>4883</v>
      </c>
    </row>
    <row r="9721" spans="1:5" x14ac:dyDescent="0.2">
      <c r="A9721">
        <v>9662</v>
      </c>
      <c r="B9721" s="85">
        <f>'Expenditures 16-24'!K424</f>
        <v>0</v>
      </c>
      <c r="D9721" s="2" t="str">
        <f t="shared" si="157"/>
        <v>Error?</v>
      </c>
      <c r="E9721" s="4" t="s">
        <v>4883</v>
      </c>
    </row>
    <row r="9722" spans="1:5" x14ac:dyDescent="0.2">
      <c r="A9722">
        <v>9663</v>
      </c>
      <c r="B9722" s="85">
        <f>'Expenditures 16-24'!H425</f>
        <v>0</v>
      </c>
      <c r="D9722" s="2" t="str">
        <f t="shared" si="157"/>
        <v>Error?</v>
      </c>
      <c r="E9722" s="4" t="s">
        <v>4883</v>
      </c>
    </row>
    <row r="9723" spans="1:5" x14ac:dyDescent="0.2">
      <c r="A9723">
        <v>9664</v>
      </c>
      <c r="B9723" s="85">
        <f>'Expenditures 16-24'!K425</f>
        <v>0</v>
      </c>
      <c r="D9723" s="2" t="str">
        <f t="shared" si="157"/>
        <v>Error?</v>
      </c>
      <c r="E9723" s="4" t="s">
        <v>4883</v>
      </c>
    </row>
    <row r="9724" spans="1:5" x14ac:dyDescent="0.2">
      <c r="A9724">
        <v>9665</v>
      </c>
      <c r="B9724" s="85">
        <f>'Expenditures 16-24'!H426</f>
        <v>0</v>
      </c>
      <c r="D9724" s="2" t="str">
        <f t="shared" si="157"/>
        <v>Error?</v>
      </c>
      <c r="E9724" s="4" t="s">
        <v>4883</v>
      </c>
    </row>
    <row r="9725" spans="1:5" x14ac:dyDescent="0.2">
      <c r="A9725">
        <v>9666</v>
      </c>
      <c r="B9725" s="85">
        <f>'Expenditures 16-24'!K426</f>
        <v>0</v>
      </c>
      <c r="D9725" s="2" t="str">
        <f t="shared" ref="D9725:D9788" si="158">IF(ISBLANK(B9725),"OK",IF(A9725-B9725=0,"OK","Error?"))</f>
        <v>Error?</v>
      </c>
      <c r="E9725" s="4" t="s">
        <v>4883</v>
      </c>
    </row>
    <row r="9726" spans="1:5" x14ac:dyDescent="0.2">
      <c r="A9726">
        <v>9667</v>
      </c>
      <c r="B9726" s="85">
        <f>'Expenditures 16-24'!H427</f>
        <v>0</v>
      </c>
      <c r="D9726" s="2" t="str">
        <f t="shared" si="158"/>
        <v>Error?</v>
      </c>
      <c r="E9726" s="4" t="s">
        <v>4883</v>
      </c>
    </row>
    <row r="9727" spans="1:5" x14ac:dyDescent="0.2">
      <c r="A9727">
        <v>9668</v>
      </c>
      <c r="B9727" s="85">
        <f>'Expenditures 16-24'!K427</f>
        <v>0</v>
      </c>
      <c r="D9727" s="2" t="str">
        <f t="shared" si="158"/>
        <v>Error?</v>
      </c>
      <c r="E9727" s="4" t="s">
        <v>4883</v>
      </c>
    </row>
    <row r="9728" spans="1:5" x14ac:dyDescent="0.2">
      <c r="A9728">
        <v>9669</v>
      </c>
      <c r="B9728" s="85">
        <f>'CARES CRRSA ARP 28-35'!C28</f>
        <v>0</v>
      </c>
      <c r="D9728" s="2" t="str">
        <f t="shared" si="158"/>
        <v>Error?</v>
      </c>
      <c r="E9728" s="4" t="s">
        <v>1828</v>
      </c>
    </row>
    <row r="9729" spans="1:5" ht="15" x14ac:dyDescent="0.2">
      <c r="A9729">
        <v>9670</v>
      </c>
      <c r="B9729" s="1495">
        <f>'CARES CRRSA ARP 28-35'!D28</f>
        <v>0</v>
      </c>
      <c r="D9729" s="2" t="str">
        <f t="shared" si="158"/>
        <v>Error?</v>
      </c>
      <c r="E9729" s="4" t="s">
        <v>1828</v>
      </c>
    </row>
    <row r="9730" spans="1:5" ht="15" x14ac:dyDescent="0.2">
      <c r="A9730">
        <v>9671</v>
      </c>
      <c r="B9730" s="1495">
        <f>'CARES CRRSA ARP 28-35'!F28</f>
        <v>0</v>
      </c>
      <c r="D9730" s="2" t="str">
        <f t="shared" si="158"/>
        <v>Error?</v>
      </c>
      <c r="E9730" s="4" t="s">
        <v>1828</v>
      </c>
    </row>
    <row r="9731" spans="1:5" ht="15" x14ac:dyDescent="0.2">
      <c r="A9731">
        <v>9672</v>
      </c>
      <c r="B9731" s="1495">
        <f>'CARES CRRSA ARP 28-35'!G28</f>
        <v>0</v>
      </c>
      <c r="D9731" s="2" t="str">
        <f t="shared" si="158"/>
        <v>Error?</v>
      </c>
      <c r="E9731" s="4" t="s">
        <v>1828</v>
      </c>
    </row>
    <row r="9732" spans="1:5" ht="15" x14ac:dyDescent="0.2">
      <c r="A9732">
        <v>9673</v>
      </c>
      <c r="B9732" s="1495">
        <f>'CARES CRRSA ARP 28-35'!H28</f>
        <v>0</v>
      </c>
      <c r="D9732" s="2" t="str">
        <f t="shared" si="158"/>
        <v>Error?</v>
      </c>
      <c r="E9732" s="4" t="s">
        <v>1828</v>
      </c>
    </row>
    <row r="9733" spans="1:5" ht="15" x14ac:dyDescent="0.2">
      <c r="A9733">
        <v>9674</v>
      </c>
      <c r="B9733" s="1495">
        <f>'CARES CRRSA ARP 28-35'!K28</f>
        <v>0</v>
      </c>
      <c r="D9733" s="2" t="str">
        <f t="shared" si="158"/>
        <v>Error?</v>
      </c>
      <c r="E9733" s="4" t="s">
        <v>1828</v>
      </c>
    </row>
    <row r="9734" spans="1:5" ht="15" x14ac:dyDescent="0.2">
      <c r="A9734">
        <v>9675</v>
      </c>
      <c r="B9734" s="1495">
        <f>'CARES CRRSA ARP 28-35'!L28</f>
        <v>0</v>
      </c>
      <c r="D9734" s="2" t="str">
        <f t="shared" si="158"/>
        <v>Error?</v>
      </c>
      <c r="E9734" s="4" t="s">
        <v>1828</v>
      </c>
    </row>
    <row r="9735" spans="1:5" ht="15" x14ac:dyDescent="0.2">
      <c r="A9735">
        <v>9676</v>
      </c>
      <c r="B9735" s="1495">
        <f>'CARES CRRSA ARP 28-35'!D142</f>
        <v>0</v>
      </c>
      <c r="D9735" s="2" t="str">
        <f t="shared" si="158"/>
        <v>Error?</v>
      </c>
      <c r="E9735" s="4" t="s">
        <v>1828</v>
      </c>
    </row>
    <row r="9736" spans="1:5" ht="15" x14ac:dyDescent="0.2">
      <c r="A9736">
        <v>9677</v>
      </c>
      <c r="B9736" s="1495">
        <f>'CARES CRRSA ARP 28-35'!E142</f>
        <v>0</v>
      </c>
      <c r="D9736" s="2" t="str">
        <f t="shared" si="158"/>
        <v>Error?</v>
      </c>
      <c r="E9736" s="4" t="s">
        <v>1828</v>
      </c>
    </row>
    <row r="9737" spans="1:5" ht="15" x14ac:dyDescent="0.2">
      <c r="A9737">
        <v>9678</v>
      </c>
      <c r="B9737" s="1495">
        <f>'CARES CRRSA ARP 28-35'!F142</f>
        <v>0</v>
      </c>
      <c r="D9737" s="2" t="str">
        <f t="shared" si="158"/>
        <v>Error?</v>
      </c>
      <c r="E9737" s="4" t="s">
        <v>1828</v>
      </c>
    </row>
    <row r="9738" spans="1:5" ht="15" x14ac:dyDescent="0.2">
      <c r="A9738">
        <v>9679</v>
      </c>
      <c r="B9738" s="1495">
        <f>'CARES CRRSA ARP 28-35'!G142</f>
        <v>0</v>
      </c>
      <c r="D9738" s="2" t="str">
        <f t="shared" si="158"/>
        <v>Error?</v>
      </c>
      <c r="E9738" s="4" t="s">
        <v>1828</v>
      </c>
    </row>
    <row r="9739" spans="1:5" ht="15" x14ac:dyDescent="0.2">
      <c r="A9739">
        <v>9680</v>
      </c>
      <c r="B9739" s="1495">
        <f>'CARES CRRSA ARP 28-35'!H142</f>
        <v>0</v>
      </c>
      <c r="D9739" s="2" t="str">
        <f t="shared" si="158"/>
        <v>Error?</v>
      </c>
      <c r="E9739" s="4" t="s">
        <v>1828</v>
      </c>
    </row>
    <row r="9740" spans="1:5" ht="15" x14ac:dyDescent="0.2">
      <c r="A9740">
        <v>9681</v>
      </c>
      <c r="B9740" s="1495">
        <f>'CARES CRRSA ARP 28-35'!I142</f>
        <v>0</v>
      </c>
      <c r="D9740" s="2" t="str">
        <f t="shared" si="158"/>
        <v>Error?</v>
      </c>
      <c r="E9740" s="4" t="s">
        <v>1828</v>
      </c>
    </row>
    <row r="9741" spans="1:5" ht="15" x14ac:dyDescent="0.2">
      <c r="A9741">
        <v>9682</v>
      </c>
      <c r="B9741" s="1495">
        <f>'CARES CRRSA ARP 28-35'!J142</f>
        <v>0</v>
      </c>
      <c r="D9741" s="2" t="str">
        <f t="shared" si="158"/>
        <v>Error?</v>
      </c>
      <c r="E9741" s="4" t="s">
        <v>1828</v>
      </c>
    </row>
    <row r="9742" spans="1:5" ht="15" x14ac:dyDescent="0.2">
      <c r="A9742">
        <v>9683</v>
      </c>
      <c r="B9742" s="1495">
        <f>'CARES CRRSA ARP 28-35'!L142</f>
        <v>0</v>
      </c>
      <c r="D9742" s="2" t="str">
        <f t="shared" si="158"/>
        <v>Error?</v>
      </c>
      <c r="E9742" s="4" t="s">
        <v>1828</v>
      </c>
    </row>
    <row r="9743" spans="1:5" ht="15" x14ac:dyDescent="0.2">
      <c r="A9743">
        <v>9684</v>
      </c>
      <c r="B9743" s="1495">
        <f>'CARES CRRSA ARP 28-35'!D143</f>
        <v>0</v>
      </c>
      <c r="D9743" s="2" t="str">
        <f t="shared" si="158"/>
        <v>Error?</v>
      </c>
      <c r="E9743" s="4" t="s">
        <v>1828</v>
      </c>
    </row>
    <row r="9744" spans="1:5" ht="15" x14ac:dyDescent="0.2">
      <c r="A9744">
        <v>9685</v>
      </c>
      <c r="B9744" s="1495">
        <f>'CARES CRRSA ARP 28-35'!E143</f>
        <v>0</v>
      </c>
      <c r="D9744" s="2" t="str">
        <f t="shared" si="158"/>
        <v>Error?</v>
      </c>
      <c r="E9744" s="4" t="s">
        <v>1828</v>
      </c>
    </row>
    <row r="9745" spans="1:5" ht="15" x14ac:dyDescent="0.2">
      <c r="A9745">
        <v>9686</v>
      </c>
      <c r="B9745" s="1495">
        <f>'CARES CRRSA ARP 28-35'!F143</f>
        <v>0</v>
      </c>
      <c r="D9745" s="2" t="str">
        <f t="shared" si="158"/>
        <v>Error?</v>
      </c>
      <c r="E9745" s="4" t="s">
        <v>1828</v>
      </c>
    </row>
    <row r="9746" spans="1:5" ht="15" x14ac:dyDescent="0.2">
      <c r="A9746">
        <v>9687</v>
      </c>
      <c r="B9746" s="1495">
        <f>'CARES CRRSA ARP 28-35'!G143</f>
        <v>0</v>
      </c>
      <c r="D9746" s="2" t="str">
        <f t="shared" si="158"/>
        <v>Error?</v>
      </c>
      <c r="E9746" s="4" t="s">
        <v>1828</v>
      </c>
    </row>
    <row r="9747" spans="1:5" ht="15" x14ac:dyDescent="0.2">
      <c r="A9747">
        <v>9688</v>
      </c>
      <c r="B9747" s="1495">
        <f>'CARES CRRSA ARP 28-35'!H143</f>
        <v>0</v>
      </c>
      <c r="D9747" s="2" t="str">
        <f t="shared" si="158"/>
        <v>Error?</v>
      </c>
      <c r="E9747" s="4" t="s">
        <v>1828</v>
      </c>
    </row>
    <row r="9748" spans="1:5" ht="15" x14ac:dyDescent="0.2">
      <c r="A9748">
        <v>9689</v>
      </c>
      <c r="B9748" s="1495">
        <f>'CARES CRRSA ARP 28-35'!I143</f>
        <v>0</v>
      </c>
      <c r="D9748" s="2" t="str">
        <f t="shared" si="158"/>
        <v>Error?</v>
      </c>
      <c r="E9748" s="4" t="s">
        <v>1828</v>
      </c>
    </row>
    <row r="9749" spans="1:5" ht="15" x14ac:dyDescent="0.2">
      <c r="A9749">
        <v>9690</v>
      </c>
      <c r="B9749" s="1495">
        <f>'CARES CRRSA ARP 28-35'!J143</f>
        <v>0</v>
      </c>
      <c r="D9749" s="2" t="str">
        <f t="shared" si="158"/>
        <v>Error?</v>
      </c>
      <c r="E9749" s="4" t="s">
        <v>1828</v>
      </c>
    </row>
    <row r="9750" spans="1:5" ht="15" x14ac:dyDescent="0.2">
      <c r="A9750">
        <v>9691</v>
      </c>
      <c r="B9750" s="1495">
        <f>'CARES CRRSA ARP 28-35'!L143</f>
        <v>0</v>
      </c>
      <c r="D9750" s="2" t="str">
        <f t="shared" si="158"/>
        <v>Error?</v>
      </c>
      <c r="E9750" s="4" t="s">
        <v>1828</v>
      </c>
    </row>
    <row r="9751" spans="1:5" ht="15" x14ac:dyDescent="0.2">
      <c r="A9751">
        <v>9692</v>
      </c>
      <c r="B9751" s="1495">
        <f>'CARES CRRSA ARP 28-35'!D146</f>
        <v>0</v>
      </c>
      <c r="D9751" s="2" t="str">
        <f t="shared" si="158"/>
        <v>Error?</v>
      </c>
      <c r="E9751" s="4" t="s">
        <v>1828</v>
      </c>
    </row>
    <row r="9752" spans="1:5" ht="15" x14ac:dyDescent="0.2">
      <c r="A9752">
        <v>9693</v>
      </c>
      <c r="B9752" s="1495">
        <f>'CARES CRRSA ARP 28-35'!E146</f>
        <v>0</v>
      </c>
      <c r="D9752" s="2" t="str">
        <f t="shared" si="158"/>
        <v>Error?</v>
      </c>
      <c r="E9752" s="4" t="s">
        <v>1828</v>
      </c>
    </row>
    <row r="9753" spans="1:5" ht="15" x14ac:dyDescent="0.2">
      <c r="A9753">
        <v>9694</v>
      </c>
      <c r="B9753" s="1495">
        <f>'CARES CRRSA ARP 28-35'!F146</f>
        <v>0</v>
      </c>
      <c r="D9753" s="2" t="str">
        <f t="shared" si="158"/>
        <v>Error?</v>
      </c>
      <c r="E9753" s="4" t="s">
        <v>1828</v>
      </c>
    </row>
    <row r="9754" spans="1:5" ht="15" x14ac:dyDescent="0.2">
      <c r="A9754">
        <v>9695</v>
      </c>
      <c r="B9754" s="1495">
        <f>'CARES CRRSA ARP 28-35'!G146</f>
        <v>0</v>
      </c>
      <c r="D9754" s="2" t="str">
        <f t="shared" si="158"/>
        <v>Error?</v>
      </c>
      <c r="E9754" s="4" t="s">
        <v>1828</v>
      </c>
    </row>
    <row r="9755" spans="1:5" ht="15" x14ac:dyDescent="0.2">
      <c r="A9755">
        <v>9696</v>
      </c>
      <c r="B9755" s="1495">
        <f>'CARES CRRSA ARP 28-35'!H146</f>
        <v>0</v>
      </c>
      <c r="D9755" s="2" t="str">
        <f t="shared" si="158"/>
        <v>Error?</v>
      </c>
      <c r="E9755" s="4" t="s">
        <v>1828</v>
      </c>
    </row>
    <row r="9756" spans="1:5" ht="15" x14ac:dyDescent="0.2">
      <c r="A9756">
        <v>9697</v>
      </c>
      <c r="B9756" s="1495">
        <f>'CARES CRRSA ARP 28-35'!I146</f>
        <v>0</v>
      </c>
      <c r="D9756" s="2" t="str">
        <f t="shared" si="158"/>
        <v>Error?</v>
      </c>
      <c r="E9756" s="4" t="s">
        <v>1828</v>
      </c>
    </row>
    <row r="9757" spans="1:5" ht="15" x14ac:dyDescent="0.2">
      <c r="A9757">
        <v>9698</v>
      </c>
      <c r="B9757" s="1495">
        <f>'CARES CRRSA ARP 28-35'!J146</f>
        <v>0</v>
      </c>
      <c r="D9757" s="2" t="str">
        <f t="shared" si="158"/>
        <v>Error?</v>
      </c>
      <c r="E9757" s="4" t="s">
        <v>1828</v>
      </c>
    </row>
    <row r="9758" spans="1:5" ht="15" x14ac:dyDescent="0.2">
      <c r="A9758">
        <v>9699</v>
      </c>
      <c r="B9758" s="1495">
        <f>'CARES CRRSA ARP 28-35'!L146</f>
        <v>0</v>
      </c>
      <c r="D9758" s="2" t="str">
        <f t="shared" si="158"/>
        <v>Error?</v>
      </c>
      <c r="E9758" s="4" t="s">
        <v>1828</v>
      </c>
    </row>
    <row r="9759" spans="1:5" ht="15" x14ac:dyDescent="0.2">
      <c r="A9759">
        <v>9700</v>
      </c>
      <c r="B9759" s="1495">
        <f>'CARES CRRSA ARP 28-35'!D147</f>
        <v>0</v>
      </c>
      <c r="D9759" s="2" t="str">
        <f t="shared" si="158"/>
        <v>Error?</v>
      </c>
      <c r="E9759" s="4" t="s">
        <v>1828</v>
      </c>
    </row>
    <row r="9760" spans="1:5" ht="15" x14ac:dyDescent="0.2">
      <c r="A9760">
        <v>9701</v>
      </c>
      <c r="B9760" s="1495">
        <f>'CARES CRRSA ARP 28-35'!E147</f>
        <v>0</v>
      </c>
      <c r="D9760" s="2" t="str">
        <f t="shared" si="158"/>
        <v>Error?</v>
      </c>
      <c r="E9760" s="4" t="s">
        <v>1828</v>
      </c>
    </row>
    <row r="9761" spans="1:5" ht="15" x14ac:dyDescent="0.2">
      <c r="A9761">
        <v>9702</v>
      </c>
      <c r="B9761" s="1495">
        <f>'CARES CRRSA ARP 28-35'!F147</f>
        <v>0</v>
      </c>
      <c r="D9761" s="2" t="str">
        <f t="shared" si="158"/>
        <v>Error?</v>
      </c>
      <c r="E9761" s="4" t="s">
        <v>1828</v>
      </c>
    </row>
    <row r="9762" spans="1:5" ht="15" x14ac:dyDescent="0.2">
      <c r="A9762">
        <v>9703</v>
      </c>
      <c r="B9762" s="1495">
        <f>'CARES CRRSA ARP 28-35'!G147</f>
        <v>0</v>
      </c>
      <c r="D9762" s="2" t="str">
        <f t="shared" si="158"/>
        <v>Error?</v>
      </c>
      <c r="E9762" s="4" t="s">
        <v>1828</v>
      </c>
    </row>
    <row r="9763" spans="1:5" ht="15" x14ac:dyDescent="0.2">
      <c r="A9763">
        <v>9704</v>
      </c>
      <c r="B9763" s="1495">
        <f>'CARES CRRSA ARP 28-35'!H147</f>
        <v>0</v>
      </c>
      <c r="D9763" s="2" t="str">
        <f t="shared" si="158"/>
        <v>Error?</v>
      </c>
      <c r="E9763" s="4" t="s">
        <v>1828</v>
      </c>
    </row>
    <row r="9764" spans="1:5" ht="15" x14ac:dyDescent="0.2">
      <c r="A9764">
        <v>9705</v>
      </c>
      <c r="B9764" s="1495">
        <f>'CARES CRRSA ARP 28-35'!I147</f>
        <v>0</v>
      </c>
      <c r="D9764" s="2" t="str">
        <f t="shared" si="158"/>
        <v>Error?</v>
      </c>
      <c r="E9764" s="4" t="s">
        <v>1828</v>
      </c>
    </row>
    <row r="9765" spans="1:5" ht="15" x14ac:dyDescent="0.2">
      <c r="A9765">
        <v>9706</v>
      </c>
      <c r="B9765" s="1495">
        <f>'CARES CRRSA ARP 28-35'!J147</f>
        <v>0</v>
      </c>
      <c r="D9765" s="2" t="str">
        <f t="shared" si="158"/>
        <v>Error?</v>
      </c>
      <c r="E9765" s="4" t="s">
        <v>1828</v>
      </c>
    </row>
    <row r="9766" spans="1:5" ht="15" x14ac:dyDescent="0.2">
      <c r="A9766">
        <v>9707</v>
      </c>
      <c r="B9766" s="1495">
        <f>'CARES CRRSA ARP 28-35'!L147</f>
        <v>0</v>
      </c>
      <c r="D9766" s="2" t="str">
        <f t="shared" si="158"/>
        <v>Error?</v>
      </c>
      <c r="E9766" s="4" t="s">
        <v>1828</v>
      </c>
    </row>
    <row r="9767" spans="1:5" ht="15" x14ac:dyDescent="0.2">
      <c r="A9767">
        <v>9708</v>
      </c>
      <c r="B9767" s="1495">
        <f>'CARES CRRSA ARP 28-35'!D148</f>
        <v>0</v>
      </c>
      <c r="D9767" s="2" t="str">
        <f t="shared" si="158"/>
        <v>Error?</v>
      </c>
      <c r="E9767" s="4" t="s">
        <v>1828</v>
      </c>
    </row>
    <row r="9768" spans="1:5" ht="15" x14ac:dyDescent="0.2">
      <c r="A9768">
        <v>9709</v>
      </c>
      <c r="B9768" s="1495">
        <f>'CARES CRRSA ARP 28-35'!E148</f>
        <v>0</v>
      </c>
      <c r="D9768" s="2" t="str">
        <f t="shared" si="158"/>
        <v>Error?</v>
      </c>
      <c r="E9768" s="4" t="s">
        <v>1828</v>
      </c>
    </row>
    <row r="9769" spans="1:5" ht="15" x14ac:dyDescent="0.2">
      <c r="A9769">
        <v>9710</v>
      </c>
      <c r="B9769" s="1495">
        <f>'CARES CRRSA ARP 28-35'!F148</f>
        <v>0</v>
      </c>
      <c r="D9769" s="2" t="str">
        <f t="shared" si="158"/>
        <v>Error?</v>
      </c>
      <c r="E9769" s="4" t="s">
        <v>1828</v>
      </c>
    </row>
    <row r="9770" spans="1:5" ht="15" x14ac:dyDescent="0.2">
      <c r="A9770">
        <v>9711</v>
      </c>
      <c r="B9770" s="1495">
        <f>'CARES CRRSA ARP 28-35'!G148</f>
        <v>0</v>
      </c>
      <c r="D9770" s="2" t="str">
        <f t="shared" si="158"/>
        <v>Error?</v>
      </c>
      <c r="E9770" s="4" t="s">
        <v>1828</v>
      </c>
    </row>
    <row r="9771" spans="1:5" ht="15" x14ac:dyDescent="0.2">
      <c r="A9771">
        <v>9712</v>
      </c>
      <c r="B9771" s="1495">
        <f>'CARES CRRSA ARP 28-35'!H148</f>
        <v>0</v>
      </c>
      <c r="D9771" s="2" t="str">
        <f t="shared" si="158"/>
        <v>Error?</v>
      </c>
      <c r="E9771" s="4" t="s">
        <v>1828</v>
      </c>
    </row>
    <row r="9772" spans="1:5" ht="15" x14ac:dyDescent="0.2">
      <c r="A9772">
        <v>9713</v>
      </c>
      <c r="B9772" s="1495">
        <f>'CARES CRRSA ARP 28-35'!I148</f>
        <v>0</v>
      </c>
      <c r="D9772" s="2" t="str">
        <f t="shared" si="158"/>
        <v>Error?</v>
      </c>
      <c r="E9772" s="4" t="s">
        <v>1828</v>
      </c>
    </row>
    <row r="9773" spans="1:5" ht="15" x14ac:dyDescent="0.2">
      <c r="A9773">
        <v>9714</v>
      </c>
      <c r="B9773" s="1495">
        <f>'CARES CRRSA ARP 28-35'!J148</f>
        <v>0</v>
      </c>
      <c r="D9773" s="2" t="str">
        <f t="shared" si="158"/>
        <v>Error?</v>
      </c>
      <c r="E9773" s="4" t="s">
        <v>1828</v>
      </c>
    </row>
    <row r="9774" spans="1:5" ht="15" x14ac:dyDescent="0.25">
      <c r="A9774">
        <v>9715</v>
      </c>
      <c r="B9774" s="1626">
        <f>'CARES CRRSA ARP 28-35'!L148</f>
        <v>0</v>
      </c>
      <c r="D9774" s="2" t="str">
        <f t="shared" si="158"/>
        <v>Error?</v>
      </c>
      <c r="E9774" s="4" t="s">
        <v>1828</v>
      </c>
    </row>
    <row r="9775" spans="1:5" ht="15" x14ac:dyDescent="0.2">
      <c r="A9775">
        <v>9716</v>
      </c>
      <c r="B9775" s="1495">
        <f>'CARES CRRSA ARP 28-35'!F151</f>
        <v>0</v>
      </c>
      <c r="D9775" s="2" t="str">
        <f t="shared" si="158"/>
        <v>Error?</v>
      </c>
      <c r="E9775" s="4" t="s">
        <v>1828</v>
      </c>
    </row>
    <row r="9776" spans="1:5" ht="15" x14ac:dyDescent="0.2">
      <c r="A9776">
        <v>9717</v>
      </c>
      <c r="B9776" s="1495">
        <f>'CARES CRRSA ARP 28-35'!G151</f>
        <v>0</v>
      </c>
      <c r="D9776" s="2" t="str">
        <f t="shared" si="158"/>
        <v>Error?</v>
      </c>
      <c r="E9776" s="4" t="s">
        <v>1828</v>
      </c>
    </row>
    <row r="9777" spans="1:5" ht="15" x14ac:dyDescent="0.2">
      <c r="A9777">
        <v>9718</v>
      </c>
      <c r="B9777" s="1495">
        <f>'CARES CRRSA ARP 28-35'!H151</f>
        <v>0</v>
      </c>
      <c r="D9777" s="2" t="str">
        <f t="shared" si="158"/>
        <v>Error?</v>
      </c>
      <c r="E9777" s="4" t="s">
        <v>1828</v>
      </c>
    </row>
    <row r="9778" spans="1:5" ht="15" x14ac:dyDescent="0.2">
      <c r="A9778">
        <v>9719</v>
      </c>
      <c r="B9778" s="1495">
        <f>'CARES CRRSA ARP 28-35'!J151</f>
        <v>0</v>
      </c>
      <c r="D9778" s="2" t="str">
        <f t="shared" si="158"/>
        <v>Error?</v>
      </c>
      <c r="E9778" s="4" t="s">
        <v>1828</v>
      </c>
    </row>
    <row r="9779" spans="1:5" ht="15" x14ac:dyDescent="0.2">
      <c r="A9779">
        <v>9720</v>
      </c>
      <c r="B9779" s="1495">
        <f>'CARES CRRSA ARP 28-35'!L151</f>
        <v>0</v>
      </c>
      <c r="D9779" s="2" t="str">
        <f t="shared" si="158"/>
        <v>Error?</v>
      </c>
      <c r="E9779" s="4" t="s">
        <v>1828</v>
      </c>
    </row>
    <row r="9780" spans="1:5" ht="15" x14ac:dyDescent="0.2">
      <c r="A9780">
        <v>9721</v>
      </c>
      <c r="B9780" s="1495">
        <f>'CARES CRRSA ARP 28-35'!F152</f>
        <v>0</v>
      </c>
      <c r="D9780" s="2" t="str">
        <f t="shared" si="158"/>
        <v>Error?</v>
      </c>
      <c r="E9780" s="4" t="s">
        <v>1828</v>
      </c>
    </row>
    <row r="9781" spans="1:5" ht="15" x14ac:dyDescent="0.2">
      <c r="A9781">
        <v>9722</v>
      </c>
      <c r="B9781" s="1495">
        <f>'CARES CRRSA ARP 28-35'!G152</f>
        <v>0</v>
      </c>
      <c r="D9781" s="2" t="str">
        <f t="shared" si="158"/>
        <v>Error?</v>
      </c>
      <c r="E9781" s="4" t="s">
        <v>1828</v>
      </c>
    </row>
    <row r="9782" spans="1:5" ht="15" x14ac:dyDescent="0.2">
      <c r="A9782">
        <v>9723</v>
      </c>
      <c r="B9782" s="1495">
        <f>'CARES CRRSA ARP 28-35'!H152</f>
        <v>0</v>
      </c>
      <c r="D9782" s="2" t="str">
        <f t="shared" si="158"/>
        <v>Error?</v>
      </c>
      <c r="E9782" s="4" t="s">
        <v>1828</v>
      </c>
    </row>
    <row r="9783" spans="1:5" ht="15" x14ac:dyDescent="0.2">
      <c r="A9783">
        <v>9724</v>
      </c>
      <c r="B9783" s="1495">
        <f>'CARES CRRSA ARP 28-35'!J152</f>
        <v>0</v>
      </c>
      <c r="D9783" s="2" t="str">
        <f t="shared" si="158"/>
        <v>Error?</v>
      </c>
      <c r="E9783" s="4" t="s">
        <v>1828</v>
      </c>
    </row>
    <row r="9784" spans="1:5" ht="15" x14ac:dyDescent="0.2">
      <c r="A9784">
        <v>9725</v>
      </c>
      <c r="B9784" s="1495">
        <f>'CARES CRRSA ARP 28-35'!L152</f>
        <v>0</v>
      </c>
      <c r="D9784" s="2" t="str">
        <f t="shared" si="158"/>
        <v>Error?</v>
      </c>
      <c r="E9784" s="4" t="s">
        <v>1828</v>
      </c>
    </row>
    <row r="9785" spans="1:5" ht="15" x14ac:dyDescent="0.2">
      <c r="A9785">
        <v>9726</v>
      </c>
      <c r="B9785" s="1495">
        <f>'CARES CRRSA ARP 28-35'!F153</f>
        <v>0</v>
      </c>
      <c r="D9785" s="2" t="str">
        <f t="shared" si="158"/>
        <v>Error?</v>
      </c>
      <c r="E9785" s="4" t="s">
        <v>1828</v>
      </c>
    </row>
    <row r="9786" spans="1:5" ht="15" x14ac:dyDescent="0.2">
      <c r="A9786">
        <v>9727</v>
      </c>
      <c r="B9786" s="1495">
        <f>'CARES CRRSA ARP 28-35'!G153</f>
        <v>0</v>
      </c>
      <c r="D9786" s="2" t="str">
        <f t="shared" si="158"/>
        <v>Error?</v>
      </c>
      <c r="E9786" s="4" t="s">
        <v>1828</v>
      </c>
    </row>
    <row r="9787" spans="1:5" ht="15" x14ac:dyDescent="0.2">
      <c r="A9787">
        <v>9728</v>
      </c>
      <c r="B9787" s="1495">
        <f>'CARES CRRSA ARP 28-35'!H153</f>
        <v>0</v>
      </c>
      <c r="D9787" s="2" t="str">
        <f t="shared" si="158"/>
        <v>Error?</v>
      </c>
      <c r="E9787" s="4" t="s">
        <v>1828</v>
      </c>
    </row>
    <row r="9788" spans="1:5" ht="15" x14ac:dyDescent="0.2">
      <c r="A9788">
        <v>9729</v>
      </c>
      <c r="B9788" s="1495">
        <f>'CARES CRRSA ARP 28-35'!J153</f>
        <v>0</v>
      </c>
      <c r="D9788" s="2" t="str">
        <f t="shared" si="158"/>
        <v>Error?</v>
      </c>
      <c r="E9788" s="4" t="s">
        <v>1828</v>
      </c>
    </row>
    <row r="9789" spans="1:5" ht="15" x14ac:dyDescent="0.2">
      <c r="A9789">
        <v>9730</v>
      </c>
      <c r="B9789" s="1495">
        <f>'CARES CRRSA ARP 28-35'!L153</f>
        <v>0</v>
      </c>
      <c r="D9789" s="2" t="str">
        <f t="shared" ref="D9789" si="159">IF(ISBLANK(B9789),"OK",IF(A9789-B9789=0,"OK","Error?"))</f>
        <v>Error?</v>
      </c>
      <c r="E9789" s="4" t="s">
        <v>1828</v>
      </c>
    </row>
  </sheetData>
  <sheetProtection algorithmName="SHA-512" hashValue="vWtAyLFF/TkugxhvqgolJ7z9eFwai9zrcw8oGTrC6QzjvceKpfecWKz3wqNCeQgFYbbYPY1S1anZPqntDBqeyQ==" saltValue="/Z9UTmRB6fSwT7juKpikyQ==" spinCount="100000" sheet="1" objects="1" scenarios="1"/>
  <autoFilter ref="A1:F9789" xr:uid="{00000000-0009-0000-0000-000019000000}"/>
  <phoneticPr fontId="24"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30"/>
  <sheetViews>
    <sheetView zoomScale="120" zoomScaleNormal="120" workbookViewId="0">
      <selection sqref="A1:E1"/>
    </sheetView>
  </sheetViews>
  <sheetFormatPr defaultColWidth="9.140625" defaultRowHeight="15" x14ac:dyDescent="0.25"/>
  <cols>
    <col min="1" max="1" width="2.28515625" style="1546" customWidth="1"/>
    <col min="2" max="2" width="88.140625" style="1546" customWidth="1"/>
    <col min="3" max="3" width="1" style="1546" customWidth="1"/>
    <col min="4" max="4" width="23.42578125" style="1546" customWidth="1"/>
    <col min="5" max="5" width="11" style="1546" customWidth="1"/>
    <col min="6" max="16384" width="9.140625" style="1546"/>
  </cols>
  <sheetData>
    <row r="1" spans="1:5" ht="15.75" thickBot="1" x14ac:dyDescent="0.3">
      <c r="A1" s="2177" t="s">
        <v>945</v>
      </c>
      <c r="B1" s="2177"/>
      <c r="C1" s="2177"/>
      <c r="D1" s="2177"/>
      <c r="E1" s="2177"/>
    </row>
    <row r="2" spans="1:5" ht="15.75" thickTop="1" x14ac:dyDescent="0.25">
      <c r="A2" s="2178" t="s">
        <v>4846</v>
      </c>
      <c r="B2" s="2178"/>
      <c r="C2" s="2178"/>
      <c r="D2" s="2178"/>
      <c r="E2" s="2178"/>
    </row>
    <row r="3" spans="1:5" x14ac:dyDescent="0.25">
      <c r="A3" s="1547"/>
      <c r="B3" s="1547"/>
      <c r="C3" s="1547"/>
      <c r="D3" s="1547"/>
      <c r="E3" s="1547"/>
    </row>
    <row r="4" spans="1:5" ht="24.75" customHeight="1" x14ac:dyDescent="0.25">
      <c r="A4" s="1548"/>
      <c r="B4" s="2179" t="s">
        <v>4847</v>
      </c>
      <c r="C4" s="2179"/>
      <c r="D4" s="2179"/>
      <c r="E4" s="2179"/>
    </row>
    <row r="6" spans="1:5" ht="15" customHeight="1" x14ac:dyDescent="0.25">
      <c r="B6" s="2180" t="s">
        <v>4848</v>
      </c>
      <c r="C6" s="2180"/>
      <c r="D6" s="2180"/>
      <c r="E6" s="2180"/>
    </row>
    <row r="7" spans="1:5" x14ac:dyDescent="0.25">
      <c r="B7" s="2180"/>
      <c r="C7" s="2180"/>
      <c r="D7" s="2180"/>
      <c r="E7" s="2180"/>
    </row>
    <row r="8" spans="1:5" x14ac:dyDescent="0.25">
      <c r="B8" s="1549" t="s">
        <v>4849</v>
      </c>
      <c r="C8" s="1550"/>
      <c r="E8" s="1550"/>
    </row>
    <row r="9" spans="1:5" x14ac:dyDescent="0.25">
      <c r="B9" s="1551"/>
    </row>
    <row r="10" spans="1:5" x14ac:dyDescent="0.25">
      <c r="A10" s="2181" t="s">
        <v>4850</v>
      </c>
      <c r="B10" s="2181"/>
      <c r="C10" s="2181"/>
      <c r="D10" s="2181"/>
      <c r="E10" s="2181"/>
    </row>
    <row r="12" spans="1:5" ht="115.5" customHeight="1" x14ac:dyDescent="0.25">
      <c r="B12" s="2176" t="s">
        <v>4851</v>
      </c>
      <c r="C12" s="2176"/>
      <c r="D12" s="2176"/>
      <c r="E12" s="2176"/>
    </row>
    <row r="13" spans="1:5" x14ac:dyDescent="0.25">
      <c r="B13" s="1552" t="s">
        <v>4852</v>
      </c>
    </row>
    <row r="30" spans="5:5" x14ac:dyDescent="0.25">
      <c r="E30" s="1551"/>
    </row>
  </sheetData>
  <mergeCells count="6">
    <mergeCell ref="B12:E12"/>
    <mergeCell ref="A1:E1"/>
    <mergeCell ref="A2:E2"/>
    <mergeCell ref="B4:E4"/>
    <mergeCell ref="B6:E7"/>
    <mergeCell ref="A10:E10"/>
  </mergeCells>
  <hyperlinks>
    <hyperlink ref="B8" r:id="rId1" xr:uid="{00000000-0004-0000-1A00-000000000000}"/>
    <hyperlink ref="B13" r:id="rId2" xr:uid="{00000000-0004-0000-1A00-000001000000}"/>
  </hyperlinks>
  <pageMargins left="0.7" right="0.7" top="0.75" bottom="0.75" header="0.3" footer="0.3"/>
  <pageSetup scale="92" orientation="landscap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D993"/>
  <sheetViews>
    <sheetView workbookViewId="0">
      <selection activeCell="H5" sqref="H5"/>
    </sheetView>
  </sheetViews>
  <sheetFormatPr defaultRowHeight="12.75" x14ac:dyDescent="0.2"/>
  <cols>
    <col min="1" max="1" width="19.85546875" customWidth="1"/>
    <col min="2" max="2" width="44.140625" customWidth="1"/>
    <col min="3" max="3" width="19.85546875" customWidth="1"/>
    <col min="4" max="4" width="54.5703125" customWidth="1"/>
  </cols>
  <sheetData>
    <row r="1" spans="1:4" ht="30" x14ac:dyDescent="0.25">
      <c r="A1" s="1543" t="s">
        <v>4843</v>
      </c>
      <c r="B1" s="1500" t="s">
        <v>1830</v>
      </c>
      <c r="C1" s="1500" t="s">
        <v>1829</v>
      </c>
      <c r="D1" s="1503" t="s">
        <v>3815</v>
      </c>
    </row>
    <row r="2" spans="1:4" ht="15" x14ac:dyDescent="0.2">
      <c r="A2" s="1501" t="s">
        <v>3589</v>
      </c>
      <c r="B2" s="1502" t="s">
        <v>3590</v>
      </c>
      <c r="C2" s="1501" t="s">
        <v>3589</v>
      </c>
      <c r="D2" t="s">
        <v>4695</v>
      </c>
    </row>
    <row r="3" spans="1:4" ht="15" x14ac:dyDescent="0.2">
      <c r="A3" s="1501" t="s">
        <v>2899</v>
      </c>
      <c r="B3" s="1502" t="s">
        <v>2900</v>
      </c>
      <c r="C3" s="1501" t="s">
        <v>2899</v>
      </c>
      <c r="D3" t="s">
        <v>4350</v>
      </c>
    </row>
    <row r="4" spans="1:4" ht="15" x14ac:dyDescent="0.2">
      <c r="A4" s="1501" t="s">
        <v>1847</v>
      </c>
      <c r="B4" s="1502" t="s">
        <v>1848</v>
      </c>
      <c r="C4" s="1501" t="s">
        <v>1847</v>
      </c>
      <c r="D4" t="s">
        <v>3824</v>
      </c>
    </row>
    <row r="5" spans="1:4" ht="15" x14ac:dyDescent="0.2">
      <c r="A5" s="1501" t="s">
        <v>2507</v>
      </c>
      <c r="B5" s="1502" t="s">
        <v>2508</v>
      </c>
      <c r="C5" s="1501" t="s">
        <v>2507</v>
      </c>
      <c r="D5" t="s">
        <v>4154</v>
      </c>
    </row>
    <row r="6" spans="1:4" ht="15" x14ac:dyDescent="0.2">
      <c r="A6" s="1501" t="s">
        <v>2985</v>
      </c>
      <c r="B6" s="1502" t="s">
        <v>2986</v>
      </c>
      <c r="C6" s="1501" t="s">
        <v>2985</v>
      </c>
      <c r="D6" t="s">
        <v>4393</v>
      </c>
    </row>
    <row r="7" spans="1:4" ht="15" x14ac:dyDescent="0.2">
      <c r="A7" s="1501" t="s">
        <v>2633</v>
      </c>
      <c r="B7" s="1502" t="s">
        <v>2634</v>
      </c>
      <c r="C7" s="1501" t="s">
        <v>2633</v>
      </c>
      <c r="D7" t="s">
        <v>4217</v>
      </c>
    </row>
    <row r="8" spans="1:4" ht="15" x14ac:dyDescent="0.2">
      <c r="A8" s="1501" t="s">
        <v>2357</v>
      </c>
      <c r="B8" s="1502" t="s">
        <v>2358</v>
      </c>
      <c r="C8" s="1501" t="s">
        <v>2357</v>
      </c>
      <c r="D8" t="s">
        <v>4079</v>
      </c>
    </row>
    <row r="9" spans="1:4" ht="15" x14ac:dyDescent="0.2">
      <c r="A9" s="1501" t="s">
        <v>3141</v>
      </c>
      <c r="B9" s="1502" t="s">
        <v>3142</v>
      </c>
      <c r="C9" s="1501" t="s">
        <v>3141</v>
      </c>
      <c r="D9" t="s">
        <v>4471</v>
      </c>
    </row>
    <row r="10" spans="1:4" ht="15" x14ac:dyDescent="0.2">
      <c r="A10" s="1501" t="s">
        <v>2607</v>
      </c>
      <c r="B10" s="1502" t="s">
        <v>2608</v>
      </c>
      <c r="C10" s="1501" t="s">
        <v>2607</v>
      </c>
      <c r="D10" t="s">
        <v>4204</v>
      </c>
    </row>
    <row r="11" spans="1:4" ht="15" x14ac:dyDescent="0.2">
      <c r="A11" s="1501" t="s">
        <v>3007</v>
      </c>
      <c r="B11" s="1502" t="s">
        <v>3008</v>
      </c>
      <c r="C11" s="1501" t="s">
        <v>3007</v>
      </c>
      <c r="D11" t="s">
        <v>4404</v>
      </c>
    </row>
    <row r="12" spans="1:4" ht="15" x14ac:dyDescent="0.2">
      <c r="A12" s="1501" t="s">
        <v>2113</v>
      </c>
      <c r="B12" s="1502" t="s">
        <v>2114</v>
      </c>
      <c r="C12" s="1501" t="s">
        <v>2113</v>
      </c>
      <c r="D12" t="s">
        <v>3957</v>
      </c>
    </row>
    <row r="13" spans="1:4" ht="15" x14ac:dyDescent="0.2">
      <c r="A13" s="1501" t="s">
        <v>1885</v>
      </c>
      <c r="B13" s="1502" t="s">
        <v>1886</v>
      </c>
      <c r="C13" s="1501" t="s">
        <v>1885</v>
      </c>
      <c r="D13" t="s">
        <v>3843</v>
      </c>
    </row>
    <row r="14" spans="1:4" ht="15" x14ac:dyDescent="0.2">
      <c r="A14" s="1501" t="s">
        <v>3121</v>
      </c>
      <c r="B14" s="1502" t="s">
        <v>3122</v>
      </c>
      <c r="C14" s="1501" t="s">
        <v>3121</v>
      </c>
      <c r="D14" t="s">
        <v>4461</v>
      </c>
    </row>
    <row r="15" spans="1:4" ht="15" x14ac:dyDescent="0.2">
      <c r="A15" s="1501" t="s">
        <v>2769</v>
      </c>
      <c r="B15" s="1502" t="s">
        <v>2770</v>
      </c>
      <c r="C15" s="1501" t="s">
        <v>2769</v>
      </c>
      <c r="D15" t="s">
        <v>4285</v>
      </c>
    </row>
    <row r="16" spans="1:4" ht="15" x14ac:dyDescent="0.2">
      <c r="A16" s="1501" t="s">
        <v>3193</v>
      </c>
      <c r="B16" s="1502" t="s">
        <v>3194</v>
      </c>
      <c r="C16" s="1501" t="s">
        <v>3193</v>
      </c>
      <c r="D16" t="s">
        <v>4497</v>
      </c>
    </row>
    <row r="17" spans="1:4" ht="15" x14ac:dyDescent="0.2">
      <c r="A17" s="1501" t="s">
        <v>2823</v>
      </c>
      <c r="B17" s="1502" t="s">
        <v>2824</v>
      </c>
      <c r="C17" s="1501" t="s">
        <v>2823</v>
      </c>
      <c r="D17" t="s">
        <v>4312</v>
      </c>
    </row>
    <row r="18" spans="1:4" ht="15" x14ac:dyDescent="0.2">
      <c r="A18" s="1501" t="s">
        <v>2829</v>
      </c>
      <c r="B18" s="1502" t="s">
        <v>2830</v>
      </c>
      <c r="C18" s="1501" t="s">
        <v>2829</v>
      </c>
      <c r="D18" t="s">
        <v>4315</v>
      </c>
    </row>
    <row r="19" spans="1:4" ht="15" x14ac:dyDescent="0.2">
      <c r="A19" s="1501" t="s">
        <v>2771</v>
      </c>
      <c r="B19" s="1502" t="s">
        <v>2772</v>
      </c>
      <c r="C19" s="1501" t="s">
        <v>2771</v>
      </c>
      <c r="D19" t="s">
        <v>4286</v>
      </c>
    </row>
    <row r="20" spans="1:4" ht="15" x14ac:dyDescent="0.2">
      <c r="A20" s="1501" t="s">
        <v>2917</v>
      </c>
      <c r="B20" s="1502" t="s">
        <v>2918</v>
      </c>
      <c r="C20" s="1501" t="s">
        <v>2917</v>
      </c>
      <c r="D20" t="s">
        <v>4359</v>
      </c>
    </row>
    <row r="21" spans="1:4" ht="15" x14ac:dyDescent="0.2">
      <c r="A21" s="1501" t="s">
        <v>2957</v>
      </c>
      <c r="B21" s="1502" t="s">
        <v>2958</v>
      </c>
      <c r="C21" s="1501" t="s">
        <v>2957</v>
      </c>
      <c r="D21" t="s">
        <v>4379</v>
      </c>
    </row>
    <row r="22" spans="1:4" ht="15" x14ac:dyDescent="0.2">
      <c r="A22" s="1501" t="s">
        <v>2139</v>
      </c>
      <c r="B22" s="1502" t="s">
        <v>2140</v>
      </c>
      <c r="C22" s="1501" t="s">
        <v>2139</v>
      </c>
      <c r="D22" t="s">
        <v>3970</v>
      </c>
    </row>
    <row r="23" spans="1:4" ht="15" x14ac:dyDescent="0.2">
      <c r="A23" s="1501" t="s">
        <v>2297</v>
      </c>
      <c r="B23" s="1502" t="s">
        <v>2298</v>
      </c>
      <c r="C23" s="1501" t="s">
        <v>2297</v>
      </c>
      <c r="D23" t="s">
        <v>4049</v>
      </c>
    </row>
    <row r="24" spans="1:4" ht="15" x14ac:dyDescent="0.2">
      <c r="A24" s="1501" t="s">
        <v>3055</v>
      </c>
      <c r="B24" s="1502" t="s">
        <v>3056</v>
      </c>
      <c r="C24" s="1501" t="s">
        <v>3055</v>
      </c>
      <c r="D24" t="s">
        <v>4428</v>
      </c>
    </row>
    <row r="25" spans="1:4" ht="15" x14ac:dyDescent="0.2">
      <c r="A25" s="1501" t="s">
        <v>2203</v>
      </c>
      <c r="B25" s="1502" t="s">
        <v>2204</v>
      </c>
      <c r="C25" s="1501" t="s">
        <v>2203</v>
      </c>
      <c r="D25" t="s">
        <v>4002</v>
      </c>
    </row>
    <row r="26" spans="1:4" ht="15" x14ac:dyDescent="0.2">
      <c r="A26" s="1501" t="s">
        <v>1943</v>
      </c>
      <c r="B26" s="1502" t="s">
        <v>1944</v>
      </c>
      <c r="C26" s="1501" t="s">
        <v>1943</v>
      </c>
      <c r="D26" t="s">
        <v>3872</v>
      </c>
    </row>
    <row r="27" spans="1:4" ht="15" x14ac:dyDescent="0.2">
      <c r="A27" s="1501" t="s">
        <v>3447</v>
      </c>
      <c r="B27" s="1502" t="s">
        <v>3448</v>
      </c>
      <c r="C27" s="1501" t="s">
        <v>3447</v>
      </c>
      <c r="D27" t="s">
        <v>4624</v>
      </c>
    </row>
    <row r="28" spans="1:4" ht="15" x14ac:dyDescent="0.2">
      <c r="A28" s="1501" t="s">
        <v>3441</v>
      </c>
      <c r="B28" s="1502" t="s">
        <v>3442</v>
      </c>
      <c r="C28" s="1501" t="s">
        <v>3441</v>
      </c>
      <c r="D28" t="s">
        <v>4621</v>
      </c>
    </row>
    <row r="29" spans="1:4" ht="15" x14ac:dyDescent="0.2">
      <c r="A29" s="1501" t="s">
        <v>2295</v>
      </c>
      <c r="B29" s="1502" t="s">
        <v>2296</v>
      </c>
      <c r="C29" s="1501" t="s">
        <v>2295</v>
      </c>
      <c r="D29" t="s">
        <v>4048</v>
      </c>
    </row>
    <row r="30" spans="1:4" ht="15" x14ac:dyDescent="0.2">
      <c r="A30" s="1501" t="s">
        <v>2425</v>
      </c>
      <c r="B30" s="1502" t="s">
        <v>2426</v>
      </c>
      <c r="C30" s="1501" t="s">
        <v>2425</v>
      </c>
      <c r="D30" t="s">
        <v>4113</v>
      </c>
    </row>
    <row r="31" spans="1:4" ht="15" x14ac:dyDescent="0.2">
      <c r="A31" s="1501" t="s">
        <v>3195</v>
      </c>
      <c r="B31" s="1502" t="s">
        <v>3196</v>
      </c>
      <c r="C31" s="1501" t="s">
        <v>3195</v>
      </c>
      <c r="D31" t="s">
        <v>4498</v>
      </c>
    </row>
    <row r="32" spans="1:4" ht="15" x14ac:dyDescent="0.2">
      <c r="A32" s="1501" t="s">
        <v>2703</v>
      </c>
      <c r="B32" s="1502" t="s">
        <v>2704</v>
      </c>
      <c r="C32" s="1501" t="s">
        <v>2703</v>
      </c>
      <c r="D32" t="s">
        <v>4252</v>
      </c>
    </row>
    <row r="33" spans="1:4" ht="15" x14ac:dyDescent="0.2">
      <c r="A33" s="1501" t="s">
        <v>3349</v>
      </c>
      <c r="B33" s="1502" t="s">
        <v>3350</v>
      </c>
      <c r="C33" s="1501" t="s">
        <v>3349</v>
      </c>
      <c r="D33" t="s">
        <v>4575</v>
      </c>
    </row>
    <row r="34" spans="1:4" ht="15" x14ac:dyDescent="0.2">
      <c r="A34" s="1501" t="s">
        <v>2111</v>
      </c>
      <c r="B34" s="1502" t="s">
        <v>2112</v>
      </c>
      <c r="C34" s="1501" t="s">
        <v>2111</v>
      </c>
      <c r="D34" t="s">
        <v>3956</v>
      </c>
    </row>
    <row r="35" spans="1:4" ht="15" x14ac:dyDescent="0.2">
      <c r="A35" s="1501" t="s">
        <v>3357</v>
      </c>
      <c r="B35" s="1502" t="s">
        <v>3358</v>
      </c>
      <c r="C35" s="1501" t="s">
        <v>3357</v>
      </c>
      <c r="D35" t="s">
        <v>4579</v>
      </c>
    </row>
    <row r="36" spans="1:4" ht="15" x14ac:dyDescent="0.2">
      <c r="A36" s="1501" t="s">
        <v>2839</v>
      </c>
      <c r="B36" s="1502" t="s">
        <v>2840</v>
      </c>
      <c r="C36" s="1501" t="s">
        <v>2839</v>
      </c>
      <c r="D36" t="s">
        <v>4320</v>
      </c>
    </row>
    <row r="37" spans="1:4" ht="15" x14ac:dyDescent="0.2">
      <c r="A37" s="1501" t="s">
        <v>2837</v>
      </c>
      <c r="B37" s="1502" t="s">
        <v>2838</v>
      </c>
      <c r="C37" s="1501" t="s">
        <v>2837</v>
      </c>
      <c r="D37" t="s">
        <v>4319</v>
      </c>
    </row>
    <row r="38" spans="1:4" ht="15" x14ac:dyDescent="0.2">
      <c r="A38" s="1501" t="s">
        <v>2347</v>
      </c>
      <c r="B38" s="1502" t="s">
        <v>2348</v>
      </c>
      <c r="C38" s="1501" t="s">
        <v>2347</v>
      </c>
      <c r="D38" t="s">
        <v>4074</v>
      </c>
    </row>
    <row r="39" spans="1:4" ht="15" x14ac:dyDescent="0.2">
      <c r="A39" s="1501" t="s">
        <v>1963</v>
      </c>
      <c r="B39" s="1502" t="s">
        <v>1964</v>
      </c>
      <c r="C39" s="1501" t="s">
        <v>1963</v>
      </c>
      <c r="D39" t="s">
        <v>3882</v>
      </c>
    </row>
    <row r="40" spans="1:4" ht="15" x14ac:dyDescent="0.2">
      <c r="A40" s="1501" t="s">
        <v>3353</v>
      </c>
      <c r="B40" s="1502" t="s">
        <v>3354</v>
      </c>
      <c r="C40" s="1501" t="s">
        <v>3353</v>
      </c>
      <c r="D40" t="s">
        <v>4577</v>
      </c>
    </row>
    <row r="41" spans="1:4" ht="15" x14ac:dyDescent="0.2">
      <c r="A41" s="1501" t="s">
        <v>2961</v>
      </c>
      <c r="B41" s="1502" t="s">
        <v>2962</v>
      </c>
      <c r="C41" s="1501" t="s">
        <v>2961</v>
      </c>
      <c r="D41" t="s">
        <v>4381</v>
      </c>
    </row>
    <row r="42" spans="1:4" ht="15" x14ac:dyDescent="0.2">
      <c r="A42" s="1501" t="s">
        <v>2995</v>
      </c>
      <c r="B42" s="1502" t="s">
        <v>2996</v>
      </c>
      <c r="C42" s="1501" t="s">
        <v>2995</v>
      </c>
      <c r="D42" t="s">
        <v>4398</v>
      </c>
    </row>
    <row r="43" spans="1:4" ht="15" x14ac:dyDescent="0.2">
      <c r="A43" s="1501" t="s">
        <v>2351</v>
      </c>
      <c r="B43" s="1502" t="s">
        <v>2352</v>
      </c>
      <c r="C43" s="1501" t="s">
        <v>2351</v>
      </c>
      <c r="D43" t="s">
        <v>4076</v>
      </c>
    </row>
    <row r="44" spans="1:4" ht="15" x14ac:dyDescent="0.2">
      <c r="A44" s="1501" t="s">
        <v>3239</v>
      </c>
      <c r="B44" s="1502" t="s">
        <v>3240</v>
      </c>
      <c r="C44" s="1501" t="s">
        <v>3239</v>
      </c>
      <c r="D44" t="s">
        <v>4520</v>
      </c>
    </row>
    <row r="45" spans="1:4" ht="15" x14ac:dyDescent="0.2">
      <c r="A45" s="1501" t="s">
        <v>2835</v>
      </c>
      <c r="B45" s="1502" t="s">
        <v>2836</v>
      </c>
      <c r="C45" s="1501" t="s">
        <v>2835</v>
      </c>
      <c r="D45" t="s">
        <v>4318</v>
      </c>
    </row>
    <row r="46" spans="1:4" ht="15" x14ac:dyDescent="0.2">
      <c r="A46" s="1501" t="s">
        <v>2909</v>
      </c>
      <c r="B46" s="1502" t="s">
        <v>2910</v>
      </c>
      <c r="C46" s="1501" t="s">
        <v>2909</v>
      </c>
      <c r="D46" t="s">
        <v>4355</v>
      </c>
    </row>
    <row r="47" spans="1:4" ht="15" x14ac:dyDescent="0.2">
      <c r="A47" s="1501" t="s">
        <v>1843</v>
      </c>
      <c r="B47" s="1502" t="s">
        <v>1844</v>
      </c>
      <c r="C47" s="1501" t="s">
        <v>1843</v>
      </c>
      <c r="D47" t="s">
        <v>3822</v>
      </c>
    </row>
    <row r="48" spans="1:4" ht="15" x14ac:dyDescent="0.2">
      <c r="A48" s="1501" t="s">
        <v>1887</v>
      </c>
      <c r="B48" s="1502" t="s">
        <v>1888</v>
      </c>
      <c r="C48" s="1501" t="s">
        <v>1887</v>
      </c>
      <c r="D48" t="s">
        <v>3844</v>
      </c>
    </row>
    <row r="49" spans="1:4" ht="15" x14ac:dyDescent="0.2">
      <c r="A49" s="1501" t="s">
        <v>3521</v>
      </c>
      <c r="B49" s="1502" t="s">
        <v>3522</v>
      </c>
      <c r="C49" s="1501" t="s">
        <v>3521</v>
      </c>
      <c r="D49" t="s">
        <v>4661</v>
      </c>
    </row>
    <row r="50" spans="1:4" ht="15" x14ac:dyDescent="0.2">
      <c r="A50" s="1501" t="s">
        <v>3811</v>
      </c>
      <c r="B50" s="1502" t="s">
        <v>3812</v>
      </c>
      <c r="C50" s="1501" t="s">
        <v>3811</v>
      </c>
      <c r="D50" t="s">
        <v>4806</v>
      </c>
    </row>
    <row r="51" spans="1:4" ht="15" x14ac:dyDescent="0.2">
      <c r="A51" s="1501" t="s">
        <v>3323</v>
      </c>
      <c r="B51" s="1502" t="s">
        <v>3324</v>
      </c>
      <c r="C51" s="1501" t="s">
        <v>3323</v>
      </c>
      <c r="D51" t="s">
        <v>4562</v>
      </c>
    </row>
    <row r="52" spans="1:4" ht="15" x14ac:dyDescent="0.2">
      <c r="A52" s="1501" t="s">
        <v>3777</v>
      </c>
      <c r="B52" s="1502" t="s">
        <v>3778</v>
      </c>
      <c r="C52" s="1501" t="s">
        <v>3777</v>
      </c>
      <c r="D52" t="s">
        <v>4789</v>
      </c>
    </row>
    <row r="53" spans="1:4" ht="15" x14ac:dyDescent="0.2">
      <c r="A53" s="1501" t="s">
        <v>3321</v>
      </c>
      <c r="B53" s="1502" t="s">
        <v>3322</v>
      </c>
      <c r="C53" s="1501" t="s">
        <v>3321</v>
      </c>
      <c r="D53" t="s">
        <v>4561</v>
      </c>
    </row>
    <row r="54" spans="1:4" ht="15" x14ac:dyDescent="0.2">
      <c r="A54" s="1501" t="s">
        <v>3341</v>
      </c>
      <c r="B54" s="1502" t="s">
        <v>3342</v>
      </c>
      <c r="C54" s="1501" t="s">
        <v>3341</v>
      </c>
      <c r="D54" t="s">
        <v>4571</v>
      </c>
    </row>
    <row r="55" spans="1:4" ht="15" x14ac:dyDescent="0.2">
      <c r="A55" s="1501" t="s">
        <v>2035</v>
      </c>
      <c r="B55" s="1502" t="s">
        <v>2036</v>
      </c>
      <c r="C55" s="1501" t="s">
        <v>2035</v>
      </c>
      <c r="D55" t="s">
        <v>3918</v>
      </c>
    </row>
    <row r="56" spans="1:4" ht="15" x14ac:dyDescent="0.2">
      <c r="A56" s="1501" t="s">
        <v>1911</v>
      </c>
      <c r="B56" s="1502" t="s">
        <v>1912</v>
      </c>
      <c r="C56" s="1501" t="s">
        <v>1911</v>
      </c>
      <c r="D56" t="s">
        <v>3856</v>
      </c>
    </row>
    <row r="57" spans="1:4" ht="15" x14ac:dyDescent="0.2">
      <c r="A57" s="1501" t="s">
        <v>3069</v>
      </c>
      <c r="B57" s="1502" t="s">
        <v>3070</v>
      </c>
      <c r="C57" s="1501" t="s">
        <v>3069</v>
      </c>
      <c r="D57" t="s">
        <v>4435</v>
      </c>
    </row>
    <row r="58" spans="1:4" ht="15" x14ac:dyDescent="0.2">
      <c r="A58" s="1501" t="s">
        <v>2525</v>
      </c>
      <c r="B58" s="1502" t="s">
        <v>2526</v>
      </c>
      <c r="C58" s="1501" t="s">
        <v>2525</v>
      </c>
      <c r="D58" t="s">
        <v>4163</v>
      </c>
    </row>
    <row r="59" spans="1:4" ht="15" x14ac:dyDescent="0.2">
      <c r="A59" s="1501" t="s">
        <v>2505</v>
      </c>
      <c r="B59" s="1502" t="s">
        <v>2506</v>
      </c>
      <c r="C59" s="1501" t="s">
        <v>2505</v>
      </c>
      <c r="D59" t="s">
        <v>4153</v>
      </c>
    </row>
    <row r="60" spans="1:4" ht="15" x14ac:dyDescent="0.2">
      <c r="A60" s="1501" t="s">
        <v>2631</v>
      </c>
      <c r="B60" s="1502" t="s">
        <v>2632</v>
      </c>
      <c r="C60" s="1501" t="s">
        <v>2631</v>
      </c>
      <c r="D60" t="s">
        <v>4216</v>
      </c>
    </row>
    <row r="61" spans="1:4" ht="15" x14ac:dyDescent="0.2">
      <c r="A61" s="1501" t="s">
        <v>2637</v>
      </c>
      <c r="B61" s="1502" t="s">
        <v>2638</v>
      </c>
      <c r="C61" s="1501" t="s">
        <v>2637</v>
      </c>
      <c r="D61" t="s">
        <v>4219</v>
      </c>
    </row>
    <row r="62" spans="1:4" ht="15" x14ac:dyDescent="0.2">
      <c r="A62" s="1501" t="s">
        <v>2033</v>
      </c>
      <c r="B62" s="1502" t="s">
        <v>2034</v>
      </c>
      <c r="C62" s="1501" t="s">
        <v>2033</v>
      </c>
      <c r="D62" t="s">
        <v>3917</v>
      </c>
    </row>
    <row r="63" spans="1:4" ht="15" x14ac:dyDescent="0.2">
      <c r="A63" s="1501" t="s">
        <v>2057</v>
      </c>
      <c r="B63" s="1502" t="s">
        <v>2058</v>
      </c>
      <c r="C63" s="1501" t="s">
        <v>2057</v>
      </c>
      <c r="D63" t="s">
        <v>3929</v>
      </c>
    </row>
    <row r="64" spans="1:4" ht="15" x14ac:dyDescent="0.2">
      <c r="A64" s="1501" t="s">
        <v>2061</v>
      </c>
      <c r="B64" s="1502" t="s">
        <v>2062</v>
      </c>
      <c r="C64" s="1501" t="s">
        <v>2061</v>
      </c>
      <c r="D64" t="s">
        <v>3931</v>
      </c>
    </row>
    <row r="65" spans="1:4" ht="15" x14ac:dyDescent="0.2">
      <c r="A65" s="1501" t="s">
        <v>3115</v>
      </c>
      <c r="B65" s="1502" t="s">
        <v>3116</v>
      </c>
      <c r="C65" s="1501" t="s">
        <v>3115</v>
      </c>
      <c r="D65" t="s">
        <v>4458</v>
      </c>
    </row>
    <row r="66" spans="1:4" ht="15" x14ac:dyDescent="0.2">
      <c r="A66" s="1501" t="s">
        <v>2381</v>
      </c>
      <c r="B66" s="1502" t="s">
        <v>2382</v>
      </c>
      <c r="C66" s="1501" t="s">
        <v>2381</v>
      </c>
      <c r="D66" t="s">
        <v>4091</v>
      </c>
    </row>
    <row r="67" spans="1:4" ht="15" x14ac:dyDescent="0.2">
      <c r="A67" s="1501" t="s">
        <v>3757</v>
      </c>
      <c r="B67" s="1502" t="s">
        <v>3758</v>
      </c>
      <c r="C67" s="1501" t="s">
        <v>3757</v>
      </c>
      <c r="D67" t="s">
        <v>4779</v>
      </c>
    </row>
    <row r="68" spans="1:4" ht="15" x14ac:dyDescent="0.2">
      <c r="A68" s="1501" t="s">
        <v>2923</v>
      </c>
      <c r="B68" s="1502" t="s">
        <v>2924</v>
      </c>
      <c r="C68" s="1501" t="s">
        <v>2923</v>
      </c>
      <c r="D68" t="s">
        <v>4362</v>
      </c>
    </row>
    <row r="69" spans="1:4" ht="15" x14ac:dyDescent="0.2">
      <c r="A69" s="1501" t="s">
        <v>3429</v>
      </c>
      <c r="B69" s="1502" t="s">
        <v>3430</v>
      </c>
      <c r="C69" s="1501" t="s">
        <v>3429</v>
      </c>
      <c r="D69" t="s">
        <v>4615</v>
      </c>
    </row>
    <row r="70" spans="1:4" ht="15" x14ac:dyDescent="0.2">
      <c r="A70" s="1501" t="s">
        <v>3795</v>
      </c>
      <c r="B70" s="1502" t="s">
        <v>3796</v>
      </c>
      <c r="C70" s="1501" t="s">
        <v>3795</v>
      </c>
      <c r="D70" t="s">
        <v>4798</v>
      </c>
    </row>
    <row r="71" spans="1:4" ht="15" x14ac:dyDescent="0.2">
      <c r="A71" s="1501" t="s">
        <v>3769</v>
      </c>
      <c r="B71" s="1502" t="s">
        <v>3770</v>
      </c>
      <c r="C71" s="1501" t="s">
        <v>3769</v>
      </c>
      <c r="D71" t="s">
        <v>4785</v>
      </c>
    </row>
    <row r="72" spans="1:4" ht="15" x14ac:dyDescent="0.2">
      <c r="A72" s="1501" t="s">
        <v>2197</v>
      </c>
      <c r="B72" s="1502" t="s">
        <v>2198</v>
      </c>
      <c r="C72" s="1501" t="s">
        <v>2197</v>
      </c>
      <c r="D72" t="s">
        <v>3999</v>
      </c>
    </row>
    <row r="73" spans="1:4" ht="15" x14ac:dyDescent="0.2">
      <c r="A73" s="1501" t="s">
        <v>2517</v>
      </c>
      <c r="B73" s="1502" t="s">
        <v>2518</v>
      </c>
      <c r="C73" s="1501" t="s">
        <v>2517</v>
      </c>
      <c r="D73" t="s">
        <v>4159</v>
      </c>
    </row>
    <row r="74" spans="1:4" ht="15" x14ac:dyDescent="0.2">
      <c r="A74" s="1501" t="s">
        <v>3647</v>
      </c>
      <c r="B74" s="1502" t="s">
        <v>3648</v>
      </c>
      <c r="C74" s="1501" t="s">
        <v>3647</v>
      </c>
      <c r="D74" t="s">
        <v>4724</v>
      </c>
    </row>
    <row r="75" spans="1:4" ht="15" x14ac:dyDescent="0.2">
      <c r="A75" s="1501" t="s">
        <v>2503</v>
      </c>
      <c r="B75" s="1502" t="s">
        <v>2504</v>
      </c>
      <c r="C75" s="1501" t="s">
        <v>2503</v>
      </c>
      <c r="D75" t="s">
        <v>4152</v>
      </c>
    </row>
    <row r="76" spans="1:4" ht="15" x14ac:dyDescent="0.2">
      <c r="A76" s="1501" t="s">
        <v>2451</v>
      </c>
      <c r="B76" s="1502" t="s">
        <v>2452</v>
      </c>
      <c r="C76" s="1501" t="s">
        <v>2451</v>
      </c>
      <c r="D76" t="s">
        <v>4126</v>
      </c>
    </row>
    <row r="77" spans="1:4" ht="15" x14ac:dyDescent="0.2">
      <c r="A77" s="1501" t="s">
        <v>2391</v>
      </c>
      <c r="B77" s="1502" t="s">
        <v>2392</v>
      </c>
      <c r="C77" s="1501" t="s">
        <v>2391</v>
      </c>
      <c r="D77" t="s">
        <v>4096</v>
      </c>
    </row>
    <row r="78" spans="1:4" ht="15" x14ac:dyDescent="0.2">
      <c r="A78" s="1501" t="s">
        <v>3725</v>
      </c>
      <c r="B78" s="1502" t="s">
        <v>3726</v>
      </c>
      <c r="C78" s="1501" t="s">
        <v>3725</v>
      </c>
      <c r="D78" t="s">
        <v>4763</v>
      </c>
    </row>
    <row r="79" spans="1:4" ht="15" x14ac:dyDescent="0.2">
      <c r="A79" s="1501" t="s">
        <v>1873</v>
      </c>
      <c r="B79" s="1502" t="s">
        <v>1874</v>
      </c>
      <c r="C79" s="1501" t="s">
        <v>1873</v>
      </c>
      <c r="D79" t="s">
        <v>3837</v>
      </c>
    </row>
    <row r="80" spans="1:4" ht="15" x14ac:dyDescent="0.2">
      <c r="A80" s="1501" t="s">
        <v>3549</v>
      </c>
      <c r="B80" s="1502" t="s">
        <v>3550</v>
      </c>
      <c r="C80" s="1501" t="s">
        <v>3549</v>
      </c>
      <c r="D80" t="s">
        <v>4675</v>
      </c>
    </row>
    <row r="81" spans="1:4" ht="15" x14ac:dyDescent="0.2">
      <c r="A81" s="1501" t="s">
        <v>3809</v>
      </c>
      <c r="B81" s="1502" t="s">
        <v>3810</v>
      </c>
      <c r="C81" s="1501" t="s">
        <v>3809</v>
      </c>
      <c r="D81" t="s">
        <v>4805</v>
      </c>
    </row>
    <row r="82" spans="1:4" ht="15" x14ac:dyDescent="0.2">
      <c r="A82" s="1501" t="s">
        <v>2873</v>
      </c>
      <c r="B82" s="1502" t="s">
        <v>2874</v>
      </c>
      <c r="C82" s="1501" t="s">
        <v>2873</v>
      </c>
      <c r="D82" t="s">
        <v>4337</v>
      </c>
    </row>
    <row r="83" spans="1:4" ht="15" x14ac:dyDescent="0.2">
      <c r="A83" s="1501" t="s">
        <v>2683</v>
      </c>
      <c r="B83" s="1502" t="s">
        <v>2684</v>
      </c>
      <c r="C83" s="1501" t="s">
        <v>2683</v>
      </c>
      <c r="D83" t="s">
        <v>4242</v>
      </c>
    </row>
    <row r="84" spans="1:4" ht="15" x14ac:dyDescent="0.2">
      <c r="A84" s="1501" t="s">
        <v>2781</v>
      </c>
      <c r="B84" s="1502" t="s">
        <v>2782</v>
      </c>
      <c r="C84" s="1501" t="s">
        <v>2781</v>
      </c>
      <c r="D84" t="s">
        <v>4291</v>
      </c>
    </row>
    <row r="85" spans="1:4" ht="15" x14ac:dyDescent="0.2">
      <c r="A85" s="1501" t="s">
        <v>2887</v>
      </c>
      <c r="B85" s="1502" t="s">
        <v>2888</v>
      </c>
      <c r="C85" s="1501" t="s">
        <v>2887</v>
      </c>
      <c r="D85" t="s">
        <v>4344</v>
      </c>
    </row>
    <row r="86" spans="1:4" ht="15" x14ac:dyDescent="0.2">
      <c r="A86" s="1501" t="s">
        <v>2875</v>
      </c>
      <c r="B86" s="1502" t="s">
        <v>2876</v>
      </c>
      <c r="C86" s="1501" t="s">
        <v>2875</v>
      </c>
      <c r="D86" t="s">
        <v>4338</v>
      </c>
    </row>
    <row r="87" spans="1:4" ht="15" x14ac:dyDescent="0.2">
      <c r="A87" s="1501" t="s">
        <v>2345</v>
      </c>
      <c r="B87" s="1502" t="s">
        <v>2346</v>
      </c>
      <c r="C87" s="1501" t="s">
        <v>2345</v>
      </c>
      <c r="D87" t="s">
        <v>4073</v>
      </c>
    </row>
    <row r="88" spans="1:4" ht="15" x14ac:dyDescent="0.2">
      <c r="A88" s="1501" t="s">
        <v>2211</v>
      </c>
      <c r="B88" s="1502" t="s">
        <v>2212</v>
      </c>
      <c r="C88" s="1501" t="s">
        <v>2211</v>
      </c>
      <c r="D88" t="s">
        <v>4006</v>
      </c>
    </row>
    <row r="89" spans="1:4" ht="15" x14ac:dyDescent="0.2">
      <c r="A89" s="1501" t="s">
        <v>3251</v>
      </c>
      <c r="B89" s="1502" t="s">
        <v>3252</v>
      </c>
      <c r="C89" s="1501" t="s">
        <v>3251</v>
      </c>
      <c r="D89" t="s">
        <v>4526</v>
      </c>
    </row>
    <row r="90" spans="1:4" ht="15" x14ac:dyDescent="0.2">
      <c r="A90" s="1501" t="s">
        <v>2051</v>
      </c>
      <c r="B90" s="1502" t="s">
        <v>2052</v>
      </c>
      <c r="C90" s="1501" t="s">
        <v>2051</v>
      </c>
      <c r="D90" t="s">
        <v>3926</v>
      </c>
    </row>
    <row r="91" spans="1:4" ht="15" x14ac:dyDescent="0.2">
      <c r="A91" s="1501" t="s">
        <v>3335</v>
      </c>
      <c r="B91" s="1502" t="s">
        <v>3336</v>
      </c>
      <c r="C91" s="1501" t="s">
        <v>3335</v>
      </c>
      <c r="D91" t="s">
        <v>4568</v>
      </c>
    </row>
    <row r="92" spans="1:4" ht="15" x14ac:dyDescent="0.2">
      <c r="A92" s="1501" t="s">
        <v>2181</v>
      </c>
      <c r="B92" s="1502" t="s">
        <v>2182</v>
      </c>
      <c r="C92" s="1501" t="s">
        <v>2181</v>
      </c>
      <c r="D92" t="s">
        <v>3991</v>
      </c>
    </row>
    <row r="93" spans="1:4" ht="15" x14ac:dyDescent="0.2">
      <c r="A93" s="1501" t="s">
        <v>1841</v>
      </c>
      <c r="B93" s="1502" t="s">
        <v>1842</v>
      </c>
      <c r="C93" s="1501" t="s">
        <v>1841</v>
      </c>
      <c r="D93" t="s">
        <v>3821</v>
      </c>
    </row>
    <row r="94" spans="1:4" ht="15" x14ac:dyDescent="0.2">
      <c r="A94" s="1501" t="s">
        <v>1895</v>
      </c>
      <c r="B94" s="1502" t="s">
        <v>1896</v>
      </c>
      <c r="C94" s="1501" t="s">
        <v>1895</v>
      </c>
      <c r="D94" t="s">
        <v>3848</v>
      </c>
    </row>
    <row r="95" spans="1:4" ht="15" x14ac:dyDescent="0.2">
      <c r="A95" s="1501" t="s">
        <v>3079</v>
      </c>
      <c r="B95" s="1502" t="s">
        <v>3080</v>
      </c>
      <c r="C95" s="1501" t="s">
        <v>3079</v>
      </c>
      <c r="D95" t="s">
        <v>4440</v>
      </c>
    </row>
    <row r="96" spans="1:4" ht="15" x14ac:dyDescent="0.2">
      <c r="A96" s="1501" t="s">
        <v>2653</v>
      </c>
      <c r="B96" s="1502" t="s">
        <v>2654</v>
      </c>
      <c r="C96" s="1501" t="s">
        <v>2653</v>
      </c>
      <c r="D96" t="s">
        <v>4227</v>
      </c>
    </row>
    <row r="97" spans="1:4" ht="15" x14ac:dyDescent="0.2">
      <c r="A97" s="1501" t="s">
        <v>3099</v>
      </c>
      <c r="B97" s="1502" t="s">
        <v>3100</v>
      </c>
      <c r="C97" s="1501" t="s">
        <v>3099</v>
      </c>
      <c r="D97" t="s">
        <v>4450</v>
      </c>
    </row>
    <row r="98" spans="1:4" ht="15" x14ac:dyDescent="0.2">
      <c r="A98" s="1501" t="s">
        <v>2099</v>
      </c>
      <c r="B98" s="1502" t="s">
        <v>2100</v>
      </c>
      <c r="C98" s="1501" t="s">
        <v>2099</v>
      </c>
      <c r="D98" t="s">
        <v>3950</v>
      </c>
    </row>
    <row r="99" spans="1:4" ht="15" x14ac:dyDescent="0.2">
      <c r="A99" s="1501" t="s">
        <v>2755</v>
      </c>
      <c r="B99" s="1502" t="s">
        <v>2756</v>
      </c>
      <c r="C99" s="1501" t="s">
        <v>2755</v>
      </c>
      <c r="D99" t="s">
        <v>4278</v>
      </c>
    </row>
    <row r="100" spans="1:4" ht="15" x14ac:dyDescent="0.2">
      <c r="A100" s="1501" t="s">
        <v>2161</v>
      </c>
      <c r="B100" s="1502" t="s">
        <v>2162</v>
      </c>
      <c r="C100" s="1501" t="s">
        <v>2161</v>
      </c>
      <c r="D100" t="s">
        <v>3981</v>
      </c>
    </row>
    <row r="101" spans="1:4" ht="15" x14ac:dyDescent="0.2">
      <c r="A101" s="1501" t="s">
        <v>2733</v>
      </c>
      <c r="B101" s="1502" t="s">
        <v>2734</v>
      </c>
      <c r="C101" s="1501" t="s">
        <v>2733</v>
      </c>
      <c r="D101" t="s">
        <v>4267</v>
      </c>
    </row>
    <row r="102" spans="1:4" ht="15" x14ac:dyDescent="0.2">
      <c r="A102" s="1501" t="s">
        <v>2539</v>
      </c>
      <c r="B102" s="1502" t="s">
        <v>2540</v>
      </c>
      <c r="C102" s="1501" t="s">
        <v>2539</v>
      </c>
      <c r="D102" t="s">
        <v>4170</v>
      </c>
    </row>
    <row r="103" spans="1:4" ht="15" x14ac:dyDescent="0.2">
      <c r="A103" s="1501" t="s">
        <v>3211</v>
      </c>
      <c r="B103" s="1502" t="s">
        <v>3212</v>
      </c>
      <c r="C103" s="1501" t="s">
        <v>3211</v>
      </c>
      <c r="D103" t="s">
        <v>4506</v>
      </c>
    </row>
    <row r="104" spans="1:4" ht="15" x14ac:dyDescent="0.2">
      <c r="A104" s="1501" t="s">
        <v>3333</v>
      </c>
      <c r="B104" s="1502" t="s">
        <v>3334</v>
      </c>
      <c r="C104" s="1501" t="s">
        <v>3333</v>
      </c>
      <c r="D104" t="s">
        <v>4567</v>
      </c>
    </row>
    <row r="105" spans="1:4" ht="15" x14ac:dyDescent="0.2">
      <c r="A105" s="1501" t="s">
        <v>2785</v>
      </c>
      <c r="B105" s="1502" t="s">
        <v>2786</v>
      </c>
      <c r="C105" s="1501" t="s">
        <v>2785</v>
      </c>
      <c r="D105" t="s">
        <v>4293</v>
      </c>
    </row>
    <row r="106" spans="1:4" ht="15" x14ac:dyDescent="0.2">
      <c r="A106" s="1501" t="s">
        <v>3077</v>
      </c>
      <c r="B106" s="1502" t="s">
        <v>3078</v>
      </c>
      <c r="C106" s="1501" t="s">
        <v>3077</v>
      </c>
      <c r="D106" t="s">
        <v>4439</v>
      </c>
    </row>
    <row r="107" spans="1:4" ht="15" x14ac:dyDescent="0.2">
      <c r="A107" s="1501" t="s">
        <v>2163</v>
      </c>
      <c r="B107" s="1502" t="s">
        <v>2164</v>
      </c>
      <c r="C107" s="1501" t="s">
        <v>2163</v>
      </c>
      <c r="D107" t="s">
        <v>3982</v>
      </c>
    </row>
    <row r="108" spans="1:4" ht="15" x14ac:dyDescent="0.2">
      <c r="A108" s="1501" t="s">
        <v>2123</v>
      </c>
      <c r="B108" s="1502" t="s">
        <v>2124</v>
      </c>
      <c r="C108" s="1501" t="s">
        <v>2123</v>
      </c>
      <c r="D108" t="s">
        <v>3962</v>
      </c>
    </row>
    <row r="109" spans="1:4" ht="15" x14ac:dyDescent="0.2">
      <c r="A109" s="1501" t="s">
        <v>2773</v>
      </c>
      <c r="B109" s="1502" t="s">
        <v>2774</v>
      </c>
      <c r="C109" s="1501" t="s">
        <v>2773</v>
      </c>
      <c r="D109" t="s">
        <v>4287</v>
      </c>
    </row>
    <row r="110" spans="1:4" ht="15" x14ac:dyDescent="0.2">
      <c r="A110" s="1501" t="s">
        <v>2711</v>
      </c>
      <c r="B110" s="1502" t="s">
        <v>2712</v>
      </c>
      <c r="C110" s="1501" t="s">
        <v>2711</v>
      </c>
      <c r="D110" t="s">
        <v>4256</v>
      </c>
    </row>
    <row r="111" spans="1:4" ht="15" x14ac:dyDescent="0.2">
      <c r="A111" s="1501" t="s">
        <v>3783</v>
      </c>
      <c r="B111" s="1502" t="s">
        <v>3784</v>
      </c>
      <c r="C111" s="1501" t="s">
        <v>3783</v>
      </c>
      <c r="D111" t="s">
        <v>4792</v>
      </c>
    </row>
    <row r="112" spans="1:4" ht="15" x14ac:dyDescent="0.2">
      <c r="A112" s="1501" t="s">
        <v>3277</v>
      </c>
      <c r="B112" s="1502" t="s">
        <v>3278</v>
      </c>
      <c r="C112" s="1501" t="s">
        <v>3277</v>
      </c>
      <c r="D112" t="s">
        <v>4539</v>
      </c>
    </row>
    <row r="113" spans="1:4" ht="15" x14ac:dyDescent="0.2">
      <c r="A113" s="1501" t="s">
        <v>2797</v>
      </c>
      <c r="B113" s="1502" t="s">
        <v>2798</v>
      </c>
      <c r="C113" s="1501" t="s">
        <v>2797</v>
      </c>
      <c r="D113" t="s">
        <v>4299</v>
      </c>
    </row>
    <row r="114" spans="1:4" ht="15" x14ac:dyDescent="0.2">
      <c r="A114" s="1501" t="s">
        <v>2791</v>
      </c>
      <c r="B114" s="1502" t="s">
        <v>2792</v>
      </c>
      <c r="C114" s="1501" t="s">
        <v>2791</v>
      </c>
      <c r="D114" t="s">
        <v>4296</v>
      </c>
    </row>
    <row r="115" spans="1:4" ht="15" x14ac:dyDescent="0.2">
      <c r="A115" s="1501" t="s">
        <v>3597</v>
      </c>
      <c r="B115" s="1502" t="s">
        <v>3598</v>
      </c>
      <c r="C115" s="1501" t="s">
        <v>3597</v>
      </c>
      <c r="D115" t="s">
        <v>4699</v>
      </c>
    </row>
    <row r="116" spans="1:4" ht="15" x14ac:dyDescent="0.2">
      <c r="A116" s="1501" t="s">
        <v>3747</v>
      </c>
      <c r="B116" s="1502" t="s">
        <v>3748</v>
      </c>
      <c r="C116" s="1501" t="s">
        <v>3747</v>
      </c>
      <c r="D116" t="s">
        <v>4774</v>
      </c>
    </row>
    <row r="117" spans="1:4" ht="15" x14ac:dyDescent="0.2">
      <c r="A117" s="1501" t="s">
        <v>3583</v>
      </c>
      <c r="B117" s="1502" t="s">
        <v>3584</v>
      </c>
      <c r="C117" s="1501" t="s">
        <v>3583</v>
      </c>
      <c r="D117" t="s">
        <v>4692</v>
      </c>
    </row>
    <row r="118" spans="1:4" ht="15" x14ac:dyDescent="0.2">
      <c r="A118" s="1501" t="s">
        <v>3551</v>
      </c>
      <c r="B118" s="1502" t="s">
        <v>3552</v>
      </c>
      <c r="C118" s="1501" t="s">
        <v>3551</v>
      </c>
      <c r="D118" t="s">
        <v>4676</v>
      </c>
    </row>
    <row r="119" spans="1:4" ht="15" x14ac:dyDescent="0.2">
      <c r="A119" s="1501" t="s">
        <v>3585</v>
      </c>
      <c r="B119" s="1502" t="s">
        <v>3586</v>
      </c>
      <c r="C119" s="1501" t="s">
        <v>3585</v>
      </c>
      <c r="D119" t="s">
        <v>4693</v>
      </c>
    </row>
    <row r="120" spans="1:4" ht="15" x14ac:dyDescent="0.2">
      <c r="A120" s="1501" t="s">
        <v>3089</v>
      </c>
      <c r="B120" s="1502" t="s">
        <v>3090</v>
      </c>
      <c r="C120" s="1501" t="s">
        <v>3089</v>
      </c>
      <c r="D120" t="s">
        <v>4445</v>
      </c>
    </row>
    <row r="121" spans="1:4" ht="15" x14ac:dyDescent="0.2">
      <c r="A121" s="1501" t="s">
        <v>2341</v>
      </c>
      <c r="B121" s="1502" t="s">
        <v>2342</v>
      </c>
      <c r="C121" s="1501" t="s">
        <v>2341</v>
      </c>
      <c r="D121" t="s">
        <v>4071</v>
      </c>
    </row>
    <row r="122" spans="1:4" ht="15" x14ac:dyDescent="0.2">
      <c r="A122" s="1501" t="s">
        <v>2629</v>
      </c>
      <c r="B122" s="1502" t="s">
        <v>2630</v>
      </c>
      <c r="C122" s="1501" t="s">
        <v>2629</v>
      </c>
      <c r="D122" t="s">
        <v>4215</v>
      </c>
    </row>
    <row r="123" spans="1:4" ht="15" x14ac:dyDescent="0.2">
      <c r="A123" s="1501" t="s">
        <v>2601</v>
      </c>
      <c r="B123" s="1502" t="s">
        <v>2602</v>
      </c>
      <c r="C123" s="1501" t="s">
        <v>2601</v>
      </c>
      <c r="D123" t="s">
        <v>4201</v>
      </c>
    </row>
    <row r="124" spans="1:4" ht="15" x14ac:dyDescent="0.2">
      <c r="A124" s="1501" t="s">
        <v>3081</v>
      </c>
      <c r="B124" s="1502" t="s">
        <v>3082</v>
      </c>
      <c r="C124" s="1501" t="s">
        <v>3081</v>
      </c>
      <c r="D124" t="s">
        <v>4441</v>
      </c>
    </row>
    <row r="125" spans="1:4" ht="15" x14ac:dyDescent="0.2">
      <c r="A125" s="1501" t="s">
        <v>2673</v>
      </c>
      <c r="B125" s="1502" t="s">
        <v>2674</v>
      </c>
      <c r="C125" s="1501" t="s">
        <v>2673</v>
      </c>
      <c r="D125" t="s">
        <v>4237</v>
      </c>
    </row>
    <row r="126" spans="1:4" ht="15" x14ac:dyDescent="0.2">
      <c r="A126" s="1501" t="s">
        <v>2719</v>
      </c>
      <c r="B126" s="1502" t="s">
        <v>2720</v>
      </c>
      <c r="C126" s="1501" t="s">
        <v>2719</v>
      </c>
      <c r="D126" t="s">
        <v>4260</v>
      </c>
    </row>
    <row r="127" spans="1:4" ht="15" x14ac:dyDescent="0.2">
      <c r="A127" s="1501" t="s">
        <v>3143</v>
      </c>
      <c r="B127" s="1502" t="s">
        <v>3144</v>
      </c>
      <c r="C127" s="1501" t="s">
        <v>3143</v>
      </c>
      <c r="D127" t="s">
        <v>4472</v>
      </c>
    </row>
    <row r="128" spans="1:4" ht="15" x14ac:dyDescent="0.2">
      <c r="A128" s="1501" t="s">
        <v>3493</v>
      </c>
      <c r="B128" s="1502" t="s">
        <v>3494</v>
      </c>
      <c r="C128" s="1501" t="s">
        <v>3493</v>
      </c>
      <c r="D128" t="s">
        <v>4647</v>
      </c>
    </row>
    <row r="129" spans="1:4" ht="15" x14ac:dyDescent="0.2">
      <c r="A129" s="1501" t="s">
        <v>2549</v>
      </c>
      <c r="B129" s="1502" t="s">
        <v>2550</v>
      </c>
      <c r="C129" s="1501" t="s">
        <v>2549</v>
      </c>
      <c r="D129" t="s">
        <v>4175</v>
      </c>
    </row>
    <row r="130" spans="1:4" ht="15" x14ac:dyDescent="0.2">
      <c r="A130" s="1501" t="s">
        <v>2141</v>
      </c>
      <c r="B130" s="1502" t="s">
        <v>2142</v>
      </c>
      <c r="C130" s="1501" t="s">
        <v>2141</v>
      </c>
      <c r="D130" t="s">
        <v>3971</v>
      </c>
    </row>
    <row r="131" spans="1:4" ht="15" x14ac:dyDescent="0.2">
      <c r="A131" s="1501" t="s">
        <v>2183</v>
      </c>
      <c r="B131" s="1502" t="s">
        <v>2184</v>
      </c>
      <c r="C131" s="1501" t="s">
        <v>2183</v>
      </c>
      <c r="D131" t="s">
        <v>3992</v>
      </c>
    </row>
    <row r="132" spans="1:4" ht="15" x14ac:dyDescent="0.2">
      <c r="A132" s="1501" t="s">
        <v>2573</v>
      </c>
      <c r="B132" s="1502" t="s">
        <v>2574</v>
      </c>
      <c r="C132" s="1501" t="s">
        <v>2573</v>
      </c>
      <c r="D132" t="s">
        <v>4187</v>
      </c>
    </row>
    <row r="133" spans="1:4" ht="15" x14ac:dyDescent="0.2">
      <c r="A133" s="1501" t="s">
        <v>2811</v>
      </c>
      <c r="B133" s="1502" t="s">
        <v>2812</v>
      </c>
      <c r="C133" s="1501" t="s">
        <v>2811</v>
      </c>
      <c r="D133" t="s">
        <v>4306</v>
      </c>
    </row>
    <row r="134" spans="1:4" ht="15" x14ac:dyDescent="0.2">
      <c r="A134" s="1501" t="s">
        <v>1975</v>
      </c>
      <c r="B134" s="1502" t="s">
        <v>1976</v>
      </c>
      <c r="C134" s="1501" t="s">
        <v>1975</v>
      </c>
      <c r="D134" t="s">
        <v>3888</v>
      </c>
    </row>
    <row r="135" spans="1:4" ht="15" x14ac:dyDescent="0.2">
      <c r="A135" s="1501" t="s">
        <v>2561</v>
      </c>
      <c r="B135" s="1502" t="s">
        <v>2562</v>
      </c>
      <c r="C135" s="1501" t="s">
        <v>2561</v>
      </c>
      <c r="D135" t="s">
        <v>4181</v>
      </c>
    </row>
    <row r="136" spans="1:4" ht="15" x14ac:dyDescent="0.2">
      <c r="A136" s="1501" t="s">
        <v>2563</v>
      </c>
      <c r="B136" s="1502" t="s">
        <v>2564</v>
      </c>
      <c r="C136" s="1501" t="s">
        <v>2563</v>
      </c>
      <c r="D136" t="s">
        <v>4182</v>
      </c>
    </row>
    <row r="137" spans="1:4" ht="15" x14ac:dyDescent="0.2">
      <c r="A137" s="1501" t="s">
        <v>2551</v>
      </c>
      <c r="B137" s="1502" t="s">
        <v>2552</v>
      </c>
      <c r="C137" s="1501" t="s">
        <v>2551</v>
      </c>
      <c r="D137" t="s">
        <v>4176</v>
      </c>
    </row>
    <row r="138" spans="1:4" ht="15" x14ac:dyDescent="0.2">
      <c r="A138" s="1501" t="s">
        <v>2317</v>
      </c>
      <c r="B138" s="1502" t="s">
        <v>2318</v>
      </c>
      <c r="C138" s="1501" t="s">
        <v>2317</v>
      </c>
      <c r="D138" t="s">
        <v>4059</v>
      </c>
    </row>
    <row r="139" spans="1:4" ht="15" x14ac:dyDescent="0.2">
      <c r="A139" s="1501" t="s">
        <v>2359</v>
      </c>
      <c r="B139" s="1502" t="s">
        <v>2360</v>
      </c>
      <c r="C139" s="1501" t="s">
        <v>2359</v>
      </c>
      <c r="D139" t="s">
        <v>4080</v>
      </c>
    </row>
    <row r="140" spans="1:4" ht="15" x14ac:dyDescent="0.2">
      <c r="A140" s="1501" t="s">
        <v>2405</v>
      </c>
      <c r="B140" s="1502" t="s">
        <v>2406</v>
      </c>
      <c r="C140" s="1501" t="s">
        <v>2405</v>
      </c>
      <c r="D140" t="s">
        <v>4103</v>
      </c>
    </row>
    <row r="141" spans="1:4" ht="15" x14ac:dyDescent="0.2">
      <c r="A141" s="1501" t="s">
        <v>1835</v>
      </c>
      <c r="B141" s="1502" t="s">
        <v>1836</v>
      </c>
      <c r="C141" s="1501" t="s">
        <v>1835</v>
      </c>
      <c r="D141" t="s">
        <v>3818</v>
      </c>
    </row>
    <row r="142" spans="1:4" ht="15" x14ac:dyDescent="0.2">
      <c r="A142" s="1501" t="s">
        <v>2843</v>
      </c>
      <c r="B142" s="1502" t="s">
        <v>2844</v>
      </c>
      <c r="C142" s="1501" t="s">
        <v>2843</v>
      </c>
      <c r="D142" t="s">
        <v>4322</v>
      </c>
    </row>
    <row r="143" spans="1:4" ht="15" x14ac:dyDescent="0.2">
      <c r="A143" s="1501" t="s">
        <v>2853</v>
      </c>
      <c r="B143" s="1502" t="s">
        <v>2854</v>
      </c>
      <c r="C143" s="1501" t="s">
        <v>2853</v>
      </c>
      <c r="D143" t="s">
        <v>4327</v>
      </c>
    </row>
    <row r="144" spans="1:4" ht="15" x14ac:dyDescent="0.2">
      <c r="A144" s="1501" t="s">
        <v>3791</v>
      </c>
      <c r="B144" s="1502" t="s">
        <v>3792</v>
      </c>
      <c r="C144" s="1501" t="s">
        <v>3791</v>
      </c>
      <c r="D144" t="s">
        <v>4796</v>
      </c>
    </row>
    <row r="145" spans="1:4" ht="15" x14ac:dyDescent="0.2">
      <c r="A145" s="1501" t="s">
        <v>3731</v>
      </c>
      <c r="B145" s="1502" t="s">
        <v>3732</v>
      </c>
      <c r="C145" s="1501" t="s">
        <v>3731</v>
      </c>
      <c r="D145" t="s">
        <v>4766</v>
      </c>
    </row>
    <row r="146" spans="1:4" ht="15" x14ac:dyDescent="0.2">
      <c r="A146" s="1501" t="s">
        <v>3309</v>
      </c>
      <c r="B146" s="1502" t="s">
        <v>3310</v>
      </c>
      <c r="C146" s="1501" t="s">
        <v>3309</v>
      </c>
      <c r="D146" t="s">
        <v>4555</v>
      </c>
    </row>
    <row r="147" spans="1:4" ht="15" x14ac:dyDescent="0.2">
      <c r="A147" s="1501" t="s">
        <v>3377</v>
      </c>
      <c r="B147" s="1502" t="s">
        <v>3378</v>
      </c>
      <c r="C147" s="1501" t="s">
        <v>3377</v>
      </c>
      <c r="D147" t="s">
        <v>4589</v>
      </c>
    </row>
    <row r="148" spans="1:4" ht="15" x14ac:dyDescent="0.2">
      <c r="A148" s="1501" t="s">
        <v>2097</v>
      </c>
      <c r="B148" s="1502" t="s">
        <v>2098</v>
      </c>
      <c r="C148" s="1501" t="s">
        <v>2097</v>
      </c>
      <c r="D148" t="s">
        <v>3949</v>
      </c>
    </row>
    <row r="149" spans="1:4" ht="15" x14ac:dyDescent="0.2">
      <c r="A149" s="1501" t="s">
        <v>2409</v>
      </c>
      <c r="B149" s="1502" t="s">
        <v>2410</v>
      </c>
      <c r="C149" s="1501" t="s">
        <v>2409</v>
      </c>
      <c r="D149" t="s">
        <v>4105</v>
      </c>
    </row>
    <row r="150" spans="1:4" ht="15" x14ac:dyDescent="0.2">
      <c r="A150" s="1501" t="s">
        <v>2407</v>
      </c>
      <c r="B150" s="1502" t="s">
        <v>2408</v>
      </c>
      <c r="C150" s="1501" t="s">
        <v>2407</v>
      </c>
      <c r="D150" t="s">
        <v>4104</v>
      </c>
    </row>
    <row r="151" spans="1:4" ht="15" x14ac:dyDescent="0.2">
      <c r="A151" s="1501" t="s">
        <v>2815</v>
      </c>
      <c r="B151" s="1502" t="s">
        <v>2816</v>
      </c>
      <c r="C151" s="1501" t="s">
        <v>2815</v>
      </c>
      <c r="D151" t="s">
        <v>4308</v>
      </c>
    </row>
    <row r="152" spans="1:4" ht="15" x14ac:dyDescent="0.2">
      <c r="A152" s="1501" t="s">
        <v>3075</v>
      </c>
      <c r="B152" s="1502" t="s">
        <v>3076</v>
      </c>
      <c r="C152" s="1501" t="s">
        <v>3075</v>
      </c>
      <c r="D152" t="s">
        <v>4438</v>
      </c>
    </row>
    <row r="153" spans="1:4" ht="15" x14ac:dyDescent="0.2">
      <c r="A153" s="1501" t="s">
        <v>2225</v>
      </c>
      <c r="B153" s="1502" t="s">
        <v>2226</v>
      </c>
      <c r="C153" s="1501" t="s">
        <v>2225</v>
      </c>
      <c r="D153" t="s">
        <v>4013</v>
      </c>
    </row>
    <row r="154" spans="1:4" ht="15" x14ac:dyDescent="0.2">
      <c r="A154" s="1501" t="s">
        <v>2253</v>
      </c>
      <c r="B154" s="1502" t="s">
        <v>2254</v>
      </c>
      <c r="C154" s="1501" t="s">
        <v>2253</v>
      </c>
      <c r="D154" t="s">
        <v>4027</v>
      </c>
    </row>
    <row r="155" spans="1:4" ht="15" x14ac:dyDescent="0.2">
      <c r="A155" s="1501" t="s">
        <v>3459</v>
      </c>
      <c r="B155" s="1502" t="s">
        <v>3460</v>
      </c>
      <c r="C155" s="1501" t="s">
        <v>3459</v>
      </c>
      <c r="D155" t="s">
        <v>4630</v>
      </c>
    </row>
    <row r="156" spans="1:4" ht="15" x14ac:dyDescent="0.2">
      <c r="A156" s="1501" t="s">
        <v>3451</v>
      </c>
      <c r="B156" s="1502" t="s">
        <v>3452</v>
      </c>
      <c r="C156" s="1501" t="s">
        <v>3451</v>
      </c>
      <c r="D156" t="s">
        <v>4626</v>
      </c>
    </row>
    <row r="157" spans="1:4" ht="15" x14ac:dyDescent="0.2">
      <c r="A157" s="1501" t="s">
        <v>2281</v>
      </c>
      <c r="B157" s="1502" t="s">
        <v>2282</v>
      </c>
      <c r="C157" s="1501" t="s">
        <v>2281</v>
      </c>
      <c r="D157" t="s">
        <v>4041</v>
      </c>
    </row>
    <row r="158" spans="1:4" ht="15" x14ac:dyDescent="0.2">
      <c r="A158" s="1501" t="s">
        <v>3183</v>
      </c>
      <c r="B158" s="1502" t="s">
        <v>3184</v>
      </c>
      <c r="C158" s="1501" t="s">
        <v>3183</v>
      </c>
      <c r="D158" t="s">
        <v>4492</v>
      </c>
    </row>
    <row r="159" spans="1:4" ht="15" x14ac:dyDescent="0.2">
      <c r="A159" s="1501" t="s">
        <v>3175</v>
      </c>
      <c r="B159" s="1502" t="s">
        <v>3176</v>
      </c>
      <c r="C159" s="1501" t="s">
        <v>3175</v>
      </c>
      <c r="D159" t="s">
        <v>4488</v>
      </c>
    </row>
    <row r="160" spans="1:4" ht="15" x14ac:dyDescent="0.2">
      <c r="A160" s="1501" t="s">
        <v>2481</v>
      </c>
      <c r="B160" s="1502" t="s">
        <v>2482</v>
      </c>
      <c r="C160" s="1501" t="s">
        <v>2481</v>
      </c>
      <c r="D160" t="s">
        <v>4141</v>
      </c>
    </row>
    <row r="161" spans="1:4" ht="15" x14ac:dyDescent="0.2">
      <c r="A161" s="1501" t="s">
        <v>2187</v>
      </c>
      <c r="B161" s="1502" t="s">
        <v>2188</v>
      </c>
      <c r="C161" s="1501" t="s">
        <v>2187</v>
      </c>
      <c r="D161" t="s">
        <v>3994</v>
      </c>
    </row>
    <row r="162" spans="1:4" ht="15" x14ac:dyDescent="0.2">
      <c r="A162" s="1501" t="s">
        <v>2117</v>
      </c>
      <c r="B162" s="1502" t="s">
        <v>2118</v>
      </c>
      <c r="C162" s="1501" t="s">
        <v>2117</v>
      </c>
      <c r="D162" t="s">
        <v>3959</v>
      </c>
    </row>
    <row r="163" spans="1:4" ht="15" x14ac:dyDescent="0.2">
      <c r="A163" s="1501" t="s">
        <v>2635</v>
      </c>
      <c r="B163" s="1502" t="s">
        <v>2636</v>
      </c>
      <c r="C163" s="1501" t="s">
        <v>2635</v>
      </c>
      <c r="D163" t="s">
        <v>4218</v>
      </c>
    </row>
    <row r="164" spans="1:4" ht="15" x14ac:dyDescent="0.2">
      <c r="A164" s="1501" t="s">
        <v>2975</v>
      </c>
      <c r="B164" s="1502" t="s">
        <v>2976</v>
      </c>
      <c r="C164" s="1501" t="s">
        <v>2975</v>
      </c>
      <c r="D164" t="s">
        <v>4388</v>
      </c>
    </row>
    <row r="165" spans="1:4" ht="15" x14ac:dyDescent="0.2">
      <c r="A165" s="1501" t="s">
        <v>2991</v>
      </c>
      <c r="B165" s="1502" t="s">
        <v>2992</v>
      </c>
      <c r="C165" s="1501" t="s">
        <v>2991</v>
      </c>
      <c r="D165" t="s">
        <v>4396</v>
      </c>
    </row>
    <row r="166" spans="1:4" ht="15" x14ac:dyDescent="0.2">
      <c r="A166" s="1501" t="s">
        <v>3155</v>
      </c>
      <c r="B166" s="1502" t="s">
        <v>3156</v>
      </c>
      <c r="C166" s="1501" t="s">
        <v>3155</v>
      </c>
      <c r="D166" t="s">
        <v>4478</v>
      </c>
    </row>
    <row r="167" spans="1:4" ht="15" x14ac:dyDescent="0.2">
      <c r="A167" s="1501" t="s">
        <v>2205</v>
      </c>
      <c r="B167" s="1502" t="s">
        <v>2206</v>
      </c>
      <c r="C167" s="1501" t="s">
        <v>2205</v>
      </c>
      <c r="D167" t="s">
        <v>4003</v>
      </c>
    </row>
    <row r="168" spans="1:4" ht="15" x14ac:dyDescent="0.2">
      <c r="A168" s="1501" t="s">
        <v>2565</v>
      </c>
      <c r="B168" s="1502" t="s">
        <v>2566</v>
      </c>
      <c r="C168" s="1501" t="s">
        <v>2565</v>
      </c>
      <c r="D168" t="s">
        <v>4183</v>
      </c>
    </row>
    <row r="169" spans="1:4" ht="15" x14ac:dyDescent="0.2">
      <c r="A169" s="1501" t="s">
        <v>2567</v>
      </c>
      <c r="B169" s="1502" t="s">
        <v>2568</v>
      </c>
      <c r="C169" s="1501" t="s">
        <v>2567</v>
      </c>
      <c r="D169" t="s">
        <v>4184</v>
      </c>
    </row>
    <row r="170" spans="1:4" ht="15" x14ac:dyDescent="0.2">
      <c r="A170" s="1501" t="s">
        <v>2059</v>
      </c>
      <c r="B170" s="1502" t="s">
        <v>2060</v>
      </c>
      <c r="C170" s="1501" t="s">
        <v>2059</v>
      </c>
      <c r="D170" t="s">
        <v>3930</v>
      </c>
    </row>
    <row r="171" spans="1:4" ht="15" x14ac:dyDescent="0.2">
      <c r="A171" s="1501" t="s">
        <v>2855</v>
      </c>
      <c r="B171" s="1502" t="s">
        <v>2856</v>
      </c>
      <c r="C171" s="1501" t="s">
        <v>2855</v>
      </c>
      <c r="D171" t="s">
        <v>4328</v>
      </c>
    </row>
    <row r="172" spans="1:4" ht="15" x14ac:dyDescent="0.2">
      <c r="A172" s="1501" t="s">
        <v>2431</v>
      </c>
      <c r="B172" s="1502" t="s">
        <v>2432</v>
      </c>
      <c r="C172" s="1501" t="s">
        <v>2431</v>
      </c>
      <c r="D172" t="s">
        <v>4116</v>
      </c>
    </row>
    <row r="173" spans="1:4" ht="15" x14ac:dyDescent="0.2">
      <c r="A173" s="1501" t="s">
        <v>2319</v>
      </c>
      <c r="B173" s="1502" t="s">
        <v>2320</v>
      </c>
      <c r="C173" s="1501" t="s">
        <v>2319</v>
      </c>
      <c r="D173" t="s">
        <v>4060</v>
      </c>
    </row>
    <row r="174" spans="1:4" ht="15" x14ac:dyDescent="0.2">
      <c r="A174" s="1501" t="s">
        <v>3613</v>
      </c>
      <c r="B174" s="1502" t="s">
        <v>3614</v>
      </c>
      <c r="C174" s="1501" t="s">
        <v>3613</v>
      </c>
      <c r="D174" t="s">
        <v>4707</v>
      </c>
    </row>
    <row r="175" spans="1:4" ht="15" x14ac:dyDescent="0.2">
      <c r="A175" s="1501" t="s">
        <v>2449</v>
      </c>
      <c r="B175" s="1502" t="s">
        <v>2450</v>
      </c>
      <c r="C175" s="1501" t="s">
        <v>2449</v>
      </c>
      <c r="D175" t="s">
        <v>4125</v>
      </c>
    </row>
    <row r="176" spans="1:4" ht="15" x14ac:dyDescent="0.2">
      <c r="A176" s="1501" t="s">
        <v>2675</v>
      </c>
      <c r="B176" s="1502" t="s">
        <v>2676</v>
      </c>
      <c r="C176" s="1501" t="s">
        <v>2675</v>
      </c>
      <c r="D176" t="s">
        <v>4238</v>
      </c>
    </row>
    <row r="177" spans="1:4" ht="15" x14ac:dyDescent="0.2">
      <c r="A177" s="1501" t="s">
        <v>2821</v>
      </c>
      <c r="B177" s="1502" t="s">
        <v>2822</v>
      </c>
      <c r="C177" s="1501" t="s">
        <v>2821</v>
      </c>
      <c r="D177" t="s">
        <v>4311</v>
      </c>
    </row>
    <row r="178" spans="1:4" ht="15" x14ac:dyDescent="0.2">
      <c r="A178" s="1501" t="s">
        <v>3737</v>
      </c>
      <c r="B178" s="1502" t="s">
        <v>3738</v>
      </c>
      <c r="C178" s="1501" t="s">
        <v>3737</v>
      </c>
      <c r="D178" t="s">
        <v>4769</v>
      </c>
    </row>
    <row r="179" spans="1:4" ht="15" x14ac:dyDescent="0.2">
      <c r="A179" s="1501" t="s">
        <v>3119</v>
      </c>
      <c r="B179" s="1502" t="s">
        <v>3120</v>
      </c>
      <c r="C179" s="1501" t="s">
        <v>3119</v>
      </c>
      <c r="D179" t="s">
        <v>4460</v>
      </c>
    </row>
    <row r="180" spans="1:4" ht="15" x14ac:dyDescent="0.2">
      <c r="A180" s="1501" t="s">
        <v>2763</v>
      </c>
      <c r="B180" s="1502" t="s">
        <v>2764</v>
      </c>
      <c r="C180" s="1501" t="s">
        <v>2763</v>
      </c>
      <c r="D180" t="s">
        <v>4282</v>
      </c>
    </row>
    <row r="181" spans="1:4" ht="15" x14ac:dyDescent="0.2">
      <c r="A181" s="1501" t="s">
        <v>3169</v>
      </c>
      <c r="B181" s="1502" t="s">
        <v>3170</v>
      </c>
      <c r="C181" s="1501" t="s">
        <v>3169</v>
      </c>
      <c r="D181" t="s">
        <v>4485</v>
      </c>
    </row>
    <row r="182" spans="1:4" ht="15" x14ac:dyDescent="0.2">
      <c r="A182" s="1501" t="s">
        <v>1973</v>
      </c>
      <c r="B182" s="1502" t="s">
        <v>1974</v>
      </c>
      <c r="C182" s="1501" t="s">
        <v>1973</v>
      </c>
      <c r="D182" t="s">
        <v>3887</v>
      </c>
    </row>
    <row r="183" spans="1:4" ht="15" x14ac:dyDescent="0.2">
      <c r="A183" s="1501" t="s">
        <v>2215</v>
      </c>
      <c r="B183" s="1502" t="s">
        <v>2216</v>
      </c>
      <c r="C183" s="1501" t="s">
        <v>2215</v>
      </c>
      <c r="D183" t="s">
        <v>4008</v>
      </c>
    </row>
    <row r="184" spans="1:4" ht="15" x14ac:dyDescent="0.2">
      <c r="A184" s="1501" t="s">
        <v>2121</v>
      </c>
      <c r="B184" s="1502" t="s">
        <v>2122</v>
      </c>
      <c r="C184" s="1501" t="s">
        <v>2121</v>
      </c>
      <c r="D184" t="s">
        <v>3961</v>
      </c>
    </row>
    <row r="185" spans="1:4" ht="15" x14ac:dyDescent="0.2">
      <c r="A185" s="1501" t="s">
        <v>3651</v>
      </c>
      <c r="B185" s="1502" t="s">
        <v>3652</v>
      </c>
      <c r="C185" s="1501" t="s">
        <v>3651</v>
      </c>
      <c r="D185" t="s">
        <v>4726</v>
      </c>
    </row>
    <row r="186" spans="1:4" ht="15" x14ac:dyDescent="0.2">
      <c r="A186" s="1501" t="s">
        <v>2467</v>
      </c>
      <c r="B186" s="1502" t="s">
        <v>2468</v>
      </c>
      <c r="C186" s="1501" t="s">
        <v>2467</v>
      </c>
      <c r="D186" t="s">
        <v>4134</v>
      </c>
    </row>
    <row r="187" spans="1:4" ht="15" x14ac:dyDescent="0.2">
      <c r="A187" s="1501" t="s">
        <v>3173</v>
      </c>
      <c r="B187" s="1502" t="s">
        <v>3174</v>
      </c>
      <c r="C187" s="1501" t="s">
        <v>3173</v>
      </c>
      <c r="D187" t="s">
        <v>4487</v>
      </c>
    </row>
    <row r="188" spans="1:4" ht="15" x14ac:dyDescent="0.2">
      <c r="A188" s="1501" t="s">
        <v>2173</v>
      </c>
      <c r="B188" s="1502" t="s">
        <v>2174</v>
      </c>
      <c r="C188" s="1501" t="s">
        <v>2173</v>
      </c>
      <c r="D188" t="s">
        <v>3987</v>
      </c>
    </row>
    <row r="189" spans="1:4" ht="15" x14ac:dyDescent="0.2">
      <c r="A189" s="1501" t="s">
        <v>2825</v>
      </c>
      <c r="B189" s="1502" t="s">
        <v>2826</v>
      </c>
      <c r="C189" s="1501" t="s">
        <v>2825</v>
      </c>
      <c r="D189" t="s">
        <v>4313</v>
      </c>
    </row>
    <row r="190" spans="1:4" ht="15" x14ac:dyDescent="0.2">
      <c r="A190" s="1501" t="s">
        <v>1929</v>
      </c>
      <c r="B190" s="1502" t="s">
        <v>1930</v>
      </c>
      <c r="C190" s="1501" t="s">
        <v>1929</v>
      </c>
      <c r="D190" t="s">
        <v>3865</v>
      </c>
    </row>
    <row r="191" spans="1:4" ht="15" x14ac:dyDescent="0.2">
      <c r="A191" s="1501" t="s">
        <v>3425</v>
      </c>
      <c r="B191" s="1502" t="s">
        <v>3426</v>
      </c>
      <c r="C191" s="1501" t="s">
        <v>3425</v>
      </c>
      <c r="D191" t="s">
        <v>4613</v>
      </c>
    </row>
    <row r="192" spans="1:4" ht="15" x14ac:dyDescent="0.2">
      <c r="A192" s="1501" t="s">
        <v>3495</v>
      </c>
      <c r="B192" s="1502" t="s">
        <v>3496</v>
      </c>
      <c r="C192" s="1501" t="s">
        <v>3495</v>
      </c>
      <c r="D192" t="s">
        <v>4648</v>
      </c>
    </row>
    <row r="193" spans="1:4" ht="15" x14ac:dyDescent="0.2">
      <c r="A193" s="1501" t="s">
        <v>2669</v>
      </c>
      <c r="B193" s="1502" t="s">
        <v>2670</v>
      </c>
      <c r="C193" s="1501" t="s">
        <v>2669</v>
      </c>
      <c r="D193" t="s">
        <v>4235</v>
      </c>
    </row>
    <row r="194" spans="1:4" ht="15" x14ac:dyDescent="0.2">
      <c r="A194" s="1501" t="s">
        <v>2863</v>
      </c>
      <c r="B194" s="1502" t="s">
        <v>2864</v>
      </c>
      <c r="C194" s="1501" t="s">
        <v>2863</v>
      </c>
      <c r="D194" t="s">
        <v>4332</v>
      </c>
    </row>
    <row r="195" spans="1:4" ht="15" x14ac:dyDescent="0.2">
      <c r="A195" s="1501" t="s">
        <v>3199</v>
      </c>
      <c r="B195" s="1502" t="s">
        <v>3200</v>
      </c>
      <c r="C195" s="1501" t="s">
        <v>3199</v>
      </c>
      <c r="D195" t="s">
        <v>4500</v>
      </c>
    </row>
    <row r="196" spans="1:4" ht="15" x14ac:dyDescent="0.2">
      <c r="A196" s="1501" t="s">
        <v>3523</v>
      </c>
      <c r="B196" s="1502" t="s">
        <v>3524</v>
      </c>
      <c r="C196" s="1501" t="s">
        <v>3523</v>
      </c>
      <c r="D196" t="s">
        <v>4662</v>
      </c>
    </row>
    <row r="197" spans="1:4" ht="15" x14ac:dyDescent="0.2">
      <c r="A197" s="1501" t="s">
        <v>3381</v>
      </c>
      <c r="B197" s="1502" t="s">
        <v>3382</v>
      </c>
      <c r="C197" s="1501" t="s">
        <v>3381</v>
      </c>
      <c r="D197" t="s">
        <v>4591</v>
      </c>
    </row>
    <row r="198" spans="1:4" ht="15" x14ac:dyDescent="0.2">
      <c r="A198" s="1501" t="s">
        <v>3149</v>
      </c>
      <c r="B198" s="1502" t="s">
        <v>3150</v>
      </c>
      <c r="C198" s="1501" t="s">
        <v>3149</v>
      </c>
      <c r="D198" t="s">
        <v>4475</v>
      </c>
    </row>
    <row r="199" spans="1:4" ht="15" x14ac:dyDescent="0.2">
      <c r="A199" s="1501" t="s">
        <v>2289</v>
      </c>
      <c r="B199" s="1502" t="s">
        <v>2290</v>
      </c>
      <c r="C199" s="1501" t="s">
        <v>2289</v>
      </c>
      <c r="D199" t="s">
        <v>4045</v>
      </c>
    </row>
    <row r="200" spans="1:4" ht="15" x14ac:dyDescent="0.2">
      <c r="A200" s="1501" t="s">
        <v>2577</v>
      </c>
      <c r="B200" s="1502" t="s">
        <v>2578</v>
      </c>
      <c r="C200" s="1501" t="s">
        <v>2577</v>
      </c>
      <c r="D200" t="s">
        <v>4189</v>
      </c>
    </row>
    <row r="201" spans="1:4" ht="15" x14ac:dyDescent="0.2">
      <c r="A201" s="1501" t="s">
        <v>2579</v>
      </c>
      <c r="B201" s="1502" t="s">
        <v>2580</v>
      </c>
      <c r="C201" s="1501" t="s">
        <v>2579</v>
      </c>
      <c r="D201" t="s">
        <v>4190</v>
      </c>
    </row>
    <row r="202" spans="1:4" ht="15" x14ac:dyDescent="0.2">
      <c r="A202" s="1501" t="s">
        <v>2707</v>
      </c>
      <c r="B202" s="1502" t="s">
        <v>2708</v>
      </c>
      <c r="C202" s="1501" t="s">
        <v>2707</v>
      </c>
      <c r="D202" t="s">
        <v>4254</v>
      </c>
    </row>
    <row r="203" spans="1:4" ht="15" x14ac:dyDescent="0.2">
      <c r="A203" s="1501" t="s">
        <v>2841</v>
      </c>
      <c r="B203" s="1502" t="s">
        <v>2842</v>
      </c>
      <c r="C203" s="1501" t="s">
        <v>2841</v>
      </c>
      <c r="D203" t="s">
        <v>4321</v>
      </c>
    </row>
    <row r="204" spans="1:4" ht="15" x14ac:dyDescent="0.2">
      <c r="A204" s="1501" t="s">
        <v>2701</v>
      </c>
      <c r="B204" s="1502" t="s">
        <v>2702</v>
      </c>
      <c r="C204" s="1501" t="s">
        <v>2701</v>
      </c>
      <c r="D204" t="s">
        <v>4251</v>
      </c>
    </row>
    <row r="205" spans="1:4" ht="15" x14ac:dyDescent="0.2">
      <c r="A205" s="1501" t="s">
        <v>1837</v>
      </c>
      <c r="B205" s="1502" t="s">
        <v>1838</v>
      </c>
      <c r="C205" s="1501" t="s">
        <v>1837</v>
      </c>
      <c r="D205" t="s">
        <v>3819</v>
      </c>
    </row>
    <row r="206" spans="1:4" ht="15" x14ac:dyDescent="0.2">
      <c r="A206" s="1501" t="s">
        <v>2657</v>
      </c>
      <c r="B206" s="1502" t="s">
        <v>2658</v>
      </c>
      <c r="C206" s="1501" t="s">
        <v>2657</v>
      </c>
      <c r="D206" t="s">
        <v>4229</v>
      </c>
    </row>
    <row r="207" spans="1:4" ht="15" x14ac:dyDescent="0.2">
      <c r="A207" s="1501" t="s">
        <v>2243</v>
      </c>
      <c r="B207" s="1502" t="s">
        <v>2244</v>
      </c>
      <c r="C207" s="1501" t="s">
        <v>2243</v>
      </c>
      <c r="D207" t="s">
        <v>4022</v>
      </c>
    </row>
    <row r="208" spans="1:4" ht="15" x14ac:dyDescent="0.2">
      <c r="A208" s="1501" t="s">
        <v>2723</v>
      </c>
      <c r="B208" s="1502" t="s">
        <v>2724</v>
      </c>
      <c r="C208" s="1501" t="s">
        <v>2723</v>
      </c>
      <c r="D208" t="s">
        <v>4262</v>
      </c>
    </row>
    <row r="209" spans="1:4" ht="15" x14ac:dyDescent="0.2">
      <c r="A209" s="1501" t="s">
        <v>2745</v>
      </c>
      <c r="B209" s="1502" t="s">
        <v>2746</v>
      </c>
      <c r="C209" s="1501" t="s">
        <v>2745</v>
      </c>
      <c r="D209" t="s">
        <v>4273</v>
      </c>
    </row>
    <row r="210" spans="1:4" ht="15" x14ac:dyDescent="0.2">
      <c r="A210" s="1501" t="s">
        <v>2355</v>
      </c>
      <c r="B210" s="1502" t="s">
        <v>2356</v>
      </c>
      <c r="C210" s="1501" t="s">
        <v>2355</v>
      </c>
      <c r="D210" t="s">
        <v>4078</v>
      </c>
    </row>
    <row r="211" spans="1:4" ht="15" x14ac:dyDescent="0.2">
      <c r="A211" s="1501" t="s">
        <v>3445</v>
      </c>
      <c r="B211" s="1502" t="s">
        <v>3446</v>
      </c>
      <c r="C211" s="1501" t="s">
        <v>3445</v>
      </c>
      <c r="D211" t="s">
        <v>4623</v>
      </c>
    </row>
    <row r="212" spans="1:4" ht="15" x14ac:dyDescent="0.2">
      <c r="A212" s="1501" t="s">
        <v>2545</v>
      </c>
      <c r="B212" s="1502" t="s">
        <v>2546</v>
      </c>
      <c r="C212" s="1501" t="s">
        <v>2545</v>
      </c>
      <c r="D212" t="s">
        <v>4173</v>
      </c>
    </row>
    <row r="213" spans="1:4" ht="15" x14ac:dyDescent="0.2">
      <c r="A213" s="1501" t="s">
        <v>3067</v>
      </c>
      <c r="B213" s="1502" t="s">
        <v>3068</v>
      </c>
      <c r="C213" s="1501" t="s">
        <v>3067</v>
      </c>
      <c r="D213" t="s">
        <v>4434</v>
      </c>
    </row>
    <row r="214" spans="1:4" ht="15" x14ac:dyDescent="0.2">
      <c r="A214" s="1501" t="s">
        <v>3403</v>
      </c>
      <c r="B214" s="1502" t="s">
        <v>3404</v>
      </c>
      <c r="C214" s="1501" t="s">
        <v>3403</v>
      </c>
      <c r="D214" t="s">
        <v>4602</v>
      </c>
    </row>
    <row r="215" spans="1:4" ht="15" x14ac:dyDescent="0.2">
      <c r="A215" s="1501" t="s">
        <v>3011</v>
      </c>
      <c r="B215" s="1502" t="s">
        <v>3012</v>
      </c>
      <c r="C215" s="1501" t="s">
        <v>3011</v>
      </c>
      <c r="D215" t="s">
        <v>4406</v>
      </c>
    </row>
    <row r="216" spans="1:4" ht="15" x14ac:dyDescent="0.2">
      <c r="A216" s="1501" t="s">
        <v>2963</v>
      </c>
      <c r="B216" s="1502" t="s">
        <v>2964</v>
      </c>
      <c r="C216" s="1501" t="s">
        <v>2963</v>
      </c>
      <c r="D216" t="s">
        <v>4382</v>
      </c>
    </row>
    <row r="217" spans="1:4" ht="15" x14ac:dyDescent="0.2">
      <c r="A217" s="1501" t="s">
        <v>2441</v>
      </c>
      <c r="B217" s="1502" t="s">
        <v>2442</v>
      </c>
      <c r="C217" s="1501" t="s">
        <v>2441</v>
      </c>
      <c r="D217" t="s">
        <v>4121</v>
      </c>
    </row>
    <row r="218" spans="1:4" ht="15" x14ac:dyDescent="0.2">
      <c r="A218" s="1501" t="s">
        <v>3709</v>
      </c>
      <c r="B218" s="1502" t="s">
        <v>3710</v>
      </c>
      <c r="C218" s="1501" t="s">
        <v>3709</v>
      </c>
      <c r="D218" t="s">
        <v>4755</v>
      </c>
    </row>
    <row r="219" spans="1:4" ht="15" x14ac:dyDescent="0.2">
      <c r="A219" s="1501" t="s">
        <v>3073</v>
      </c>
      <c r="B219" s="1502" t="s">
        <v>3074</v>
      </c>
      <c r="C219" s="1501" t="s">
        <v>3073</v>
      </c>
      <c r="D219" t="s">
        <v>4437</v>
      </c>
    </row>
    <row r="220" spans="1:4" ht="15" x14ac:dyDescent="0.2">
      <c r="A220" s="1501" t="s">
        <v>3407</v>
      </c>
      <c r="B220" s="1502" t="s">
        <v>3408</v>
      </c>
      <c r="C220" s="1501" t="s">
        <v>3407</v>
      </c>
      <c r="D220" t="s">
        <v>4604</v>
      </c>
    </row>
    <row r="221" spans="1:4" ht="15" x14ac:dyDescent="0.2">
      <c r="A221" s="1501" t="s">
        <v>2749</v>
      </c>
      <c r="B221" s="1502" t="s">
        <v>2750</v>
      </c>
      <c r="C221" s="1501" t="s">
        <v>2749</v>
      </c>
      <c r="D221" t="s">
        <v>4275</v>
      </c>
    </row>
    <row r="222" spans="1:4" ht="15" x14ac:dyDescent="0.2">
      <c r="A222" s="1501" t="s">
        <v>3571</v>
      </c>
      <c r="B222" s="1502" t="s">
        <v>3572</v>
      </c>
      <c r="C222" s="1501" t="s">
        <v>3571</v>
      </c>
      <c r="D222" t="s">
        <v>4686</v>
      </c>
    </row>
    <row r="223" spans="1:4" ht="15" x14ac:dyDescent="0.2">
      <c r="A223" s="1501" t="s">
        <v>2789</v>
      </c>
      <c r="B223" s="1502" t="s">
        <v>2790</v>
      </c>
      <c r="C223" s="1501" t="s">
        <v>2789</v>
      </c>
      <c r="D223" t="s">
        <v>4295</v>
      </c>
    </row>
    <row r="224" spans="1:4" ht="15" x14ac:dyDescent="0.2">
      <c r="A224" s="1501" t="s">
        <v>2949</v>
      </c>
      <c r="B224" s="1502" t="s">
        <v>2950</v>
      </c>
      <c r="C224" s="1501" t="s">
        <v>2949</v>
      </c>
      <c r="D224" t="s">
        <v>4375</v>
      </c>
    </row>
    <row r="225" spans="1:4" ht="15" x14ac:dyDescent="0.2">
      <c r="A225" s="1501" t="s">
        <v>1889</v>
      </c>
      <c r="B225" s="1502" t="s">
        <v>1890</v>
      </c>
      <c r="C225" s="1501" t="s">
        <v>1889</v>
      </c>
      <c r="D225" t="s">
        <v>3845</v>
      </c>
    </row>
    <row r="226" spans="1:4" ht="15" x14ac:dyDescent="0.2">
      <c r="A226" s="1501" t="s">
        <v>3033</v>
      </c>
      <c r="B226" s="1502" t="s">
        <v>3034</v>
      </c>
      <c r="C226" s="1501" t="s">
        <v>3033</v>
      </c>
      <c r="D226" t="s">
        <v>4417</v>
      </c>
    </row>
    <row r="227" spans="1:4" ht="15" x14ac:dyDescent="0.2">
      <c r="A227" s="1501" t="s">
        <v>3375</v>
      </c>
      <c r="B227" s="1502" t="s">
        <v>3376</v>
      </c>
      <c r="C227" s="1501" t="s">
        <v>3375</v>
      </c>
      <c r="D227" t="s">
        <v>4588</v>
      </c>
    </row>
    <row r="228" spans="1:4" ht="15" x14ac:dyDescent="0.2">
      <c r="A228" s="1501" t="s">
        <v>3187</v>
      </c>
      <c r="B228" s="1502" t="s">
        <v>3188</v>
      </c>
      <c r="C228" s="1501" t="s">
        <v>3187</v>
      </c>
      <c r="D228" t="s">
        <v>4494</v>
      </c>
    </row>
    <row r="229" spans="1:4" ht="15" x14ac:dyDescent="0.2">
      <c r="A229" s="1501" t="s">
        <v>2145</v>
      </c>
      <c r="B229" s="1502" t="s">
        <v>2146</v>
      </c>
      <c r="C229" s="1501" t="s">
        <v>2145</v>
      </c>
      <c r="D229" t="s">
        <v>3973</v>
      </c>
    </row>
    <row r="230" spans="1:4" ht="15" x14ac:dyDescent="0.2">
      <c r="A230" s="1501" t="s">
        <v>2147</v>
      </c>
      <c r="B230" s="1502" t="s">
        <v>2148</v>
      </c>
      <c r="C230" s="1501" t="s">
        <v>2147</v>
      </c>
      <c r="D230" t="s">
        <v>3974</v>
      </c>
    </row>
    <row r="231" spans="1:4" ht="15" x14ac:dyDescent="0.2">
      <c r="A231" s="1501" t="s">
        <v>2827</v>
      </c>
      <c r="B231" s="1502" t="s">
        <v>2828</v>
      </c>
      <c r="C231" s="1501" t="s">
        <v>2827</v>
      </c>
      <c r="D231" t="s">
        <v>4314</v>
      </c>
    </row>
    <row r="232" spans="1:4" ht="15" x14ac:dyDescent="0.2">
      <c r="A232" s="1501" t="s">
        <v>2851</v>
      </c>
      <c r="B232" s="1502" t="s">
        <v>2852</v>
      </c>
      <c r="C232" s="1501" t="s">
        <v>2851</v>
      </c>
      <c r="D232" t="s">
        <v>4326</v>
      </c>
    </row>
    <row r="233" spans="1:4" ht="15" x14ac:dyDescent="0.2">
      <c r="A233" s="1501" t="s">
        <v>2541</v>
      </c>
      <c r="B233" s="1502" t="s">
        <v>2542</v>
      </c>
      <c r="C233" s="1501" t="s">
        <v>2541</v>
      </c>
      <c r="D233" t="s">
        <v>4171</v>
      </c>
    </row>
    <row r="234" spans="1:4" ht="15" x14ac:dyDescent="0.2">
      <c r="A234" s="1501" t="s">
        <v>2813</v>
      </c>
      <c r="B234" s="1502" t="s">
        <v>2814</v>
      </c>
      <c r="C234" s="1501" t="s">
        <v>2813</v>
      </c>
      <c r="D234" t="s">
        <v>4307</v>
      </c>
    </row>
    <row r="235" spans="1:4" ht="15" x14ac:dyDescent="0.2">
      <c r="A235" s="1501" t="s">
        <v>3261</v>
      </c>
      <c r="B235" s="1502" t="s">
        <v>3262</v>
      </c>
      <c r="C235" s="1501" t="s">
        <v>3261</v>
      </c>
      <c r="D235" t="s">
        <v>4531</v>
      </c>
    </row>
    <row r="236" spans="1:4" ht="15" x14ac:dyDescent="0.2">
      <c r="A236" s="1501" t="s">
        <v>3653</v>
      </c>
      <c r="B236" s="1502" t="s">
        <v>3654</v>
      </c>
      <c r="C236" s="1501" t="s">
        <v>3653</v>
      </c>
      <c r="D236" t="s">
        <v>4727</v>
      </c>
    </row>
    <row r="237" spans="1:4" ht="15" x14ac:dyDescent="0.2">
      <c r="A237" s="1501" t="s">
        <v>2559</v>
      </c>
      <c r="B237" s="1502" t="s">
        <v>2560</v>
      </c>
      <c r="C237" s="1501" t="s">
        <v>2559</v>
      </c>
      <c r="D237" t="s">
        <v>4180</v>
      </c>
    </row>
    <row r="238" spans="1:4" ht="15" x14ac:dyDescent="0.2">
      <c r="A238" s="1501" t="s">
        <v>3339</v>
      </c>
      <c r="B238" s="1502" t="s">
        <v>3340</v>
      </c>
      <c r="C238" s="1501" t="s">
        <v>3339</v>
      </c>
      <c r="D238" t="s">
        <v>4570</v>
      </c>
    </row>
    <row r="239" spans="1:4" ht="15" x14ac:dyDescent="0.2">
      <c r="A239" s="1501" t="s">
        <v>1933</v>
      </c>
      <c r="B239" s="1502" t="s">
        <v>1934</v>
      </c>
      <c r="C239" s="1501" t="s">
        <v>1933</v>
      </c>
      <c r="D239" t="s">
        <v>3867</v>
      </c>
    </row>
    <row r="240" spans="1:4" ht="15" x14ac:dyDescent="0.2">
      <c r="A240" s="1501" t="s">
        <v>2463</v>
      </c>
      <c r="B240" s="1502" t="s">
        <v>2464</v>
      </c>
      <c r="C240" s="1501" t="s">
        <v>2463</v>
      </c>
      <c r="D240" t="s">
        <v>4132</v>
      </c>
    </row>
    <row r="241" spans="1:4" ht="15" x14ac:dyDescent="0.2">
      <c r="A241" s="1501" t="s">
        <v>2461</v>
      </c>
      <c r="B241" s="1502" t="s">
        <v>2462</v>
      </c>
      <c r="C241" s="1501" t="s">
        <v>2461</v>
      </c>
      <c r="D241" t="s">
        <v>4131</v>
      </c>
    </row>
    <row r="242" spans="1:4" ht="15" x14ac:dyDescent="0.2">
      <c r="A242" s="1501" t="s">
        <v>3771</v>
      </c>
      <c r="B242" s="1502" t="s">
        <v>3772</v>
      </c>
      <c r="C242" s="1501" t="s">
        <v>3771</v>
      </c>
      <c r="D242" t="s">
        <v>4786</v>
      </c>
    </row>
    <row r="243" spans="1:4" ht="15" x14ac:dyDescent="0.2">
      <c r="A243" s="1501" t="s">
        <v>3591</v>
      </c>
      <c r="B243" s="1502" t="s">
        <v>3592</v>
      </c>
      <c r="C243" s="1501" t="s">
        <v>3591</v>
      </c>
      <c r="D243" t="s">
        <v>4696</v>
      </c>
    </row>
    <row r="244" spans="1:4" ht="15" x14ac:dyDescent="0.2">
      <c r="A244" s="1501" t="s">
        <v>3001</v>
      </c>
      <c r="B244" s="1502" t="s">
        <v>3002</v>
      </c>
      <c r="C244" s="1501" t="s">
        <v>3001</v>
      </c>
      <c r="D244" t="s">
        <v>4401</v>
      </c>
    </row>
    <row r="245" spans="1:4" ht="15" x14ac:dyDescent="0.2">
      <c r="A245" s="1501" t="s">
        <v>3125</v>
      </c>
      <c r="B245" s="1502" t="s">
        <v>3126</v>
      </c>
      <c r="C245" s="1501" t="s">
        <v>3125</v>
      </c>
      <c r="D245" t="s">
        <v>4463</v>
      </c>
    </row>
    <row r="246" spans="1:4" ht="15" x14ac:dyDescent="0.2">
      <c r="A246" s="1501" t="s">
        <v>3127</v>
      </c>
      <c r="B246" s="1502" t="s">
        <v>3128</v>
      </c>
      <c r="C246" s="1501" t="s">
        <v>3127</v>
      </c>
      <c r="D246" t="s">
        <v>4464</v>
      </c>
    </row>
    <row r="247" spans="1:4" ht="15" x14ac:dyDescent="0.2">
      <c r="A247" s="1501" t="s">
        <v>3229</v>
      </c>
      <c r="B247" s="1502" t="s">
        <v>3230</v>
      </c>
      <c r="C247" s="1501" t="s">
        <v>3229</v>
      </c>
      <c r="D247" t="s">
        <v>4515</v>
      </c>
    </row>
    <row r="248" spans="1:4" ht="15" x14ac:dyDescent="0.2">
      <c r="A248" s="1501" t="s">
        <v>2227</v>
      </c>
      <c r="B248" s="1502" t="s">
        <v>2228</v>
      </c>
      <c r="C248" s="1501" t="s">
        <v>2227</v>
      </c>
      <c r="D248" t="s">
        <v>4014</v>
      </c>
    </row>
    <row r="249" spans="1:4" ht="15" x14ac:dyDescent="0.2">
      <c r="A249" s="1501" t="s">
        <v>1977</v>
      </c>
      <c r="B249" s="1502" t="s">
        <v>1978</v>
      </c>
      <c r="C249" s="1501" t="s">
        <v>1977</v>
      </c>
      <c r="D249" t="s">
        <v>3889</v>
      </c>
    </row>
    <row r="250" spans="1:4" ht="15" x14ac:dyDescent="0.2">
      <c r="A250" s="1501" t="s">
        <v>3279</v>
      </c>
      <c r="B250" s="1502" t="s">
        <v>3280</v>
      </c>
      <c r="C250" s="1501" t="s">
        <v>3279</v>
      </c>
      <c r="D250" t="s">
        <v>4540</v>
      </c>
    </row>
    <row r="251" spans="1:4" ht="15" x14ac:dyDescent="0.2">
      <c r="A251" s="1501" t="s">
        <v>3399</v>
      </c>
      <c r="B251" s="1502" t="s">
        <v>3400</v>
      </c>
      <c r="C251" s="1501" t="s">
        <v>3399</v>
      </c>
      <c r="D251" t="s">
        <v>4600</v>
      </c>
    </row>
    <row r="252" spans="1:4" ht="15" x14ac:dyDescent="0.2">
      <c r="A252" s="1501" t="s">
        <v>3385</v>
      </c>
      <c r="B252" s="1502" t="s">
        <v>3386</v>
      </c>
      <c r="C252" s="1501" t="s">
        <v>3385</v>
      </c>
      <c r="D252" t="s">
        <v>4593</v>
      </c>
    </row>
    <row r="253" spans="1:4" ht="15" x14ac:dyDescent="0.2">
      <c r="A253" s="1501" t="s">
        <v>1995</v>
      </c>
      <c r="B253" s="1502" t="s">
        <v>1996</v>
      </c>
      <c r="C253" s="1501" t="s">
        <v>1995</v>
      </c>
      <c r="D253" t="s">
        <v>3898</v>
      </c>
    </row>
    <row r="254" spans="1:4" ht="15" x14ac:dyDescent="0.2">
      <c r="A254" s="1501" t="s">
        <v>3337</v>
      </c>
      <c r="B254" s="1502" t="s">
        <v>3338</v>
      </c>
      <c r="C254" s="1501" t="s">
        <v>3337</v>
      </c>
      <c r="D254" t="s">
        <v>4569</v>
      </c>
    </row>
    <row r="255" spans="1:4" ht="15" x14ac:dyDescent="0.2">
      <c r="A255" s="1501" t="s">
        <v>3607</v>
      </c>
      <c r="B255" s="1502" t="s">
        <v>3608</v>
      </c>
      <c r="C255" s="1501" t="s">
        <v>3607</v>
      </c>
      <c r="D255" t="s">
        <v>4704</v>
      </c>
    </row>
    <row r="256" spans="1:4" ht="15" x14ac:dyDescent="0.2">
      <c r="A256" s="1501" t="s">
        <v>3605</v>
      </c>
      <c r="B256" s="1502" t="s">
        <v>3606</v>
      </c>
      <c r="C256" s="1501" t="s">
        <v>3605</v>
      </c>
      <c r="D256" t="s">
        <v>4703</v>
      </c>
    </row>
    <row r="257" spans="1:4" ht="15" x14ac:dyDescent="0.2">
      <c r="A257" s="1501" t="s">
        <v>2221</v>
      </c>
      <c r="B257" s="1502" t="s">
        <v>2222</v>
      </c>
      <c r="C257" s="1501" t="s">
        <v>2221</v>
      </c>
      <c r="D257" t="s">
        <v>4011</v>
      </c>
    </row>
    <row r="258" spans="1:4" ht="15" x14ac:dyDescent="0.2">
      <c r="A258" s="1501" t="s">
        <v>2305</v>
      </c>
      <c r="B258" s="1502" t="s">
        <v>2306</v>
      </c>
      <c r="C258" s="1501" t="s">
        <v>2305</v>
      </c>
      <c r="D258" t="s">
        <v>4053</v>
      </c>
    </row>
    <row r="259" spans="1:4" ht="15" x14ac:dyDescent="0.2">
      <c r="A259" s="1501" t="s">
        <v>1879</v>
      </c>
      <c r="B259" s="1502" t="s">
        <v>1880</v>
      </c>
      <c r="C259" s="1501" t="s">
        <v>1879</v>
      </c>
      <c r="D259" t="s">
        <v>3840</v>
      </c>
    </row>
    <row r="260" spans="1:4" ht="15" x14ac:dyDescent="0.2">
      <c r="A260" s="1501" t="s">
        <v>3599</v>
      </c>
      <c r="B260" s="1502" t="s">
        <v>3600</v>
      </c>
      <c r="C260" s="1501" t="s">
        <v>3599</v>
      </c>
      <c r="D260" t="s">
        <v>4700</v>
      </c>
    </row>
    <row r="261" spans="1:4" ht="15" x14ac:dyDescent="0.2">
      <c r="A261" s="1501" t="s">
        <v>2589</v>
      </c>
      <c r="B261" s="1502" t="s">
        <v>2590</v>
      </c>
      <c r="C261" s="1501" t="s">
        <v>2589</v>
      </c>
      <c r="D261" t="s">
        <v>4195</v>
      </c>
    </row>
    <row r="262" spans="1:4" ht="15" x14ac:dyDescent="0.2">
      <c r="A262" s="1501" t="s">
        <v>3113</v>
      </c>
      <c r="B262" s="1502" t="s">
        <v>3114</v>
      </c>
      <c r="C262" s="1501" t="s">
        <v>3113</v>
      </c>
      <c r="D262" t="s">
        <v>4457</v>
      </c>
    </row>
    <row r="263" spans="1:4" ht="15" x14ac:dyDescent="0.2">
      <c r="A263" s="1501" t="s">
        <v>1891</v>
      </c>
      <c r="B263" s="1502" t="s">
        <v>1892</v>
      </c>
      <c r="C263" s="1501" t="s">
        <v>1891</v>
      </c>
      <c r="D263" t="s">
        <v>3846</v>
      </c>
    </row>
    <row r="264" spans="1:4" ht="15" x14ac:dyDescent="0.2">
      <c r="A264" s="1501" t="s">
        <v>2787</v>
      </c>
      <c r="B264" s="1502" t="s">
        <v>2788</v>
      </c>
      <c r="C264" s="1501" t="s">
        <v>2787</v>
      </c>
      <c r="D264" t="s">
        <v>4294</v>
      </c>
    </row>
    <row r="265" spans="1:4" ht="15" x14ac:dyDescent="0.2">
      <c r="A265" s="1501" t="s">
        <v>3575</v>
      </c>
      <c r="B265" s="1502" t="s">
        <v>3576</v>
      </c>
      <c r="C265" s="1501" t="s">
        <v>3575</v>
      </c>
      <c r="D265" t="s">
        <v>4688</v>
      </c>
    </row>
    <row r="266" spans="1:4" ht="15" x14ac:dyDescent="0.2">
      <c r="A266" s="1501" t="s">
        <v>3417</v>
      </c>
      <c r="B266" s="1502" t="s">
        <v>3418</v>
      </c>
      <c r="C266" s="1501" t="s">
        <v>3417</v>
      </c>
      <c r="D266" t="s">
        <v>4609</v>
      </c>
    </row>
    <row r="267" spans="1:4" ht="15" x14ac:dyDescent="0.2">
      <c r="A267" s="1501" t="s">
        <v>2605</v>
      </c>
      <c r="B267" s="1502" t="s">
        <v>2606</v>
      </c>
      <c r="C267" s="1501" t="s">
        <v>2605</v>
      </c>
      <c r="D267" t="s">
        <v>4203</v>
      </c>
    </row>
    <row r="268" spans="1:4" ht="15" x14ac:dyDescent="0.2">
      <c r="A268" s="1501" t="s">
        <v>2587</v>
      </c>
      <c r="B268" s="1502" t="s">
        <v>2588</v>
      </c>
      <c r="C268" s="1501" t="s">
        <v>2587</v>
      </c>
      <c r="D268" t="s">
        <v>4194</v>
      </c>
    </row>
    <row r="269" spans="1:4" ht="15" x14ac:dyDescent="0.2">
      <c r="A269" s="1501" t="s">
        <v>3259</v>
      </c>
      <c r="B269" s="1502" t="s">
        <v>3260</v>
      </c>
      <c r="C269" s="1501" t="s">
        <v>3259</v>
      </c>
      <c r="D269" t="s">
        <v>4530</v>
      </c>
    </row>
    <row r="270" spans="1:4" ht="15" x14ac:dyDescent="0.2">
      <c r="A270" s="1501" t="s">
        <v>2089</v>
      </c>
      <c r="B270" s="1502" t="s">
        <v>2090</v>
      </c>
      <c r="C270" s="1501" t="s">
        <v>2089</v>
      </c>
      <c r="D270" t="s">
        <v>3945</v>
      </c>
    </row>
    <row r="271" spans="1:4" ht="15" x14ac:dyDescent="0.2">
      <c r="A271" s="1501" t="s">
        <v>2803</v>
      </c>
      <c r="B271" s="1502" t="s">
        <v>2804</v>
      </c>
      <c r="C271" s="1501" t="s">
        <v>2803</v>
      </c>
      <c r="D271" t="s">
        <v>4302</v>
      </c>
    </row>
    <row r="272" spans="1:4" ht="15" x14ac:dyDescent="0.2">
      <c r="A272" s="1501" t="s">
        <v>3479</v>
      </c>
      <c r="B272" s="1502" t="s">
        <v>3480</v>
      </c>
      <c r="C272" s="1501" t="s">
        <v>3479</v>
      </c>
      <c r="D272" t="s">
        <v>4640</v>
      </c>
    </row>
    <row r="273" spans="1:4" ht="15" x14ac:dyDescent="0.2">
      <c r="A273" s="1501" t="s">
        <v>2915</v>
      </c>
      <c r="B273" s="1502" t="s">
        <v>2916</v>
      </c>
      <c r="C273" s="1501" t="s">
        <v>2915</v>
      </c>
      <c r="D273" t="s">
        <v>4358</v>
      </c>
    </row>
    <row r="274" spans="1:4" ht="15" x14ac:dyDescent="0.2">
      <c r="A274" s="1501" t="s">
        <v>3217</v>
      </c>
      <c r="B274" s="1502" t="s">
        <v>3218</v>
      </c>
      <c r="C274" s="1501" t="s">
        <v>3217</v>
      </c>
      <c r="D274" t="s">
        <v>4509</v>
      </c>
    </row>
    <row r="275" spans="1:4" ht="15" x14ac:dyDescent="0.2">
      <c r="A275" s="1501" t="s">
        <v>2171</v>
      </c>
      <c r="B275" s="1502" t="s">
        <v>2172</v>
      </c>
      <c r="C275" s="1501" t="s">
        <v>2171</v>
      </c>
      <c r="D275" t="s">
        <v>3986</v>
      </c>
    </row>
    <row r="276" spans="1:4" ht="15" x14ac:dyDescent="0.2">
      <c r="A276" s="1501" t="s">
        <v>3775</v>
      </c>
      <c r="B276" s="1502" t="s">
        <v>3776</v>
      </c>
      <c r="C276" s="1501" t="s">
        <v>3775</v>
      </c>
      <c r="D276" t="s">
        <v>4788</v>
      </c>
    </row>
    <row r="277" spans="1:4" ht="15" x14ac:dyDescent="0.2">
      <c r="A277" s="1501" t="s">
        <v>3215</v>
      </c>
      <c r="B277" s="1502" t="s">
        <v>3216</v>
      </c>
      <c r="C277" s="1501" t="s">
        <v>3215</v>
      </c>
      <c r="D277" t="s">
        <v>4508</v>
      </c>
    </row>
    <row r="278" spans="1:4" ht="15" x14ac:dyDescent="0.2">
      <c r="A278" s="1501" t="s">
        <v>3427</v>
      </c>
      <c r="B278" s="1502" t="s">
        <v>3428</v>
      </c>
      <c r="C278" s="1501" t="s">
        <v>3427</v>
      </c>
      <c r="D278" t="s">
        <v>4614</v>
      </c>
    </row>
    <row r="279" spans="1:4" ht="15" x14ac:dyDescent="0.2">
      <c r="A279" s="1501" t="s">
        <v>1981</v>
      </c>
      <c r="B279" s="1502" t="s">
        <v>1982</v>
      </c>
      <c r="C279" s="1501" t="s">
        <v>1981</v>
      </c>
      <c r="D279" t="s">
        <v>3891</v>
      </c>
    </row>
    <row r="280" spans="1:4" ht="15" x14ac:dyDescent="0.2">
      <c r="A280" s="1501" t="s">
        <v>3557</v>
      </c>
      <c r="B280" s="1502" t="s">
        <v>3558</v>
      </c>
      <c r="C280" s="1501" t="s">
        <v>3557</v>
      </c>
      <c r="D280" t="s">
        <v>4679</v>
      </c>
    </row>
    <row r="281" spans="1:4" ht="15" x14ac:dyDescent="0.2">
      <c r="A281" s="1501" t="s">
        <v>2001</v>
      </c>
      <c r="B281" s="1502" t="s">
        <v>2002</v>
      </c>
      <c r="C281" s="1501" t="s">
        <v>2001</v>
      </c>
      <c r="D281" t="s">
        <v>3901</v>
      </c>
    </row>
    <row r="282" spans="1:4" ht="15" x14ac:dyDescent="0.2">
      <c r="A282" s="1501" t="s">
        <v>2217</v>
      </c>
      <c r="B282" s="1502" t="s">
        <v>2218</v>
      </c>
      <c r="C282" s="1501" t="s">
        <v>2217</v>
      </c>
      <c r="D282" t="s">
        <v>4009</v>
      </c>
    </row>
    <row r="283" spans="1:4" ht="15" x14ac:dyDescent="0.2">
      <c r="A283" s="1501" t="s">
        <v>2109</v>
      </c>
      <c r="B283" s="1502" t="s">
        <v>2110</v>
      </c>
      <c r="C283" s="1501" t="s">
        <v>2109</v>
      </c>
      <c r="D283" t="s">
        <v>3955</v>
      </c>
    </row>
    <row r="284" spans="1:4" ht="15" x14ac:dyDescent="0.2">
      <c r="A284" s="1501" t="s">
        <v>2639</v>
      </c>
      <c r="B284" s="1502" t="s">
        <v>2640</v>
      </c>
      <c r="C284" s="1501" t="s">
        <v>2639</v>
      </c>
      <c r="D284" t="s">
        <v>4220</v>
      </c>
    </row>
    <row r="285" spans="1:4" ht="15" x14ac:dyDescent="0.2">
      <c r="A285" s="1501" t="s">
        <v>3579</v>
      </c>
      <c r="B285" s="1502" t="s">
        <v>3580</v>
      </c>
      <c r="C285" s="1501" t="s">
        <v>3579</v>
      </c>
      <c r="D285" t="s">
        <v>4690</v>
      </c>
    </row>
    <row r="286" spans="1:4" ht="15" x14ac:dyDescent="0.2">
      <c r="A286" s="1501" t="s">
        <v>3713</v>
      </c>
      <c r="B286" s="1502" t="s">
        <v>3714</v>
      </c>
      <c r="C286" s="1501" t="s">
        <v>3713</v>
      </c>
      <c r="D286" t="s">
        <v>4757</v>
      </c>
    </row>
    <row r="287" spans="1:4" ht="15" x14ac:dyDescent="0.2">
      <c r="A287" s="1501" t="s">
        <v>2623</v>
      </c>
      <c r="B287" s="1502" t="s">
        <v>2624</v>
      </c>
      <c r="C287" s="1501" t="s">
        <v>2623</v>
      </c>
      <c r="D287" t="s">
        <v>4212</v>
      </c>
    </row>
    <row r="288" spans="1:4" ht="15" x14ac:dyDescent="0.2">
      <c r="A288" s="1501" t="s">
        <v>2619</v>
      </c>
      <c r="B288" s="1502" t="s">
        <v>2620</v>
      </c>
      <c r="C288" s="1501" t="s">
        <v>2619</v>
      </c>
      <c r="D288" t="s">
        <v>4210</v>
      </c>
    </row>
    <row r="289" spans="1:4" ht="15" x14ac:dyDescent="0.2">
      <c r="A289" s="1501" t="s">
        <v>3461</v>
      </c>
      <c r="B289" s="1502" t="s">
        <v>3462</v>
      </c>
      <c r="C289" s="1501" t="s">
        <v>3461</v>
      </c>
      <c r="D289" t="s">
        <v>4631</v>
      </c>
    </row>
    <row r="290" spans="1:4" ht="15" x14ac:dyDescent="0.2">
      <c r="A290" s="1501" t="s">
        <v>1993</v>
      </c>
      <c r="B290" s="1502" t="s">
        <v>1994</v>
      </c>
      <c r="C290" s="1501" t="s">
        <v>1993</v>
      </c>
      <c r="D290" t="s">
        <v>3897</v>
      </c>
    </row>
    <row r="291" spans="1:4" ht="15" x14ac:dyDescent="0.2">
      <c r="A291" s="1501" t="s">
        <v>3249</v>
      </c>
      <c r="B291" s="1502" t="s">
        <v>3250</v>
      </c>
      <c r="C291" s="1501" t="s">
        <v>3249</v>
      </c>
      <c r="D291" t="s">
        <v>4525</v>
      </c>
    </row>
    <row r="292" spans="1:4" ht="15" x14ac:dyDescent="0.2">
      <c r="A292" s="1501" t="s">
        <v>2383</v>
      </c>
      <c r="B292" s="1502" t="s">
        <v>2384</v>
      </c>
      <c r="C292" s="1501" t="s">
        <v>2383</v>
      </c>
      <c r="D292" t="s">
        <v>4092</v>
      </c>
    </row>
    <row r="293" spans="1:4" ht="15" x14ac:dyDescent="0.2">
      <c r="A293" s="1501" t="s">
        <v>2569</v>
      </c>
      <c r="B293" s="1502" t="s">
        <v>2570</v>
      </c>
      <c r="C293" s="1501" t="s">
        <v>2569</v>
      </c>
      <c r="D293" t="s">
        <v>4185</v>
      </c>
    </row>
    <row r="294" spans="1:4" ht="15" x14ac:dyDescent="0.2">
      <c r="A294" s="1501" t="s">
        <v>2369</v>
      </c>
      <c r="B294" s="1502" t="s">
        <v>2370</v>
      </c>
      <c r="C294" s="1501" t="s">
        <v>2369</v>
      </c>
      <c r="D294" t="s">
        <v>4085</v>
      </c>
    </row>
    <row r="295" spans="1:4" ht="15" x14ac:dyDescent="0.2">
      <c r="A295" s="1501" t="s">
        <v>3415</v>
      </c>
      <c r="B295" s="1502" t="s">
        <v>3416</v>
      </c>
      <c r="C295" s="1501" t="s">
        <v>3415</v>
      </c>
      <c r="D295" t="s">
        <v>4608</v>
      </c>
    </row>
    <row r="296" spans="1:4" ht="15" x14ac:dyDescent="0.2">
      <c r="A296" s="1501" t="s">
        <v>2249</v>
      </c>
      <c r="B296" s="1502" t="s">
        <v>2250</v>
      </c>
      <c r="C296" s="1501" t="s">
        <v>2249</v>
      </c>
      <c r="D296" t="s">
        <v>4025</v>
      </c>
    </row>
    <row r="297" spans="1:4" ht="15" x14ac:dyDescent="0.2">
      <c r="A297" s="1501" t="s">
        <v>3681</v>
      </c>
      <c r="B297" s="1502" t="s">
        <v>3682</v>
      </c>
      <c r="C297" s="1501" t="s">
        <v>3681</v>
      </c>
      <c r="D297" t="s">
        <v>4741</v>
      </c>
    </row>
    <row r="298" spans="1:4" ht="15" x14ac:dyDescent="0.2">
      <c r="A298" s="1501" t="s">
        <v>2457</v>
      </c>
      <c r="B298" s="1502" t="s">
        <v>2458</v>
      </c>
      <c r="C298" s="1501" t="s">
        <v>2457</v>
      </c>
      <c r="D298" t="s">
        <v>4129</v>
      </c>
    </row>
    <row r="299" spans="1:4" ht="15" x14ac:dyDescent="0.2">
      <c r="A299" s="1501" t="s">
        <v>2323</v>
      </c>
      <c r="B299" s="1502" t="s">
        <v>2324</v>
      </c>
      <c r="C299" s="1501" t="s">
        <v>2323</v>
      </c>
      <c r="D299" t="s">
        <v>4062</v>
      </c>
    </row>
    <row r="300" spans="1:4" ht="15" x14ac:dyDescent="0.2">
      <c r="A300" s="1501" t="s">
        <v>2175</v>
      </c>
      <c r="B300" s="1502" t="s">
        <v>2176</v>
      </c>
      <c r="C300" s="1501" t="s">
        <v>2175</v>
      </c>
      <c r="D300" t="s">
        <v>3988</v>
      </c>
    </row>
    <row r="301" spans="1:4" ht="15" x14ac:dyDescent="0.2">
      <c r="A301" s="1501" t="s">
        <v>2185</v>
      </c>
      <c r="B301" s="1502" t="s">
        <v>2186</v>
      </c>
      <c r="C301" s="1501" t="s">
        <v>2185</v>
      </c>
      <c r="D301" t="s">
        <v>3993</v>
      </c>
    </row>
    <row r="302" spans="1:4" ht="15" x14ac:dyDescent="0.2">
      <c r="A302" s="1501" t="s">
        <v>3603</v>
      </c>
      <c r="B302" s="1502" t="s">
        <v>3604</v>
      </c>
      <c r="C302" s="1501" t="s">
        <v>3603</v>
      </c>
      <c r="D302" t="s">
        <v>4702</v>
      </c>
    </row>
    <row r="303" spans="1:4" ht="15" x14ac:dyDescent="0.2">
      <c r="A303" s="1501" t="s">
        <v>2041</v>
      </c>
      <c r="B303" s="1502" t="s">
        <v>2042</v>
      </c>
      <c r="C303" s="1501" t="s">
        <v>2041</v>
      </c>
      <c r="D303" t="s">
        <v>3921</v>
      </c>
    </row>
    <row r="304" spans="1:4" ht="15" x14ac:dyDescent="0.2">
      <c r="A304" s="1501" t="s">
        <v>2131</v>
      </c>
      <c r="B304" s="1502" t="s">
        <v>2132</v>
      </c>
      <c r="C304" s="1501" t="s">
        <v>2131</v>
      </c>
      <c r="D304" t="s">
        <v>3966</v>
      </c>
    </row>
    <row r="305" spans="1:4" ht="15" x14ac:dyDescent="0.2">
      <c r="A305" s="1501" t="s">
        <v>3205</v>
      </c>
      <c r="B305" s="1502" t="s">
        <v>3206</v>
      </c>
      <c r="C305" s="1501" t="s">
        <v>3205</v>
      </c>
      <c r="D305" t="s">
        <v>4503</v>
      </c>
    </row>
    <row r="306" spans="1:4" ht="15" x14ac:dyDescent="0.2">
      <c r="A306" s="1501" t="s">
        <v>3541</v>
      </c>
      <c r="B306" s="1502" t="s">
        <v>3542</v>
      </c>
      <c r="C306" s="1501" t="s">
        <v>3541</v>
      </c>
      <c r="D306" t="s">
        <v>4671</v>
      </c>
    </row>
    <row r="307" spans="1:4" ht="15" x14ac:dyDescent="0.2">
      <c r="A307" s="1501" t="s">
        <v>2969</v>
      </c>
      <c r="B307" s="1502" t="s">
        <v>2970</v>
      </c>
      <c r="C307" s="1501" t="s">
        <v>2969</v>
      </c>
      <c r="D307" t="s">
        <v>4385</v>
      </c>
    </row>
    <row r="308" spans="1:4" ht="15" x14ac:dyDescent="0.2">
      <c r="A308" s="1501" t="s">
        <v>3133</v>
      </c>
      <c r="B308" s="1502" t="s">
        <v>3134</v>
      </c>
      <c r="C308" s="1501" t="s">
        <v>3133</v>
      </c>
      <c r="D308" t="s">
        <v>4467</v>
      </c>
    </row>
    <row r="309" spans="1:4" ht="15" x14ac:dyDescent="0.2">
      <c r="A309" s="1501" t="s">
        <v>3691</v>
      </c>
      <c r="B309" s="1502" t="s">
        <v>3692</v>
      </c>
      <c r="C309" s="1501" t="s">
        <v>3691</v>
      </c>
      <c r="D309" t="s">
        <v>4746</v>
      </c>
    </row>
    <row r="310" spans="1:4" ht="15" x14ac:dyDescent="0.2">
      <c r="A310" s="1501" t="s">
        <v>3519</v>
      </c>
      <c r="B310" s="1502" t="s">
        <v>3520</v>
      </c>
      <c r="C310" s="1501" t="s">
        <v>3519</v>
      </c>
      <c r="D310" t="s">
        <v>4660</v>
      </c>
    </row>
    <row r="311" spans="1:4" ht="15" x14ac:dyDescent="0.2">
      <c r="A311" s="1501" t="s">
        <v>2641</v>
      </c>
      <c r="B311" s="1502" t="s">
        <v>2642</v>
      </c>
      <c r="C311" s="1501" t="s">
        <v>2641</v>
      </c>
      <c r="D311" t="s">
        <v>4221</v>
      </c>
    </row>
    <row r="312" spans="1:4" ht="15" x14ac:dyDescent="0.2">
      <c r="A312" s="1501" t="s">
        <v>1849</v>
      </c>
      <c r="B312" s="1502" t="s">
        <v>1850</v>
      </c>
      <c r="C312" s="1501" t="s">
        <v>1849</v>
      </c>
      <c r="D312" t="s">
        <v>3825</v>
      </c>
    </row>
    <row r="313" spans="1:4" ht="15" x14ac:dyDescent="0.2">
      <c r="A313" s="1501" t="s">
        <v>2025</v>
      </c>
      <c r="B313" s="1502" t="s">
        <v>2026</v>
      </c>
      <c r="C313" s="1501" t="s">
        <v>2025</v>
      </c>
      <c r="D313" t="s">
        <v>3913</v>
      </c>
    </row>
    <row r="314" spans="1:4" ht="15" x14ac:dyDescent="0.2">
      <c r="A314" s="1501" t="s">
        <v>3623</v>
      </c>
      <c r="B314" s="1502" t="s">
        <v>3624</v>
      </c>
      <c r="C314" s="1501" t="s">
        <v>3623</v>
      </c>
      <c r="D314" t="s">
        <v>4712</v>
      </c>
    </row>
    <row r="315" spans="1:4" ht="15" x14ac:dyDescent="0.2">
      <c r="A315" s="1501" t="s">
        <v>3301</v>
      </c>
      <c r="B315" s="1502" t="s">
        <v>3302</v>
      </c>
      <c r="C315" s="1501" t="s">
        <v>3301</v>
      </c>
      <c r="D315" t="s">
        <v>4551</v>
      </c>
    </row>
    <row r="316" spans="1:4" ht="15" x14ac:dyDescent="0.2">
      <c r="A316" s="1501" t="s">
        <v>3303</v>
      </c>
      <c r="B316" s="1502" t="s">
        <v>3304</v>
      </c>
      <c r="C316" s="1501" t="s">
        <v>3303</v>
      </c>
      <c r="D316" t="s">
        <v>4552</v>
      </c>
    </row>
    <row r="317" spans="1:4" ht="15" x14ac:dyDescent="0.2">
      <c r="A317" s="1501" t="s">
        <v>2239</v>
      </c>
      <c r="B317" s="1502" t="s">
        <v>2240</v>
      </c>
      <c r="C317" s="1501" t="s">
        <v>2239</v>
      </c>
      <c r="D317" t="s">
        <v>4020</v>
      </c>
    </row>
    <row r="318" spans="1:4" ht="15" x14ac:dyDescent="0.2">
      <c r="A318" s="1501" t="s">
        <v>2951</v>
      </c>
      <c r="B318" s="1502" t="s">
        <v>2952</v>
      </c>
      <c r="C318" s="1501" t="s">
        <v>2951</v>
      </c>
      <c r="D318" t="s">
        <v>4376</v>
      </c>
    </row>
    <row r="319" spans="1:4" ht="15" x14ac:dyDescent="0.2">
      <c r="A319" s="1501" t="s">
        <v>2599</v>
      </c>
      <c r="B319" s="1502" t="s">
        <v>2600</v>
      </c>
      <c r="C319" s="1501" t="s">
        <v>2599</v>
      </c>
      <c r="D319" t="s">
        <v>4200</v>
      </c>
    </row>
    <row r="320" spans="1:4" ht="15" x14ac:dyDescent="0.2">
      <c r="A320" s="1501" t="s">
        <v>2229</v>
      </c>
      <c r="B320" s="1502" t="s">
        <v>2230</v>
      </c>
      <c r="C320" s="1501" t="s">
        <v>2229</v>
      </c>
      <c r="D320" t="s">
        <v>4015</v>
      </c>
    </row>
    <row r="321" spans="1:4" ht="15" x14ac:dyDescent="0.2">
      <c r="A321" s="1501" t="s">
        <v>3705</v>
      </c>
      <c r="B321" s="1502" t="s">
        <v>3706</v>
      </c>
      <c r="C321" s="1501" t="s">
        <v>3705</v>
      </c>
      <c r="D321" t="s">
        <v>4753</v>
      </c>
    </row>
    <row r="322" spans="1:4" ht="15" x14ac:dyDescent="0.2">
      <c r="A322" s="1501" t="s">
        <v>2893</v>
      </c>
      <c r="B322" s="1502" t="s">
        <v>2894</v>
      </c>
      <c r="C322" s="1501" t="s">
        <v>2893</v>
      </c>
      <c r="D322" t="s">
        <v>4347</v>
      </c>
    </row>
    <row r="323" spans="1:4" ht="15" x14ac:dyDescent="0.2">
      <c r="A323" s="1501" t="s">
        <v>2591</v>
      </c>
      <c r="B323" s="1502" t="s">
        <v>2592</v>
      </c>
      <c r="C323" s="1501" t="s">
        <v>2591</v>
      </c>
      <c r="D323" t="s">
        <v>4196</v>
      </c>
    </row>
    <row r="324" spans="1:4" ht="15" x14ac:dyDescent="0.2">
      <c r="A324" s="1501" t="s">
        <v>2767</v>
      </c>
      <c r="B324" s="1502" t="s">
        <v>2768</v>
      </c>
      <c r="C324" s="1501" t="s">
        <v>2767</v>
      </c>
      <c r="D324" t="s">
        <v>4284</v>
      </c>
    </row>
    <row r="325" spans="1:4" ht="15" x14ac:dyDescent="0.2">
      <c r="A325" s="1501" t="s">
        <v>3507</v>
      </c>
      <c r="B325" s="1502" t="s">
        <v>3508</v>
      </c>
      <c r="C325" s="1501" t="s">
        <v>3507</v>
      </c>
      <c r="D325" t="s">
        <v>4654</v>
      </c>
    </row>
    <row r="326" spans="1:4" ht="15" x14ac:dyDescent="0.2">
      <c r="A326" s="1501" t="s">
        <v>2679</v>
      </c>
      <c r="B326" s="1502" t="s">
        <v>2680</v>
      </c>
      <c r="C326" s="1501" t="s">
        <v>2679</v>
      </c>
      <c r="D326" t="s">
        <v>4240</v>
      </c>
    </row>
    <row r="327" spans="1:4" ht="15" x14ac:dyDescent="0.2">
      <c r="A327" s="1501" t="s">
        <v>2921</v>
      </c>
      <c r="B327" s="1502" t="s">
        <v>2922</v>
      </c>
      <c r="C327" s="1501" t="s">
        <v>2921</v>
      </c>
      <c r="D327" t="s">
        <v>4361</v>
      </c>
    </row>
    <row r="328" spans="1:4" ht="15" x14ac:dyDescent="0.2">
      <c r="A328" s="1501" t="s">
        <v>2613</v>
      </c>
      <c r="B328" s="1502" t="s">
        <v>2614</v>
      </c>
      <c r="C328" s="1501" t="s">
        <v>2613</v>
      </c>
      <c r="D328" t="s">
        <v>4207</v>
      </c>
    </row>
    <row r="329" spans="1:4" ht="15" x14ac:dyDescent="0.2">
      <c r="A329" s="1501" t="s">
        <v>2125</v>
      </c>
      <c r="B329" s="1502" t="s">
        <v>2126</v>
      </c>
      <c r="C329" s="1501" t="s">
        <v>2125</v>
      </c>
      <c r="D329" t="s">
        <v>3963</v>
      </c>
    </row>
    <row r="330" spans="1:4" ht="15" x14ac:dyDescent="0.2">
      <c r="A330" s="1501" t="s">
        <v>2775</v>
      </c>
      <c r="B330" s="1502" t="s">
        <v>2776</v>
      </c>
      <c r="C330" s="1501" t="s">
        <v>2775</v>
      </c>
      <c r="D330" t="s">
        <v>4288</v>
      </c>
    </row>
    <row r="331" spans="1:4" ht="15" x14ac:dyDescent="0.2">
      <c r="A331" s="1501" t="s">
        <v>2849</v>
      </c>
      <c r="B331" s="1502" t="s">
        <v>2850</v>
      </c>
      <c r="C331" s="1501" t="s">
        <v>2849</v>
      </c>
      <c r="D331" t="s">
        <v>4325</v>
      </c>
    </row>
    <row r="332" spans="1:4" ht="15" x14ac:dyDescent="0.2">
      <c r="A332" s="1501" t="s">
        <v>2433</v>
      </c>
      <c r="B332" s="1502" t="s">
        <v>2434</v>
      </c>
      <c r="C332" s="1501" t="s">
        <v>2433</v>
      </c>
      <c r="D332" t="s">
        <v>4117</v>
      </c>
    </row>
    <row r="333" spans="1:4" ht="15" x14ac:dyDescent="0.2">
      <c r="A333" s="1501" t="s">
        <v>3433</v>
      </c>
      <c r="B333" s="1502" t="s">
        <v>3434</v>
      </c>
      <c r="C333" s="1501" t="s">
        <v>3433</v>
      </c>
      <c r="D333" t="s">
        <v>4617</v>
      </c>
    </row>
    <row r="334" spans="1:4" ht="15" x14ac:dyDescent="0.2">
      <c r="A334" s="1501" t="s">
        <v>3423</v>
      </c>
      <c r="B334" s="1502" t="s">
        <v>3424</v>
      </c>
      <c r="C334" s="1501" t="s">
        <v>3423</v>
      </c>
      <c r="D334" t="s">
        <v>4612</v>
      </c>
    </row>
    <row r="335" spans="1:4" ht="15" x14ac:dyDescent="0.2">
      <c r="A335" s="1501" t="s">
        <v>2353</v>
      </c>
      <c r="B335" s="1502" t="s">
        <v>2354</v>
      </c>
      <c r="C335" s="1501" t="s">
        <v>2353</v>
      </c>
      <c r="D335" t="s">
        <v>4077</v>
      </c>
    </row>
    <row r="336" spans="1:4" ht="15" x14ac:dyDescent="0.2">
      <c r="A336" s="1501" t="s">
        <v>2793</v>
      </c>
      <c r="B336" s="1502" t="s">
        <v>2794</v>
      </c>
      <c r="C336" s="1501" t="s">
        <v>2793</v>
      </c>
      <c r="D336" t="s">
        <v>4297</v>
      </c>
    </row>
    <row r="337" spans="1:4" ht="15" x14ac:dyDescent="0.2">
      <c r="A337" s="1501" t="s">
        <v>2277</v>
      </c>
      <c r="B337" s="1502" t="s">
        <v>2278</v>
      </c>
      <c r="C337" s="1501" t="s">
        <v>2277</v>
      </c>
      <c r="D337" t="s">
        <v>4039</v>
      </c>
    </row>
    <row r="338" spans="1:4" ht="15" x14ac:dyDescent="0.2">
      <c r="A338" s="1501" t="s">
        <v>2269</v>
      </c>
      <c r="B338" s="1502" t="s">
        <v>2270</v>
      </c>
      <c r="C338" s="1501" t="s">
        <v>2269</v>
      </c>
      <c r="D338" t="s">
        <v>4035</v>
      </c>
    </row>
    <row r="339" spans="1:4" ht="15" x14ac:dyDescent="0.2">
      <c r="A339" s="1501" t="s">
        <v>3097</v>
      </c>
      <c r="B339" s="1502" t="s">
        <v>3098</v>
      </c>
      <c r="C339" s="1501" t="s">
        <v>3097</v>
      </c>
      <c r="D339" t="s">
        <v>4449</v>
      </c>
    </row>
    <row r="340" spans="1:4" ht="15" x14ac:dyDescent="0.2">
      <c r="A340" s="1501" t="s">
        <v>2531</v>
      </c>
      <c r="B340" s="1502" t="s">
        <v>2532</v>
      </c>
      <c r="C340" s="1501" t="s">
        <v>2531</v>
      </c>
      <c r="D340" t="s">
        <v>4166</v>
      </c>
    </row>
    <row r="341" spans="1:4" ht="15" x14ac:dyDescent="0.2">
      <c r="A341" s="1501" t="s">
        <v>2557</v>
      </c>
      <c r="B341" s="1502" t="s">
        <v>2558</v>
      </c>
      <c r="C341" s="1501" t="s">
        <v>2557</v>
      </c>
      <c r="D341" t="s">
        <v>4179</v>
      </c>
    </row>
    <row r="342" spans="1:4" ht="15" x14ac:dyDescent="0.2">
      <c r="A342" s="1501" t="s">
        <v>1959</v>
      </c>
      <c r="B342" s="1502" t="s">
        <v>1960</v>
      </c>
      <c r="C342" s="1501" t="s">
        <v>1959</v>
      </c>
      <c r="D342" t="s">
        <v>3880</v>
      </c>
    </row>
    <row r="343" spans="1:4" ht="15" x14ac:dyDescent="0.2">
      <c r="A343" s="1501" t="s">
        <v>1957</v>
      </c>
      <c r="B343" s="1502" t="s">
        <v>1958</v>
      </c>
      <c r="C343" s="1501" t="s">
        <v>1957</v>
      </c>
      <c r="D343" t="s">
        <v>3879</v>
      </c>
    </row>
    <row r="344" spans="1:4" ht="15" x14ac:dyDescent="0.2">
      <c r="A344" s="1501" t="s">
        <v>1983</v>
      </c>
      <c r="B344" s="1502" t="s">
        <v>1984</v>
      </c>
      <c r="C344" s="1501" t="s">
        <v>1983</v>
      </c>
      <c r="D344" t="s">
        <v>3892</v>
      </c>
    </row>
    <row r="345" spans="1:4" ht="15" x14ac:dyDescent="0.2">
      <c r="A345" s="1501" t="s">
        <v>2649</v>
      </c>
      <c r="B345" s="1502" t="s">
        <v>2650</v>
      </c>
      <c r="C345" s="1501" t="s">
        <v>2649</v>
      </c>
      <c r="D345" t="s">
        <v>4225</v>
      </c>
    </row>
    <row r="346" spans="1:4" ht="15" x14ac:dyDescent="0.2">
      <c r="A346" s="1501" t="s">
        <v>2547</v>
      </c>
      <c r="B346" s="1502" t="s">
        <v>2548</v>
      </c>
      <c r="C346" s="1501" t="s">
        <v>2547</v>
      </c>
      <c r="D346" t="s">
        <v>4174</v>
      </c>
    </row>
    <row r="347" spans="1:4" ht="15" x14ac:dyDescent="0.2">
      <c r="A347" s="1501" t="s">
        <v>2373</v>
      </c>
      <c r="B347" s="1502" t="s">
        <v>2374</v>
      </c>
      <c r="C347" s="1501" t="s">
        <v>2373</v>
      </c>
      <c r="D347" t="s">
        <v>4087</v>
      </c>
    </row>
    <row r="348" spans="1:4" ht="15" x14ac:dyDescent="0.2">
      <c r="A348" s="1501" t="s">
        <v>3013</v>
      </c>
      <c r="B348" s="1502" t="s">
        <v>3014</v>
      </c>
      <c r="C348" s="1501" t="s">
        <v>3013</v>
      </c>
      <c r="D348" t="s">
        <v>4407</v>
      </c>
    </row>
    <row r="349" spans="1:4" ht="15" x14ac:dyDescent="0.2">
      <c r="A349" s="1501" t="s">
        <v>3117</v>
      </c>
      <c r="B349" s="1502" t="s">
        <v>3118</v>
      </c>
      <c r="C349" s="1501" t="s">
        <v>3117</v>
      </c>
      <c r="D349" t="s">
        <v>4459</v>
      </c>
    </row>
    <row r="350" spans="1:4" ht="15" x14ac:dyDescent="0.2">
      <c r="A350" s="1501" t="s">
        <v>3313</v>
      </c>
      <c r="B350" s="1502" t="s">
        <v>3314</v>
      </c>
      <c r="C350" s="1501" t="s">
        <v>3313</v>
      </c>
      <c r="D350" t="s">
        <v>4557</v>
      </c>
    </row>
    <row r="351" spans="1:4" ht="15" x14ac:dyDescent="0.2">
      <c r="A351" s="1501" t="s">
        <v>2983</v>
      </c>
      <c r="B351" s="1502" t="s">
        <v>2984</v>
      </c>
      <c r="C351" s="1501" t="s">
        <v>2983</v>
      </c>
      <c r="D351" t="s">
        <v>4392</v>
      </c>
    </row>
    <row r="352" spans="1:4" ht="15" x14ac:dyDescent="0.2">
      <c r="A352" s="1501" t="s">
        <v>2871</v>
      </c>
      <c r="B352" s="1502" t="s">
        <v>2872</v>
      </c>
      <c r="C352" s="1501" t="s">
        <v>2871</v>
      </c>
      <c r="D352" t="s">
        <v>4336</v>
      </c>
    </row>
    <row r="353" spans="1:4" ht="15" x14ac:dyDescent="0.2">
      <c r="A353" s="1501" t="s">
        <v>2919</v>
      </c>
      <c r="B353" s="1502" t="s">
        <v>2920</v>
      </c>
      <c r="C353" s="1501" t="s">
        <v>2919</v>
      </c>
      <c r="D353" t="s">
        <v>4360</v>
      </c>
    </row>
    <row r="354" spans="1:4" ht="15" x14ac:dyDescent="0.2">
      <c r="A354" s="1501" t="s">
        <v>2927</v>
      </c>
      <c r="B354" s="1502" t="s">
        <v>2928</v>
      </c>
      <c r="C354" s="1501" t="s">
        <v>2927</v>
      </c>
      <c r="D354" t="s">
        <v>4364</v>
      </c>
    </row>
    <row r="355" spans="1:4" ht="15" x14ac:dyDescent="0.2">
      <c r="A355" s="1501" t="s">
        <v>2989</v>
      </c>
      <c r="B355" s="1502" t="s">
        <v>2990</v>
      </c>
      <c r="C355" s="1501" t="s">
        <v>2989</v>
      </c>
      <c r="D355" t="s">
        <v>4395</v>
      </c>
    </row>
    <row r="356" spans="1:4" ht="15" x14ac:dyDescent="0.2">
      <c r="A356" s="1501" t="s">
        <v>2625</v>
      </c>
      <c r="B356" s="1502" t="s">
        <v>2626</v>
      </c>
      <c r="C356" s="1501" t="s">
        <v>2625</v>
      </c>
      <c r="D356" t="s">
        <v>4213</v>
      </c>
    </row>
    <row r="357" spans="1:4" ht="15" x14ac:dyDescent="0.2">
      <c r="A357" s="1501" t="s">
        <v>3085</v>
      </c>
      <c r="B357" s="1502" t="s">
        <v>3086</v>
      </c>
      <c r="C357" s="1501" t="s">
        <v>3085</v>
      </c>
      <c r="D357" t="s">
        <v>4443</v>
      </c>
    </row>
    <row r="358" spans="1:4" ht="15" x14ac:dyDescent="0.2">
      <c r="A358" s="1501" t="s">
        <v>3345</v>
      </c>
      <c r="B358" s="1502" t="s">
        <v>3346</v>
      </c>
      <c r="C358" s="1501" t="s">
        <v>3345</v>
      </c>
      <c r="D358" t="s">
        <v>4573</v>
      </c>
    </row>
    <row r="359" spans="1:4" ht="15" x14ac:dyDescent="0.2">
      <c r="A359" s="1501" t="s">
        <v>1861</v>
      </c>
      <c r="B359" s="1502" t="s">
        <v>1862</v>
      </c>
      <c r="C359" s="1501" t="s">
        <v>1861</v>
      </c>
      <c r="D359" t="s">
        <v>3831</v>
      </c>
    </row>
    <row r="360" spans="1:4" ht="15" x14ac:dyDescent="0.2">
      <c r="A360" s="1501" t="s">
        <v>3669</v>
      </c>
      <c r="B360" s="1502" t="s">
        <v>3670</v>
      </c>
      <c r="C360" s="1501" t="s">
        <v>3669</v>
      </c>
      <c r="D360" t="s">
        <v>4735</v>
      </c>
    </row>
    <row r="361" spans="1:4" ht="15" x14ac:dyDescent="0.2">
      <c r="A361" s="1501" t="s">
        <v>3667</v>
      </c>
      <c r="B361" s="1502" t="s">
        <v>3668</v>
      </c>
      <c r="C361" s="1501" t="s">
        <v>3667</v>
      </c>
      <c r="D361" t="s">
        <v>4734</v>
      </c>
    </row>
    <row r="362" spans="1:4" ht="15" x14ac:dyDescent="0.2">
      <c r="A362" s="1501" t="s">
        <v>2931</v>
      </c>
      <c r="B362" s="1502" t="s">
        <v>2932</v>
      </c>
      <c r="C362" s="1501" t="s">
        <v>2931</v>
      </c>
      <c r="D362" t="s">
        <v>4366</v>
      </c>
    </row>
    <row r="363" spans="1:4" ht="15" x14ac:dyDescent="0.2">
      <c r="A363" s="1501" t="s">
        <v>2759</v>
      </c>
      <c r="B363" s="1502" t="s">
        <v>2760</v>
      </c>
      <c r="C363" s="1501" t="s">
        <v>2759</v>
      </c>
      <c r="D363" t="s">
        <v>4280</v>
      </c>
    </row>
    <row r="364" spans="1:4" ht="15" x14ac:dyDescent="0.2">
      <c r="A364" s="1501" t="s">
        <v>2725</v>
      </c>
      <c r="B364" s="1502" t="s">
        <v>2726</v>
      </c>
      <c r="C364" s="1501" t="s">
        <v>2725</v>
      </c>
      <c r="D364" t="s">
        <v>4263</v>
      </c>
    </row>
    <row r="365" spans="1:4" ht="15" x14ac:dyDescent="0.2">
      <c r="A365" s="1501" t="s">
        <v>2593</v>
      </c>
      <c r="B365" s="1502" t="s">
        <v>2594</v>
      </c>
      <c r="C365" s="1501" t="s">
        <v>2593</v>
      </c>
      <c r="D365" t="s">
        <v>4197</v>
      </c>
    </row>
    <row r="366" spans="1:4" ht="15" x14ac:dyDescent="0.2">
      <c r="A366" s="1501" t="s">
        <v>3271</v>
      </c>
      <c r="B366" s="1502" t="s">
        <v>3272</v>
      </c>
      <c r="C366" s="1501" t="s">
        <v>3271</v>
      </c>
      <c r="D366" t="s">
        <v>4536</v>
      </c>
    </row>
    <row r="367" spans="1:4" ht="15" x14ac:dyDescent="0.2">
      <c r="A367" s="1501" t="s">
        <v>2595</v>
      </c>
      <c r="B367" s="1502" t="s">
        <v>2596</v>
      </c>
      <c r="C367" s="1501" t="s">
        <v>2595</v>
      </c>
      <c r="D367" t="s">
        <v>4198</v>
      </c>
    </row>
    <row r="368" spans="1:4" ht="15" x14ac:dyDescent="0.2">
      <c r="A368" s="1501" t="s">
        <v>1915</v>
      </c>
      <c r="B368" s="1502" t="s">
        <v>1916</v>
      </c>
      <c r="C368" s="1501" t="s">
        <v>1915</v>
      </c>
      <c r="D368" t="s">
        <v>3858</v>
      </c>
    </row>
    <row r="369" spans="1:4" ht="15" x14ac:dyDescent="0.2">
      <c r="A369" s="1501" t="s">
        <v>3329</v>
      </c>
      <c r="B369" s="1502" t="s">
        <v>3330</v>
      </c>
      <c r="C369" s="1501" t="s">
        <v>3329</v>
      </c>
      <c r="D369" t="s">
        <v>4565</v>
      </c>
    </row>
    <row r="370" spans="1:4" ht="15" x14ac:dyDescent="0.2">
      <c r="A370" s="1501" t="s">
        <v>2603</v>
      </c>
      <c r="B370" s="1502" t="s">
        <v>2604</v>
      </c>
      <c r="C370" s="1501" t="s">
        <v>2603</v>
      </c>
      <c r="D370" t="s">
        <v>4202</v>
      </c>
    </row>
    <row r="371" spans="1:4" ht="15" x14ac:dyDescent="0.2">
      <c r="A371" s="1501" t="s">
        <v>3145</v>
      </c>
      <c r="B371" s="1502" t="s">
        <v>3146</v>
      </c>
      <c r="C371" s="1501" t="s">
        <v>3145</v>
      </c>
      <c r="D371" t="s">
        <v>4473</v>
      </c>
    </row>
    <row r="372" spans="1:4" ht="15" x14ac:dyDescent="0.2">
      <c r="A372" s="1501" t="s">
        <v>2475</v>
      </c>
      <c r="B372" s="1502" t="s">
        <v>2476</v>
      </c>
      <c r="C372" s="1501" t="s">
        <v>2475</v>
      </c>
      <c r="D372" t="s">
        <v>4138</v>
      </c>
    </row>
    <row r="373" spans="1:4" ht="15" x14ac:dyDescent="0.2">
      <c r="A373" s="1501" t="s">
        <v>3151</v>
      </c>
      <c r="B373" s="1502" t="s">
        <v>3152</v>
      </c>
      <c r="C373" s="1501" t="s">
        <v>3151</v>
      </c>
      <c r="D373" t="s">
        <v>4476</v>
      </c>
    </row>
    <row r="374" spans="1:4" ht="15" x14ac:dyDescent="0.2">
      <c r="A374" s="1501" t="s">
        <v>2153</v>
      </c>
      <c r="B374" s="1502" t="s">
        <v>2154</v>
      </c>
      <c r="C374" s="1501" t="s">
        <v>2153</v>
      </c>
      <c r="D374" t="s">
        <v>3977</v>
      </c>
    </row>
    <row r="375" spans="1:4" ht="15" x14ac:dyDescent="0.2">
      <c r="A375" s="1501" t="s">
        <v>3369</v>
      </c>
      <c r="B375" s="1502" t="s">
        <v>3370</v>
      </c>
      <c r="C375" s="1501" t="s">
        <v>3369</v>
      </c>
      <c r="D375" t="s">
        <v>4585</v>
      </c>
    </row>
    <row r="376" spans="1:4" ht="15" x14ac:dyDescent="0.2">
      <c r="A376" s="1501" t="s">
        <v>2945</v>
      </c>
      <c r="B376" s="1502" t="s">
        <v>2946</v>
      </c>
      <c r="C376" s="1501" t="s">
        <v>2945</v>
      </c>
      <c r="D376" t="s">
        <v>4373</v>
      </c>
    </row>
    <row r="377" spans="1:4" ht="15" x14ac:dyDescent="0.2">
      <c r="A377" s="1501" t="s">
        <v>2155</v>
      </c>
      <c r="B377" s="1502" t="s">
        <v>2156</v>
      </c>
      <c r="C377" s="1501" t="s">
        <v>2155</v>
      </c>
      <c r="D377" t="s">
        <v>3978</v>
      </c>
    </row>
    <row r="378" spans="1:4" ht="15" x14ac:dyDescent="0.2">
      <c r="A378" s="1501" t="s">
        <v>3727</v>
      </c>
      <c r="B378" s="1502" t="s">
        <v>3728</v>
      </c>
      <c r="C378" s="1501" t="s">
        <v>3727</v>
      </c>
      <c r="D378" t="s">
        <v>4764</v>
      </c>
    </row>
    <row r="379" spans="1:4" ht="15" x14ac:dyDescent="0.2">
      <c r="A379" s="1501" t="s">
        <v>3049</v>
      </c>
      <c r="B379" s="1502" t="s">
        <v>3050</v>
      </c>
      <c r="C379" s="1501" t="s">
        <v>3049</v>
      </c>
      <c r="D379" t="s">
        <v>4425</v>
      </c>
    </row>
    <row r="380" spans="1:4" ht="15" x14ac:dyDescent="0.2">
      <c r="A380" s="1501" t="s">
        <v>3677</v>
      </c>
      <c r="B380" s="1502" t="s">
        <v>3678</v>
      </c>
      <c r="C380" s="1501" t="s">
        <v>3677</v>
      </c>
      <c r="D380" t="s">
        <v>4739</v>
      </c>
    </row>
    <row r="381" spans="1:4" ht="15" x14ac:dyDescent="0.2">
      <c r="A381" s="1501" t="s">
        <v>2257</v>
      </c>
      <c r="B381" s="1502" t="s">
        <v>2258</v>
      </c>
      <c r="C381" s="1501" t="s">
        <v>2257</v>
      </c>
      <c r="D381" t="s">
        <v>4029</v>
      </c>
    </row>
    <row r="382" spans="1:4" ht="15" x14ac:dyDescent="0.2">
      <c r="A382" s="1501" t="s">
        <v>2671</v>
      </c>
      <c r="B382" s="1502" t="s">
        <v>2672</v>
      </c>
      <c r="C382" s="1501" t="s">
        <v>2671</v>
      </c>
      <c r="D382" t="s">
        <v>4236</v>
      </c>
    </row>
    <row r="383" spans="1:4" ht="15" x14ac:dyDescent="0.2">
      <c r="A383" s="1501" t="s">
        <v>2867</v>
      </c>
      <c r="B383" s="1502" t="s">
        <v>2868</v>
      </c>
      <c r="C383" s="1501" t="s">
        <v>2867</v>
      </c>
      <c r="D383" t="s">
        <v>4334</v>
      </c>
    </row>
    <row r="384" spans="1:4" ht="15" x14ac:dyDescent="0.2">
      <c r="A384" s="1501" t="s">
        <v>2493</v>
      </c>
      <c r="B384" s="1502" t="s">
        <v>2494</v>
      </c>
      <c r="C384" s="1501" t="s">
        <v>2493</v>
      </c>
      <c r="D384" t="s">
        <v>4147</v>
      </c>
    </row>
    <row r="385" spans="1:4" ht="15" x14ac:dyDescent="0.2">
      <c r="A385" s="1501" t="s">
        <v>2437</v>
      </c>
      <c r="B385" s="1502" t="s">
        <v>2438</v>
      </c>
      <c r="C385" s="1501" t="s">
        <v>2437</v>
      </c>
      <c r="D385" t="s">
        <v>4119</v>
      </c>
    </row>
    <row r="386" spans="1:4" ht="15" x14ac:dyDescent="0.2">
      <c r="A386" s="1501" t="s">
        <v>3319</v>
      </c>
      <c r="B386" s="1502" t="s">
        <v>3320</v>
      </c>
      <c r="C386" s="1501" t="s">
        <v>3319</v>
      </c>
      <c r="D386" t="s">
        <v>4560</v>
      </c>
    </row>
    <row r="387" spans="1:4" ht="15" x14ac:dyDescent="0.2">
      <c r="A387" s="1501" t="s">
        <v>3111</v>
      </c>
      <c r="B387" s="1502" t="s">
        <v>3112</v>
      </c>
      <c r="C387" s="1501" t="s">
        <v>3111</v>
      </c>
      <c r="D387" t="s">
        <v>4456</v>
      </c>
    </row>
    <row r="388" spans="1:4" ht="15" x14ac:dyDescent="0.2">
      <c r="A388" s="1501" t="s">
        <v>1905</v>
      </c>
      <c r="B388" s="1502" t="s">
        <v>1906</v>
      </c>
      <c r="C388" s="1501" t="s">
        <v>1905</v>
      </c>
      <c r="D388" t="s">
        <v>3853</v>
      </c>
    </row>
    <row r="389" spans="1:4" ht="15" x14ac:dyDescent="0.2">
      <c r="A389" s="1501" t="s">
        <v>2047</v>
      </c>
      <c r="B389" s="1502" t="s">
        <v>2048</v>
      </c>
      <c r="C389" s="1501" t="s">
        <v>2047</v>
      </c>
      <c r="D389" t="s">
        <v>3924</v>
      </c>
    </row>
    <row r="390" spans="1:4" ht="15" x14ac:dyDescent="0.2">
      <c r="A390" s="1501" t="s">
        <v>2443</v>
      </c>
      <c r="B390" s="1502" t="s">
        <v>2444</v>
      </c>
      <c r="C390" s="1501" t="s">
        <v>2443</v>
      </c>
      <c r="D390" t="s">
        <v>4122</v>
      </c>
    </row>
    <row r="391" spans="1:4" ht="15" x14ac:dyDescent="0.2">
      <c r="A391" s="1501" t="s">
        <v>2575</v>
      </c>
      <c r="B391" s="1502" t="s">
        <v>2576</v>
      </c>
      <c r="C391" s="1501" t="s">
        <v>2575</v>
      </c>
      <c r="D391" t="s">
        <v>4188</v>
      </c>
    </row>
    <row r="392" spans="1:4" ht="15" x14ac:dyDescent="0.2">
      <c r="A392" s="1501" t="s">
        <v>2555</v>
      </c>
      <c r="B392" s="1502" t="s">
        <v>2556</v>
      </c>
      <c r="C392" s="1501" t="s">
        <v>2555</v>
      </c>
      <c r="D392" t="s">
        <v>4178</v>
      </c>
    </row>
    <row r="393" spans="1:4" ht="15" x14ac:dyDescent="0.2">
      <c r="A393" s="1501" t="s">
        <v>3269</v>
      </c>
      <c r="B393" s="1502" t="s">
        <v>3270</v>
      </c>
      <c r="C393" s="1501" t="s">
        <v>3269</v>
      </c>
      <c r="D393" t="s">
        <v>4535</v>
      </c>
    </row>
    <row r="394" spans="1:4" ht="15" x14ac:dyDescent="0.2">
      <c r="A394" s="1501" t="s">
        <v>3513</v>
      </c>
      <c r="B394" s="1502" t="s">
        <v>3514</v>
      </c>
      <c r="C394" s="1501" t="s">
        <v>3513</v>
      </c>
      <c r="D394" t="s">
        <v>4657</v>
      </c>
    </row>
    <row r="395" spans="1:4" ht="15" x14ac:dyDescent="0.2">
      <c r="A395" s="1501" t="s">
        <v>2219</v>
      </c>
      <c r="B395" s="1502" t="s">
        <v>2220</v>
      </c>
      <c r="C395" s="1501" t="s">
        <v>2219</v>
      </c>
      <c r="D395" t="s">
        <v>4010</v>
      </c>
    </row>
    <row r="396" spans="1:4" ht="15" x14ac:dyDescent="0.2">
      <c r="A396" s="1501" t="s">
        <v>2157</v>
      </c>
      <c r="B396" s="1502" t="s">
        <v>2158</v>
      </c>
      <c r="C396" s="1501" t="s">
        <v>2157</v>
      </c>
      <c r="D396" t="s">
        <v>3979</v>
      </c>
    </row>
    <row r="397" spans="1:4" ht="15" x14ac:dyDescent="0.2">
      <c r="A397" s="1501" t="s">
        <v>1927</v>
      </c>
      <c r="B397" s="1502" t="s">
        <v>1928</v>
      </c>
      <c r="C397" s="1501" t="s">
        <v>1927</v>
      </c>
      <c r="D397" t="s">
        <v>3864</v>
      </c>
    </row>
    <row r="398" spans="1:4" ht="15" x14ac:dyDescent="0.2">
      <c r="A398" s="1501" t="s">
        <v>3439</v>
      </c>
      <c r="B398" s="1502" t="s">
        <v>3440</v>
      </c>
      <c r="C398" s="1501" t="s">
        <v>3439</v>
      </c>
      <c r="D398" t="s">
        <v>4620</v>
      </c>
    </row>
    <row r="399" spans="1:4" ht="15" x14ac:dyDescent="0.2">
      <c r="A399" s="1501" t="s">
        <v>2167</v>
      </c>
      <c r="B399" s="1502" t="s">
        <v>2168</v>
      </c>
      <c r="C399" s="1501" t="s">
        <v>2167</v>
      </c>
      <c r="D399" t="s">
        <v>3984</v>
      </c>
    </row>
    <row r="400" spans="1:4" ht="15" x14ac:dyDescent="0.2">
      <c r="A400" s="1501" t="s">
        <v>3813</v>
      </c>
      <c r="B400" s="1502" t="s">
        <v>3814</v>
      </c>
      <c r="C400" s="1501" t="s">
        <v>3813</v>
      </c>
      <c r="D400" t="s">
        <v>4807</v>
      </c>
    </row>
    <row r="401" spans="1:4" ht="15" x14ac:dyDescent="0.2">
      <c r="A401" s="1501" t="s">
        <v>3161</v>
      </c>
      <c r="B401" s="1502" t="s">
        <v>3162</v>
      </c>
      <c r="C401" s="1501" t="s">
        <v>3161</v>
      </c>
      <c r="D401" t="s">
        <v>4481</v>
      </c>
    </row>
    <row r="402" spans="1:4" ht="15" x14ac:dyDescent="0.2">
      <c r="A402" s="1501" t="s">
        <v>2325</v>
      </c>
      <c r="B402" s="1502" t="s">
        <v>2326</v>
      </c>
      <c r="C402" s="1501" t="s">
        <v>2325</v>
      </c>
      <c r="D402" t="s">
        <v>4063</v>
      </c>
    </row>
    <row r="403" spans="1:4" ht="15" x14ac:dyDescent="0.2">
      <c r="A403" s="1501" t="s">
        <v>3627</v>
      </c>
      <c r="B403" s="1502" t="s">
        <v>3628</v>
      </c>
      <c r="C403" s="1501" t="s">
        <v>3627</v>
      </c>
      <c r="D403" t="s">
        <v>4714</v>
      </c>
    </row>
    <row r="404" spans="1:4" ht="15" x14ac:dyDescent="0.2">
      <c r="A404" s="1501" t="s">
        <v>3257</v>
      </c>
      <c r="B404" s="1502" t="s">
        <v>3258</v>
      </c>
      <c r="C404" s="1501" t="s">
        <v>3257</v>
      </c>
      <c r="D404" t="s">
        <v>4529</v>
      </c>
    </row>
    <row r="405" spans="1:4" ht="15" x14ac:dyDescent="0.2">
      <c r="A405" s="1501" t="s">
        <v>3267</v>
      </c>
      <c r="B405" s="1502" t="s">
        <v>3268</v>
      </c>
      <c r="C405" s="1501" t="s">
        <v>3267</v>
      </c>
      <c r="D405" t="s">
        <v>4534</v>
      </c>
    </row>
    <row r="406" spans="1:4" ht="15" x14ac:dyDescent="0.2">
      <c r="A406" s="1501" t="s">
        <v>3371</v>
      </c>
      <c r="B406" s="1502" t="s">
        <v>3372</v>
      </c>
      <c r="C406" s="1501" t="s">
        <v>3371</v>
      </c>
      <c r="D406" t="s">
        <v>4586</v>
      </c>
    </row>
    <row r="407" spans="1:4" ht="15" x14ac:dyDescent="0.2">
      <c r="A407" s="1501" t="s">
        <v>2715</v>
      </c>
      <c r="B407" s="1502" t="s">
        <v>2716</v>
      </c>
      <c r="C407" s="1501" t="s">
        <v>2715</v>
      </c>
      <c r="D407" t="s">
        <v>4258</v>
      </c>
    </row>
    <row r="408" spans="1:4" ht="15" x14ac:dyDescent="0.2">
      <c r="A408" s="1501" t="s">
        <v>2435</v>
      </c>
      <c r="B408" s="1502" t="s">
        <v>2436</v>
      </c>
      <c r="C408" s="1501" t="s">
        <v>2435</v>
      </c>
      <c r="D408" t="s">
        <v>4118</v>
      </c>
    </row>
    <row r="409" spans="1:4" ht="15" x14ac:dyDescent="0.2">
      <c r="A409" s="1501" t="s">
        <v>2585</v>
      </c>
      <c r="B409" s="1502" t="s">
        <v>2586</v>
      </c>
      <c r="C409" s="1501" t="s">
        <v>2585</v>
      </c>
      <c r="D409" t="s">
        <v>4193</v>
      </c>
    </row>
    <row r="410" spans="1:4" ht="15" x14ac:dyDescent="0.2">
      <c r="A410" s="1501" t="s">
        <v>2095</v>
      </c>
      <c r="B410" s="1502" t="s">
        <v>2096</v>
      </c>
      <c r="C410" s="1501" t="s">
        <v>2095</v>
      </c>
      <c r="D410" t="s">
        <v>3948</v>
      </c>
    </row>
    <row r="411" spans="1:4" ht="15" x14ac:dyDescent="0.2">
      <c r="A411" s="1501" t="s">
        <v>3633</v>
      </c>
      <c r="B411" s="1502" t="s">
        <v>3634</v>
      </c>
      <c r="C411" s="1501" t="s">
        <v>3633</v>
      </c>
      <c r="D411" t="s">
        <v>4717</v>
      </c>
    </row>
    <row r="412" spans="1:4" ht="15" x14ac:dyDescent="0.2">
      <c r="A412" s="1501" t="s">
        <v>3699</v>
      </c>
      <c r="B412" s="1502" t="s">
        <v>3700</v>
      </c>
      <c r="C412" s="1501" t="s">
        <v>3699</v>
      </c>
      <c r="D412" t="s">
        <v>4750</v>
      </c>
    </row>
    <row r="413" spans="1:4" ht="15" x14ac:dyDescent="0.2">
      <c r="A413" s="1501" t="s">
        <v>2857</v>
      </c>
      <c r="B413" s="1502" t="s">
        <v>2858</v>
      </c>
      <c r="C413" s="1501" t="s">
        <v>2857</v>
      </c>
      <c r="D413" t="s">
        <v>4329</v>
      </c>
    </row>
    <row r="414" spans="1:4" ht="15" x14ac:dyDescent="0.2">
      <c r="A414" s="1501" t="s">
        <v>3701</v>
      </c>
      <c r="B414" s="1502" t="s">
        <v>3702</v>
      </c>
      <c r="C414" s="1501" t="s">
        <v>3701</v>
      </c>
      <c r="D414" t="s">
        <v>4751</v>
      </c>
    </row>
    <row r="415" spans="1:4" ht="15" x14ac:dyDescent="0.2">
      <c r="A415" s="1501" t="s">
        <v>2859</v>
      </c>
      <c r="B415" s="1502" t="s">
        <v>2860</v>
      </c>
      <c r="C415" s="1501" t="s">
        <v>2859</v>
      </c>
      <c r="D415" t="s">
        <v>4330</v>
      </c>
    </row>
    <row r="416" spans="1:4" ht="15" x14ac:dyDescent="0.2">
      <c r="A416" s="1501" t="s">
        <v>2423</v>
      </c>
      <c r="B416" s="1502" t="s">
        <v>2424</v>
      </c>
      <c r="C416" s="1501" t="s">
        <v>2423</v>
      </c>
      <c r="D416" t="s">
        <v>4112</v>
      </c>
    </row>
    <row r="417" spans="1:4" ht="15" x14ac:dyDescent="0.2">
      <c r="A417" s="1501" t="s">
        <v>2511</v>
      </c>
      <c r="B417" s="1502" t="s">
        <v>2512</v>
      </c>
      <c r="C417" s="1501" t="s">
        <v>2511</v>
      </c>
      <c r="D417" t="s">
        <v>4156</v>
      </c>
    </row>
    <row r="418" spans="1:4" ht="15" x14ac:dyDescent="0.2">
      <c r="A418" s="1501" t="s">
        <v>2397</v>
      </c>
      <c r="B418" s="1502" t="s">
        <v>2398</v>
      </c>
      <c r="C418" s="1501" t="s">
        <v>2397</v>
      </c>
      <c r="D418" t="s">
        <v>4099</v>
      </c>
    </row>
    <row r="419" spans="1:4" ht="15" x14ac:dyDescent="0.2">
      <c r="A419" s="1501" t="s">
        <v>2077</v>
      </c>
      <c r="B419" s="1502" t="s">
        <v>2078</v>
      </c>
      <c r="C419" s="1501" t="s">
        <v>2077</v>
      </c>
      <c r="D419" t="s">
        <v>3939</v>
      </c>
    </row>
    <row r="420" spans="1:4" ht="15" x14ac:dyDescent="0.2">
      <c r="A420" s="1501" t="s">
        <v>3679</v>
      </c>
      <c r="B420" s="1502" t="s">
        <v>3680</v>
      </c>
      <c r="C420" s="1501" t="s">
        <v>3679</v>
      </c>
      <c r="D420" t="s">
        <v>4740</v>
      </c>
    </row>
    <row r="421" spans="1:4" ht="15" x14ac:dyDescent="0.2">
      <c r="A421" s="1501" t="s">
        <v>1857</v>
      </c>
      <c r="B421" s="1502" t="s">
        <v>1858</v>
      </c>
      <c r="C421" s="1501" t="s">
        <v>1857</v>
      </c>
      <c r="D421" t="s">
        <v>3829</v>
      </c>
    </row>
    <row r="422" spans="1:4" ht="15" x14ac:dyDescent="0.2">
      <c r="A422" s="1501" t="s">
        <v>3685</v>
      </c>
      <c r="B422" s="1502" t="s">
        <v>3686</v>
      </c>
      <c r="C422" s="1501" t="s">
        <v>3685</v>
      </c>
      <c r="D422" t="s">
        <v>4743</v>
      </c>
    </row>
    <row r="423" spans="1:4" ht="15" x14ac:dyDescent="0.2">
      <c r="A423" s="1501" t="s">
        <v>2615</v>
      </c>
      <c r="B423" s="1502" t="s">
        <v>2616</v>
      </c>
      <c r="C423" s="1501" t="s">
        <v>2615</v>
      </c>
      <c r="D423" t="s">
        <v>4208</v>
      </c>
    </row>
    <row r="424" spans="1:4" ht="15" x14ac:dyDescent="0.2">
      <c r="A424" s="1501" t="s">
        <v>2333</v>
      </c>
      <c r="B424" s="1502" t="s">
        <v>2334</v>
      </c>
      <c r="C424" s="1501" t="s">
        <v>2333</v>
      </c>
      <c r="D424" t="s">
        <v>4067</v>
      </c>
    </row>
    <row r="425" spans="1:4" ht="15" x14ac:dyDescent="0.2">
      <c r="A425" s="1501" t="s">
        <v>3087</v>
      </c>
      <c r="B425" s="1502" t="s">
        <v>3088</v>
      </c>
      <c r="C425" s="1501" t="s">
        <v>3087</v>
      </c>
      <c r="D425" t="s">
        <v>4444</v>
      </c>
    </row>
    <row r="426" spans="1:4" ht="15" x14ac:dyDescent="0.2">
      <c r="A426" s="1501" t="s">
        <v>3595</v>
      </c>
      <c r="B426" s="1502" t="s">
        <v>3596</v>
      </c>
      <c r="C426" s="1501" t="s">
        <v>3595</v>
      </c>
      <c r="D426" t="s">
        <v>4698</v>
      </c>
    </row>
    <row r="427" spans="1:4" ht="15" x14ac:dyDescent="0.2">
      <c r="A427" s="1501" t="s">
        <v>3135</v>
      </c>
      <c r="B427" s="1502" t="s">
        <v>3136</v>
      </c>
      <c r="C427" s="1501" t="s">
        <v>3135</v>
      </c>
      <c r="D427" t="s">
        <v>4468</v>
      </c>
    </row>
    <row r="428" spans="1:4" ht="15" x14ac:dyDescent="0.2">
      <c r="A428" s="1501" t="s">
        <v>2665</v>
      </c>
      <c r="B428" s="1502" t="s">
        <v>2666</v>
      </c>
      <c r="C428" s="1501" t="s">
        <v>2665</v>
      </c>
      <c r="D428" t="s">
        <v>4233</v>
      </c>
    </row>
    <row r="429" spans="1:4" ht="15" x14ac:dyDescent="0.2">
      <c r="A429" s="1501" t="s">
        <v>3457</v>
      </c>
      <c r="B429" s="1502" t="s">
        <v>3458</v>
      </c>
      <c r="C429" s="1501" t="s">
        <v>3457</v>
      </c>
      <c r="D429" t="s">
        <v>4629</v>
      </c>
    </row>
    <row r="430" spans="1:4" ht="15" x14ac:dyDescent="0.2">
      <c r="A430" s="1501" t="s">
        <v>3481</v>
      </c>
      <c r="B430" s="1502" t="s">
        <v>3482</v>
      </c>
      <c r="C430" s="1501" t="s">
        <v>3481</v>
      </c>
      <c r="D430" t="s">
        <v>4641</v>
      </c>
    </row>
    <row r="431" spans="1:4" ht="15" x14ac:dyDescent="0.2">
      <c r="A431" s="1501" t="s">
        <v>2663</v>
      </c>
      <c r="B431" s="1502" t="s">
        <v>2664</v>
      </c>
      <c r="C431" s="1501" t="s">
        <v>2663</v>
      </c>
      <c r="D431" t="s">
        <v>4232</v>
      </c>
    </row>
    <row r="432" spans="1:4" ht="15" x14ac:dyDescent="0.2">
      <c r="A432" s="1501" t="s">
        <v>2845</v>
      </c>
      <c r="B432" s="1502" t="s">
        <v>2846</v>
      </c>
      <c r="C432" s="1501" t="s">
        <v>2845</v>
      </c>
      <c r="D432" t="s">
        <v>4323</v>
      </c>
    </row>
    <row r="433" spans="1:4" ht="15" x14ac:dyDescent="0.2">
      <c r="A433" s="1501" t="s">
        <v>3695</v>
      </c>
      <c r="B433" s="1502" t="s">
        <v>3696</v>
      </c>
      <c r="C433" s="1501" t="s">
        <v>3695</v>
      </c>
      <c r="D433" t="s">
        <v>4748</v>
      </c>
    </row>
    <row r="434" spans="1:4" ht="15" x14ac:dyDescent="0.2">
      <c r="A434" s="1501" t="s">
        <v>3697</v>
      </c>
      <c r="B434" s="1502" t="s">
        <v>3698</v>
      </c>
      <c r="C434" s="1501" t="s">
        <v>3697</v>
      </c>
      <c r="D434" t="s">
        <v>4749</v>
      </c>
    </row>
    <row r="435" spans="1:4" ht="15" x14ac:dyDescent="0.2">
      <c r="A435" s="1501" t="s">
        <v>3703</v>
      </c>
      <c r="B435" s="1502" t="s">
        <v>3704</v>
      </c>
      <c r="C435" s="1501" t="s">
        <v>3703</v>
      </c>
      <c r="D435" t="s">
        <v>4752</v>
      </c>
    </row>
    <row r="436" spans="1:4" ht="15" x14ac:dyDescent="0.2">
      <c r="A436" s="1501" t="s">
        <v>2877</v>
      </c>
      <c r="B436" s="1502" t="s">
        <v>2878</v>
      </c>
      <c r="C436" s="1501" t="s">
        <v>2877</v>
      </c>
      <c r="D436" t="s">
        <v>4339</v>
      </c>
    </row>
    <row r="437" spans="1:4" ht="15" x14ac:dyDescent="0.2">
      <c r="A437" s="1501" t="s">
        <v>2301</v>
      </c>
      <c r="B437" s="1502" t="s">
        <v>2302</v>
      </c>
      <c r="C437" s="1501" t="s">
        <v>2301</v>
      </c>
      <c r="D437" t="s">
        <v>4051</v>
      </c>
    </row>
    <row r="438" spans="1:4" ht="15" x14ac:dyDescent="0.2">
      <c r="A438" s="1501" t="s">
        <v>3625</v>
      </c>
      <c r="B438" s="1502" t="s">
        <v>3626</v>
      </c>
      <c r="C438" s="1501" t="s">
        <v>3625</v>
      </c>
      <c r="D438" t="s">
        <v>4713</v>
      </c>
    </row>
    <row r="439" spans="1:4" ht="15" x14ac:dyDescent="0.2">
      <c r="A439" s="1501" t="s">
        <v>2523</v>
      </c>
      <c r="B439" s="1502" t="s">
        <v>2524</v>
      </c>
      <c r="C439" s="1501" t="s">
        <v>2523</v>
      </c>
      <c r="D439" t="s">
        <v>4162</v>
      </c>
    </row>
    <row r="440" spans="1:4" ht="15" x14ac:dyDescent="0.2">
      <c r="A440" s="1501" t="s">
        <v>2395</v>
      </c>
      <c r="B440" s="1502" t="s">
        <v>2396</v>
      </c>
      <c r="C440" s="1501" t="s">
        <v>2395</v>
      </c>
      <c r="D440" t="s">
        <v>4098</v>
      </c>
    </row>
    <row r="441" spans="1:4" ht="15" x14ac:dyDescent="0.2">
      <c r="A441" s="1501" t="s">
        <v>1965</v>
      </c>
      <c r="B441" s="1502" t="s">
        <v>1966</v>
      </c>
      <c r="C441" s="1501" t="s">
        <v>1965</v>
      </c>
      <c r="D441" t="s">
        <v>3883</v>
      </c>
    </row>
    <row r="442" spans="1:4" ht="15" x14ac:dyDescent="0.2">
      <c r="A442" s="1501" t="s">
        <v>2777</v>
      </c>
      <c r="B442" s="1502" t="s">
        <v>2778</v>
      </c>
      <c r="C442" s="1501" t="s">
        <v>2777</v>
      </c>
      <c r="D442" t="s">
        <v>4289</v>
      </c>
    </row>
    <row r="443" spans="1:4" ht="15" x14ac:dyDescent="0.2">
      <c r="A443" s="1501" t="s">
        <v>2955</v>
      </c>
      <c r="B443" s="1502" t="s">
        <v>2956</v>
      </c>
      <c r="C443" s="1501" t="s">
        <v>2955</v>
      </c>
      <c r="D443" t="s">
        <v>4378</v>
      </c>
    </row>
    <row r="444" spans="1:4" ht="15" x14ac:dyDescent="0.2">
      <c r="A444" s="1501" t="s">
        <v>3197</v>
      </c>
      <c r="B444" s="1502" t="s">
        <v>3198</v>
      </c>
      <c r="C444" s="1501" t="s">
        <v>3197</v>
      </c>
      <c r="D444" t="s">
        <v>4499</v>
      </c>
    </row>
    <row r="445" spans="1:4" ht="15" x14ac:dyDescent="0.2">
      <c r="A445" s="1501" t="s">
        <v>1917</v>
      </c>
      <c r="B445" s="1502" t="s">
        <v>1918</v>
      </c>
      <c r="C445" s="1501" t="s">
        <v>1917</v>
      </c>
      <c r="D445" t="s">
        <v>3859</v>
      </c>
    </row>
    <row r="446" spans="1:4" ht="15" x14ac:dyDescent="0.2">
      <c r="A446" s="1501" t="s">
        <v>2129</v>
      </c>
      <c r="B446" s="1502" t="s">
        <v>2130</v>
      </c>
      <c r="C446" s="1501" t="s">
        <v>2129</v>
      </c>
      <c r="D446" t="s">
        <v>3965</v>
      </c>
    </row>
    <row r="447" spans="1:4" ht="15" x14ac:dyDescent="0.2">
      <c r="A447" s="1501" t="s">
        <v>3629</v>
      </c>
      <c r="B447" s="1502" t="s">
        <v>3630</v>
      </c>
      <c r="C447" s="1501" t="s">
        <v>3629</v>
      </c>
      <c r="D447" t="s">
        <v>4715</v>
      </c>
    </row>
    <row r="448" spans="1:4" ht="15" x14ac:dyDescent="0.2">
      <c r="A448" s="1501" t="s">
        <v>3707</v>
      </c>
      <c r="B448" s="1502" t="s">
        <v>3708</v>
      </c>
      <c r="C448" s="1501" t="s">
        <v>3707</v>
      </c>
      <c r="D448" t="s">
        <v>4754</v>
      </c>
    </row>
    <row r="449" spans="1:4" ht="15" x14ac:dyDescent="0.2">
      <c r="A449" s="1501" t="s">
        <v>2891</v>
      </c>
      <c r="B449" s="1502" t="s">
        <v>2892</v>
      </c>
      <c r="C449" s="1501" t="s">
        <v>2891</v>
      </c>
      <c r="D449" t="s">
        <v>4346</v>
      </c>
    </row>
    <row r="450" spans="1:4" ht="15" x14ac:dyDescent="0.2">
      <c r="A450" s="1501" t="s">
        <v>2049</v>
      </c>
      <c r="B450" s="1502" t="s">
        <v>2050</v>
      </c>
      <c r="C450" s="1501" t="s">
        <v>2049</v>
      </c>
      <c r="D450" t="s">
        <v>3925</v>
      </c>
    </row>
    <row r="451" spans="1:4" ht="15" x14ac:dyDescent="0.2">
      <c r="A451" s="1501" t="s">
        <v>2065</v>
      </c>
      <c r="B451" s="1502" t="s">
        <v>2066</v>
      </c>
      <c r="C451" s="1501" t="s">
        <v>2065</v>
      </c>
      <c r="D451" t="s">
        <v>3933</v>
      </c>
    </row>
    <row r="452" spans="1:4" ht="15" x14ac:dyDescent="0.2">
      <c r="A452" s="1501" t="s">
        <v>2069</v>
      </c>
      <c r="B452" s="1502" t="s">
        <v>2070</v>
      </c>
      <c r="C452" s="1501" t="s">
        <v>2069</v>
      </c>
      <c r="D452" t="s">
        <v>3935</v>
      </c>
    </row>
    <row r="453" spans="1:4" ht="15" x14ac:dyDescent="0.2">
      <c r="A453" s="1501" t="s">
        <v>2729</v>
      </c>
      <c r="B453" s="1502" t="s">
        <v>2730</v>
      </c>
      <c r="C453" s="1501" t="s">
        <v>2729</v>
      </c>
      <c r="D453" t="s">
        <v>4265</v>
      </c>
    </row>
    <row r="454" spans="1:4" ht="15" x14ac:dyDescent="0.2">
      <c r="A454" s="1501" t="s">
        <v>2753</v>
      </c>
      <c r="B454" s="1502" t="s">
        <v>2754</v>
      </c>
      <c r="C454" s="1501" t="s">
        <v>2753</v>
      </c>
      <c r="D454" t="s">
        <v>4277</v>
      </c>
    </row>
    <row r="455" spans="1:4" ht="15" x14ac:dyDescent="0.2">
      <c r="A455" s="1501" t="s">
        <v>3017</v>
      </c>
      <c r="B455" s="1502" t="s">
        <v>3018</v>
      </c>
      <c r="C455" s="1501" t="s">
        <v>3017</v>
      </c>
      <c r="D455" t="s">
        <v>4409</v>
      </c>
    </row>
    <row r="456" spans="1:4" ht="15" x14ac:dyDescent="0.2">
      <c r="A456" s="1501" t="s">
        <v>3721</v>
      </c>
      <c r="B456" s="1502" t="s">
        <v>3722</v>
      </c>
      <c r="C456" s="1501" t="s">
        <v>3721</v>
      </c>
      <c r="D456" t="s">
        <v>4761</v>
      </c>
    </row>
    <row r="457" spans="1:4" ht="15" x14ac:dyDescent="0.2">
      <c r="A457" s="1501" t="s">
        <v>3015</v>
      </c>
      <c r="B457" s="1502" t="s">
        <v>3016</v>
      </c>
      <c r="C457" s="1501" t="s">
        <v>3015</v>
      </c>
      <c r="D457" t="s">
        <v>4408</v>
      </c>
    </row>
    <row r="458" spans="1:4" ht="15" x14ac:dyDescent="0.2">
      <c r="A458" s="1501" t="s">
        <v>2743</v>
      </c>
      <c r="B458" s="1502" t="s">
        <v>2744</v>
      </c>
      <c r="C458" s="1501" t="s">
        <v>2743</v>
      </c>
      <c r="D458" t="s">
        <v>4272</v>
      </c>
    </row>
    <row r="459" spans="1:4" ht="15" x14ac:dyDescent="0.2">
      <c r="A459" s="1501" t="s">
        <v>3569</v>
      </c>
      <c r="B459" s="1502" t="s">
        <v>3570</v>
      </c>
      <c r="C459" s="1501" t="s">
        <v>3569</v>
      </c>
      <c r="D459" t="s">
        <v>4685</v>
      </c>
    </row>
    <row r="460" spans="1:4" ht="15" x14ac:dyDescent="0.2">
      <c r="A460" s="1501" t="s">
        <v>2071</v>
      </c>
      <c r="B460" s="1502" t="s">
        <v>2072</v>
      </c>
      <c r="C460" s="1501" t="s">
        <v>2071</v>
      </c>
      <c r="D460" t="s">
        <v>3936</v>
      </c>
    </row>
    <row r="461" spans="1:4" ht="15" x14ac:dyDescent="0.2">
      <c r="A461" s="1501" t="s">
        <v>2935</v>
      </c>
      <c r="B461" s="1502" t="s">
        <v>2936</v>
      </c>
      <c r="C461" s="1501" t="s">
        <v>2935</v>
      </c>
      <c r="D461" t="s">
        <v>4368</v>
      </c>
    </row>
    <row r="462" spans="1:4" ht="15" x14ac:dyDescent="0.2">
      <c r="A462" s="1501" t="s">
        <v>3711</v>
      </c>
      <c r="B462" s="1502" t="s">
        <v>3712</v>
      </c>
      <c r="C462" s="1501" t="s">
        <v>3711</v>
      </c>
      <c r="D462" t="s">
        <v>4756</v>
      </c>
    </row>
    <row r="463" spans="1:4" ht="15" x14ac:dyDescent="0.2">
      <c r="A463" s="1501" t="s">
        <v>2971</v>
      </c>
      <c r="B463" s="1502" t="s">
        <v>2972</v>
      </c>
      <c r="C463" s="1501" t="s">
        <v>2971</v>
      </c>
      <c r="D463" t="s">
        <v>4386</v>
      </c>
    </row>
    <row r="464" spans="1:4" ht="15" x14ac:dyDescent="0.2">
      <c r="A464" s="1501" t="s">
        <v>2937</v>
      </c>
      <c r="B464" s="1502" t="s">
        <v>2938</v>
      </c>
      <c r="C464" s="1501" t="s">
        <v>2937</v>
      </c>
      <c r="D464" t="s">
        <v>4369</v>
      </c>
    </row>
    <row r="465" spans="1:4" ht="15" x14ac:dyDescent="0.2">
      <c r="A465" s="1501" t="s">
        <v>2571</v>
      </c>
      <c r="B465" s="1502" t="s">
        <v>2572</v>
      </c>
      <c r="C465" s="1501" t="s">
        <v>2571</v>
      </c>
      <c r="D465" t="s">
        <v>4186</v>
      </c>
    </row>
    <row r="466" spans="1:4" ht="15" x14ac:dyDescent="0.2">
      <c r="A466" s="1501" t="s">
        <v>2925</v>
      </c>
      <c r="B466" s="1502" t="s">
        <v>2926</v>
      </c>
      <c r="C466" s="1501" t="s">
        <v>2925</v>
      </c>
      <c r="D466" t="s">
        <v>4363</v>
      </c>
    </row>
    <row r="467" spans="1:4" ht="15" x14ac:dyDescent="0.2">
      <c r="A467" s="1501" t="s">
        <v>2953</v>
      </c>
      <c r="B467" s="1502" t="s">
        <v>2954</v>
      </c>
      <c r="C467" s="1501" t="s">
        <v>2953</v>
      </c>
      <c r="D467" t="s">
        <v>4377</v>
      </c>
    </row>
    <row r="468" spans="1:4" ht="15" x14ac:dyDescent="0.2">
      <c r="A468" s="1501" t="s">
        <v>2169</v>
      </c>
      <c r="B468" s="1502" t="s">
        <v>2170</v>
      </c>
      <c r="C468" s="1501" t="s">
        <v>2169</v>
      </c>
      <c r="D468" t="s">
        <v>3985</v>
      </c>
    </row>
    <row r="469" spans="1:4" ht="15" x14ac:dyDescent="0.2">
      <c r="A469" s="1501" t="s">
        <v>3515</v>
      </c>
      <c r="B469" s="1502" t="s">
        <v>3516</v>
      </c>
      <c r="C469" s="1501" t="s">
        <v>3515</v>
      </c>
      <c r="D469" t="s">
        <v>4658</v>
      </c>
    </row>
    <row r="470" spans="1:4" ht="15" x14ac:dyDescent="0.2">
      <c r="A470" s="1501" t="s">
        <v>3719</v>
      </c>
      <c r="B470" s="1502" t="s">
        <v>3720</v>
      </c>
      <c r="C470" s="1501" t="s">
        <v>3719</v>
      </c>
      <c r="D470" t="s">
        <v>4760</v>
      </c>
    </row>
    <row r="471" spans="1:4" ht="15" x14ac:dyDescent="0.2">
      <c r="A471" s="1501" t="s">
        <v>2337</v>
      </c>
      <c r="B471" s="1502" t="s">
        <v>2338</v>
      </c>
      <c r="C471" s="1501" t="s">
        <v>2337</v>
      </c>
      <c r="D471" t="s">
        <v>4069</v>
      </c>
    </row>
    <row r="472" spans="1:4" ht="15" x14ac:dyDescent="0.2">
      <c r="A472" s="1501" t="s">
        <v>3291</v>
      </c>
      <c r="B472" s="1502" t="s">
        <v>3292</v>
      </c>
      <c r="C472" s="1501" t="s">
        <v>3291</v>
      </c>
      <c r="D472" t="s">
        <v>4546</v>
      </c>
    </row>
    <row r="473" spans="1:4" ht="15" x14ac:dyDescent="0.2">
      <c r="A473" s="1501" t="s">
        <v>3753</v>
      </c>
      <c r="B473" s="1502" t="s">
        <v>3754</v>
      </c>
      <c r="C473" s="1501" t="s">
        <v>3753</v>
      </c>
      <c r="D473" t="s">
        <v>4777</v>
      </c>
    </row>
    <row r="474" spans="1:4" ht="15" x14ac:dyDescent="0.2">
      <c r="A474" s="1501" t="s">
        <v>2997</v>
      </c>
      <c r="B474" s="1502" t="s">
        <v>2998</v>
      </c>
      <c r="C474" s="1501" t="s">
        <v>2997</v>
      </c>
      <c r="D474" t="s">
        <v>4399</v>
      </c>
    </row>
    <row r="475" spans="1:4" ht="15" x14ac:dyDescent="0.2">
      <c r="A475" s="1501" t="s">
        <v>2199</v>
      </c>
      <c r="B475" s="1502" t="s">
        <v>2200</v>
      </c>
      <c r="C475" s="1501" t="s">
        <v>2199</v>
      </c>
      <c r="D475" t="s">
        <v>4000</v>
      </c>
    </row>
    <row r="476" spans="1:4" ht="15" x14ac:dyDescent="0.2">
      <c r="A476" s="1501" t="s">
        <v>3487</v>
      </c>
      <c r="B476" s="1502" t="s">
        <v>3488</v>
      </c>
      <c r="C476" s="1501" t="s">
        <v>3487</v>
      </c>
      <c r="D476" t="s">
        <v>4644</v>
      </c>
    </row>
    <row r="477" spans="1:4" ht="15" x14ac:dyDescent="0.2">
      <c r="A477" s="1501" t="s">
        <v>2245</v>
      </c>
      <c r="B477" s="1502" t="s">
        <v>2246</v>
      </c>
      <c r="C477" s="1501" t="s">
        <v>2245</v>
      </c>
      <c r="D477" t="s">
        <v>4023</v>
      </c>
    </row>
    <row r="478" spans="1:4" ht="15" x14ac:dyDescent="0.2">
      <c r="A478" s="1501" t="s">
        <v>2489</v>
      </c>
      <c r="B478" s="1502" t="s">
        <v>2490</v>
      </c>
      <c r="C478" s="1501" t="s">
        <v>2489</v>
      </c>
      <c r="D478" t="s">
        <v>4145</v>
      </c>
    </row>
    <row r="479" spans="1:4" ht="15" x14ac:dyDescent="0.2">
      <c r="A479" s="1501" t="s">
        <v>2713</v>
      </c>
      <c r="B479" s="1502" t="s">
        <v>2714</v>
      </c>
      <c r="C479" s="1501" t="s">
        <v>2713</v>
      </c>
      <c r="D479" t="s">
        <v>4257</v>
      </c>
    </row>
    <row r="480" spans="1:4" ht="15" x14ac:dyDescent="0.2">
      <c r="A480" s="1501" t="s">
        <v>2497</v>
      </c>
      <c r="B480" s="1502" t="s">
        <v>2498</v>
      </c>
      <c r="C480" s="1501" t="s">
        <v>2497</v>
      </c>
      <c r="D480" t="s">
        <v>4149</v>
      </c>
    </row>
    <row r="481" spans="1:4" ht="15" x14ac:dyDescent="0.2">
      <c r="A481" s="1501" t="s">
        <v>3567</v>
      </c>
      <c r="B481" s="1502" t="s">
        <v>3568</v>
      </c>
      <c r="C481" s="1501" t="s">
        <v>3567</v>
      </c>
      <c r="D481" t="s">
        <v>4684</v>
      </c>
    </row>
    <row r="482" spans="1:4" ht="15" x14ac:dyDescent="0.2">
      <c r="A482" s="1501" t="s">
        <v>2085</v>
      </c>
      <c r="B482" s="1502" t="s">
        <v>2086</v>
      </c>
      <c r="C482" s="1501" t="s">
        <v>2085</v>
      </c>
      <c r="D482" t="s">
        <v>3943</v>
      </c>
    </row>
    <row r="483" spans="1:4" ht="15" x14ac:dyDescent="0.2">
      <c r="A483" s="1501" t="s">
        <v>1833</v>
      </c>
      <c r="B483" s="1502" t="s">
        <v>1834</v>
      </c>
      <c r="C483" s="1501" t="s">
        <v>1833</v>
      </c>
      <c r="D483" t="s">
        <v>3817</v>
      </c>
    </row>
    <row r="484" spans="1:4" ht="15" x14ac:dyDescent="0.2">
      <c r="A484" s="1501" t="s">
        <v>2941</v>
      </c>
      <c r="B484" s="1502" t="s">
        <v>2942</v>
      </c>
      <c r="C484" s="1501" t="s">
        <v>2941</v>
      </c>
      <c r="D484" t="s">
        <v>4371</v>
      </c>
    </row>
    <row r="485" spans="1:4" ht="15" x14ac:dyDescent="0.2">
      <c r="A485" s="1501" t="s">
        <v>2819</v>
      </c>
      <c r="B485" s="1502" t="s">
        <v>2820</v>
      </c>
      <c r="C485" s="1501" t="s">
        <v>2819</v>
      </c>
      <c r="D485" t="s">
        <v>4310</v>
      </c>
    </row>
    <row r="486" spans="1:4" ht="15" x14ac:dyDescent="0.2">
      <c r="A486" s="1501" t="s">
        <v>3253</v>
      </c>
      <c r="B486" s="1502" t="s">
        <v>3254</v>
      </c>
      <c r="C486" s="1501" t="s">
        <v>3253</v>
      </c>
      <c r="D486" t="s">
        <v>4527</v>
      </c>
    </row>
    <row r="487" spans="1:4" ht="15" x14ac:dyDescent="0.2">
      <c r="A487" s="1501" t="s">
        <v>3255</v>
      </c>
      <c r="B487" s="1502" t="s">
        <v>3256</v>
      </c>
      <c r="C487" s="1501" t="s">
        <v>3255</v>
      </c>
      <c r="D487" t="s">
        <v>4528</v>
      </c>
    </row>
    <row r="488" spans="1:4" ht="15" x14ac:dyDescent="0.2">
      <c r="A488" s="1501" t="s">
        <v>2487</v>
      </c>
      <c r="B488" s="1502" t="s">
        <v>2488</v>
      </c>
      <c r="C488" s="1501" t="s">
        <v>2487</v>
      </c>
      <c r="D488" t="s">
        <v>4144</v>
      </c>
    </row>
    <row r="489" spans="1:4" ht="15" x14ac:dyDescent="0.2">
      <c r="A489" s="1501" t="s">
        <v>2165</v>
      </c>
      <c r="B489" s="1502" t="s">
        <v>2166</v>
      </c>
      <c r="C489" s="1501" t="s">
        <v>2165</v>
      </c>
      <c r="D489" t="s">
        <v>3983</v>
      </c>
    </row>
    <row r="490" spans="1:4" ht="15" x14ac:dyDescent="0.2">
      <c r="A490" s="1501" t="s">
        <v>2479</v>
      </c>
      <c r="B490" s="1502" t="s">
        <v>2480</v>
      </c>
      <c r="C490" s="1501" t="s">
        <v>2479</v>
      </c>
      <c r="D490" t="s">
        <v>4140</v>
      </c>
    </row>
    <row r="491" spans="1:4" ht="15" x14ac:dyDescent="0.2">
      <c r="A491" s="1501" t="s">
        <v>3485</v>
      </c>
      <c r="B491" s="1502" t="s">
        <v>3486</v>
      </c>
      <c r="C491" s="1501" t="s">
        <v>3485</v>
      </c>
      <c r="D491" t="s">
        <v>4643</v>
      </c>
    </row>
    <row r="492" spans="1:4" ht="15" x14ac:dyDescent="0.2">
      <c r="A492" s="1501" t="s">
        <v>3643</v>
      </c>
      <c r="B492" s="1502" t="s">
        <v>3644</v>
      </c>
      <c r="C492" s="1501" t="s">
        <v>3643</v>
      </c>
      <c r="D492" t="s">
        <v>4722</v>
      </c>
    </row>
    <row r="493" spans="1:4" ht="15" x14ac:dyDescent="0.2">
      <c r="A493" s="1501" t="s">
        <v>3641</v>
      </c>
      <c r="B493" s="1502" t="s">
        <v>3642</v>
      </c>
      <c r="C493" s="1501" t="s">
        <v>3641</v>
      </c>
      <c r="D493" t="s">
        <v>4721</v>
      </c>
    </row>
    <row r="494" spans="1:4" ht="15" x14ac:dyDescent="0.2">
      <c r="A494" s="1501" t="s">
        <v>2959</v>
      </c>
      <c r="B494" s="1502" t="s">
        <v>2960</v>
      </c>
      <c r="C494" s="1501" t="s">
        <v>2959</v>
      </c>
      <c r="D494" t="s">
        <v>4380</v>
      </c>
    </row>
    <row r="495" spans="1:4" ht="15" x14ac:dyDescent="0.2">
      <c r="A495" s="1501" t="s">
        <v>3805</v>
      </c>
      <c r="B495" s="1502" t="s">
        <v>3806</v>
      </c>
      <c r="C495" s="1501" t="s">
        <v>3805</v>
      </c>
      <c r="D495" t="s">
        <v>4803</v>
      </c>
    </row>
    <row r="496" spans="1:4" ht="15" x14ac:dyDescent="0.2">
      <c r="A496" s="1501" t="s">
        <v>1999</v>
      </c>
      <c r="B496" s="1502" t="s">
        <v>2000</v>
      </c>
      <c r="C496" s="1501" t="s">
        <v>1999</v>
      </c>
      <c r="D496" t="s">
        <v>3900</v>
      </c>
    </row>
    <row r="497" spans="1:4" ht="15" x14ac:dyDescent="0.2">
      <c r="A497" s="1501" t="s">
        <v>2043</v>
      </c>
      <c r="B497" s="1502" t="s">
        <v>2044</v>
      </c>
      <c r="C497" s="1501" t="s">
        <v>2043</v>
      </c>
      <c r="D497" t="s">
        <v>3922</v>
      </c>
    </row>
    <row r="498" spans="1:4" ht="15" x14ac:dyDescent="0.2">
      <c r="A498" s="1501" t="s">
        <v>2697</v>
      </c>
      <c r="B498" s="1502" t="s">
        <v>2698</v>
      </c>
      <c r="C498" s="1501" t="s">
        <v>2697</v>
      </c>
      <c r="D498" t="s">
        <v>4249</v>
      </c>
    </row>
    <row r="499" spans="1:4" ht="15" x14ac:dyDescent="0.2">
      <c r="A499" s="1501" t="s">
        <v>2581</v>
      </c>
      <c r="B499" s="1502" t="s">
        <v>2582</v>
      </c>
      <c r="C499" s="1501" t="s">
        <v>2581</v>
      </c>
      <c r="D499" t="s">
        <v>4191</v>
      </c>
    </row>
    <row r="500" spans="1:4" ht="15" x14ac:dyDescent="0.2">
      <c r="A500" s="1501" t="s">
        <v>1907</v>
      </c>
      <c r="B500" s="1502" t="s">
        <v>1908</v>
      </c>
      <c r="C500" s="1501" t="s">
        <v>1907</v>
      </c>
      <c r="D500" t="s">
        <v>3854</v>
      </c>
    </row>
    <row r="501" spans="1:4" ht="15" x14ac:dyDescent="0.2">
      <c r="A501" s="1501" t="s">
        <v>3637</v>
      </c>
      <c r="B501" s="1502" t="s">
        <v>3638</v>
      </c>
      <c r="C501" s="1501" t="s">
        <v>3637</v>
      </c>
      <c r="D501" t="s">
        <v>4719</v>
      </c>
    </row>
    <row r="502" spans="1:4" ht="15" x14ac:dyDescent="0.2">
      <c r="A502" s="1501" t="s">
        <v>3639</v>
      </c>
      <c r="B502" s="1502" t="s">
        <v>3640</v>
      </c>
      <c r="C502" s="1501" t="s">
        <v>3639</v>
      </c>
      <c r="D502" t="s">
        <v>4720</v>
      </c>
    </row>
    <row r="503" spans="1:4" ht="15" x14ac:dyDescent="0.2">
      <c r="A503" s="1501" t="s">
        <v>3635</v>
      </c>
      <c r="B503" s="1502" t="s">
        <v>3636</v>
      </c>
      <c r="C503" s="1501" t="s">
        <v>3635</v>
      </c>
      <c r="D503" t="s">
        <v>4718</v>
      </c>
    </row>
    <row r="504" spans="1:4" ht="15" x14ac:dyDescent="0.2">
      <c r="A504" s="1501" t="s">
        <v>3801</v>
      </c>
      <c r="B504" s="1502" t="s">
        <v>3802</v>
      </c>
      <c r="C504" s="1501" t="s">
        <v>3801</v>
      </c>
      <c r="D504" t="s">
        <v>4801</v>
      </c>
    </row>
    <row r="505" spans="1:4" ht="15" x14ac:dyDescent="0.2">
      <c r="A505" s="1501" t="s">
        <v>3465</v>
      </c>
      <c r="B505" s="1502" t="s">
        <v>3466</v>
      </c>
      <c r="C505" s="1501" t="s">
        <v>3465</v>
      </c>
      <c r="D505" t="s">
        <v>4633</v>
      </c>
    </row>
    <row r="506" spans="1:4" ht="15" x14ac:dyDescent="0.2">
      <c r="A506" s="1501" t="s">
        <v>3483</v>
      </c>
      <c r="B506" s="1502" t="s">
        <v>3484</v>
      </c>
      <c r="C506" s="1501" t="s">
        <v>3483</v>
      </c>
      <c r="D506" t="s">
        <v>4642</v>
      </c>
    </row>
    <row r="507" spans="1:4" ht="15" x14ac:dyDescent="0.2">
      <c r="A507" s="1501" t="s">
        <v>2533</v>
      </c>
      <c r="B507" s="1502" t="s">
        <v>2534</v>
      </c>
      <c r="C507" s="1501" t="s">
        <v>2533</v>
      </c>
      <c r="D507" t="s">
        <v>4167</v>
      </c>
    </row>
    <row r="508" spans="1:4" ht="15" x14ac:dyDescent="0.2">
      <c r="A508" s="1501" t="s">
        <v>3047</v>
      </c>
      <c r="B508" s="1502" t="s">
        <v>3048</v>
      </c>
      <c r="C508" s="1501" t="s">
        <v>3047</v>
      </c>
      <c r="D508" t="s">
        <v>4424</v>
      </c>
    </row>
    <row r="509" spans="1:4" ht="15" x14ac:dyDescent="0.2">
      <c r="A509" s="1501" t="s">
        <v>3419</v>
      </c>
      <c r="B509" s="1502" t="s">
        <v>3420</v>
      </c>
      <c r="C509" s="1501" t="s">
        <v>3419</v>
      </c>
      <c r="D509" t="s">
        <v>4610</v>
      </c>
    </row>
    <row r="510" spans="1:4" ht="15" x14ac:dyDescent="0.2">
      <c r="A510" s="1501" t="s">
        <v>2265</v>
      </c>
      <c r="B510" s="1502" t="s">
        <v>2266</v>
      </c>
      <c r="C510" s="1501" t="s">
        <v>2265</v>
      </c>
      <c r="D510" t="s">
        <v>4033</v>
      </c>
    </row>
    <row r="511" spans="1:4" ht="15" x14ac:dyDescent="0.2">
      <c r="A511" s="1501" t="s">
        <v>2067</v>
      </c>
      <c r="B511" s="1502" t="s">
        <v>2068</v>
      </c>
      <c r="C511" s="1501" t="s">
        <v>2067</v>
      </c>
      <c r="D511" t="s">
        <v>3934</v>
      </c>
    </row>
    <row r="512" spans="1:4" ht="15" x14ac:dyDescent="0.2">
      <c r="A512" s="1501" t="s">
        <v>2079</v>
      </c>
      <c r="B512" s="1502" t="s">
        <v>2080</v>
      </c>
      <c r="C512" s="1501" t="s">
        <v>2079</v>
      </c>
      <c r="D512" t="s">
        <v>3940</v>
      </c>
    </row>
    <row r="513" spans="1:4" ht="15" x14ac:dyDescent="0.2">
      <c r="A513" s="1501" t="s">
        <v>2735</v>
      </c>
      <c r="B513" s="1502" t="s">
        <v>2736</v>
      </c>
      <c r="C513" s="1501" t="s">
        <v>2735</v>
      </c>
      <c r="D513" t="s">
        <v>4268</v>
      </c>
    </row>
    <row r="514" spans="1:4" ht="15" x14ac:dyDescent="0.2">
      <c r="A514" s="1501" t="s">
        <v>3729</v>
      </c>
      <c r="B514" s="1502" t="s">
        <v>3730</v>
      </c>
      <c r="C514" s="1501" t="s">
        <v>3729</v>
      </c>
      <c r="D514" t="s">
        <v>4765</v>
      </c>
    </row>
    <row r="515" spans="1:4" ht="15" x14ac:dyDescent="0.2">
      <c r="A515" s="1501" t="s">
        <v>3739</v>
      </c>
      <c r="B515" s="1502" t="s">
        <v>3740</v>
      </c>
      <c r="C515" s="1501" t="s">
        <v>3739</v>
      </c>
      <c r="D515" t="s">
        <v>4770</v>
      </c>
    </row>
    <row r="516" spans="1:4" ht="15" x14ac:dyDescent="0.2">
      <c r="A516" s="1501" t="s">
        <v>3735</v>
      </c>
      <c r="B516" s="1502" t="s">
        <v>3736</v>
      </c>
      <c r="C516" s="1501" t="s">
        <v>3735</v>
      </c>
      <c r="D516" t="s">
        <v>4768</v>
      </c>
    </row>
    <row r="517" spans="1:4" ht="15" x14ac:dyDescent="0.2">
      <c r="A517" s="1501" t="s">
        <v>3123</v>
      </c>
      <c r="B517" s="1502" t="s">
        <v>3124</v>
      </c>
      <c r="C517" s="1501" t="s">
        <v>3123</v>
      </c>
      <c r="D517" t="s">
        <v>4462</v>
      </c>
    </row>
    <row r="518" spans="1:4" ht="15" x14ac:dyDescent="0.2">
      <c r="A518" s="1501" t="s">
        <v>2543</v>
      </c>
      <c r="B518" s="1502" t="s">
        <v>2544</v>
      </c>
      <c r="C518" s="1501" t="s">
        <v>2543</v>
      </c>
      <c r="D518" t="s">
        <v>4172</v>
      </c>
    </row>
    <row r="519" spans="1:4" ht="15" x14ac:dyDescent="0.2">
      <c r="A519" s="1501" t="s">
        <v>2251</v>
      </c>
      <c r="B519" s="1502" t="s">
        <v>2252</v>
      </c>
      <c r="C519" s="1501" t="s">
        <v>2251</v>
      </c>
      <c r="D519" t="s">
        <v>4026</v>
      </c>
    </row>
    <row r="520" spans="1:4" ht="15" x14ac:dyDescent="0.2">
      <c r="A520" s="1501" t="s">
        <v>2005</v>
      </c>
      <c r="B520" s="1502" t="s">
        <v>2006</v>
      </c>
      <c r="C520" s="1501" t="s">
        <v>2005</v>
      </c>
      <c r="D520" t="s">
        <v>3903</v>
      </c>
    </row>
    <row r="521" spans="1:4" ht="15" x14ac:dyDescent="0.2">
      <c r="A521" s="1501" t="s">
        <v>2741</v>
      </c>
      <c r="B521" s="1502" t="s">
        <v>2742</v>
      </c>
      <c r="C521" s="1501" t="s">
        <v>2741</v>
      </c>
      <c r="D521" t="s">
        <v>4271</v>
      </c>
    </row>
    <row r="522" spans="1:4" ht="15" x14ac:dyDescent="0.2">
      <c r="A522" s="1501" t="s">
        <v>3469</v>
      </c>
      <c r="B522" s="1502" t="s">
        <v>3470</v>
      </c>
      <c r="C522" s="1501" t="s">
        <v>3469</v>
      </c>
      <c r="D522" t="s">
        <v>4635</v>
      </c>
    </row>
    <row r="523" spans="1:4" ht="15" x14ac:dyDescent="0.2">
      <c r="A523" s="1501" t="s">
        <v>2023</v>
      </c>
      <c r="B523" s="1502" t="s">
        <v>2024</v>
      </c>
      <c r="C523" s="1501" t="s">
        <v>2023</v>
      </c>
      <c r="D523" t="s">
        <v>3912</v>
      </c>
    </row>
    <row r="524" spans="1:4" ht="15" x14ac:dyDescent="0.2">
      <c r="A524" s="1501" t="s">
        <v>2869</v>
      </c>
      <c r="B524" s="1502" t="s">
        <v>2870</v>
      </c>
      <c r="C524" s="1501" t="s">
        <v>2869</v>
      </c>
      <c r="D524" t="s">
        <v>4335</v>
      </c>
    </row>
    <row r="525" spans="1:4" ht="15" x14ac:dyDescent="0.2">
      <c r="A525" s="1501" t="s">
        <v>3153</v>
      </c>
      <c r="B525" s="1502" t="s">
        <v>3154</v>
      </c>
      <c r="C525" s="1501" t="s">
        <v>3153</v>
      </c>
      <c r="D525" t="s">
        <v>4477</v>
      </c>
    </row>
    <row r="526" spans="1:4" ht="15" x14ac:dyDescent="0.2">
      <c r="A526" s="1501" t="s">
        <v>3163</v>
      </c>
      <c r="B526" s="1502" t="s">
        <v>3164</v>
      </c>
      <c r="C526" s="1501" t="s">
        <v>3163</v>
      </c>
      <c r="D526" t="s">
        <v>4482</v>
      </c>
    </row>
    <row r="527" spans="1:4" ht="15" x14ac:dyDescent="0.2">
      <c r="A527" s="1501" t="s">
        <v>2667</v>
      </c>
      <c r="B527" s="1502" t="s">
        <v>2668</v>
      </c>
      <c r="C527" s="1501" t="s">
        <v>2667</v>
      </c>
      <c r="D527" t="s">
        <v>4234</v>
      </c>
    </row>
    <row r="528" spans="1:4" ht="15" x14ac:dyDescent="0.2">
      <c r="A528" s="1501" t="s">
        <v>3619</v>
      </c>
      <c r="B528" s="1502" t="s">
        <v>3620</v>
      </c>
      <c r="C528" s="1501" t="s">
        <v>3619</v>
      </c>
      <c r="D528" t="s">
        <v>4710</v>
      </c>
    </row>
    <row r="529" spans="1:4" ht="15" x14ac:dyDescent="0.2">
      <c r="A529" s="1501" t="s">
        <v>3297</v>
      </c>
      <c r="B529" s="1502" t="s">
        <v>3298</v>
      </c>
      <c r="C529" s="1501" t="s">
        <v>3297</v>
      </c>
      <c r="D529" t="s">
        <v>4549</v>
      </c>
    </row>
    <row r="530" spans="1:4" ht="15" x14ac:dyDescent="0.2">
      <c r="A530" s="1501" t="s">
        <v>3057</v>
      </c>
      <c r="B530" s="1502" t="s">
        <v>3058</v>
      </c>
      <c r="C530" s="1501" t="s">
        <v>3057</v>
      </c>
      <c r="D530" t="s">
        <v>4429</v>
      </c>
    </row>
    <row r="531" spans="1:4" ht="15" x14ac:dyDescent="0.2">
      <c r="A531" s="1501" t="s">
        <v>2519</v>
      </c>
      <c r="B531" s="1502" t="s">
        <v>2520</v>
      </c>
      <c r="C531" s="1501" t="s">
        <v>2519</v>
      </c>
      <c r="D531" t="s">
        <v>4160</v>
      </c>
    </row>
    <row r="532" spans="1:4" ht="15" x14ac:dyDescent="0.2">
      <c r="A532" s="1501" t="s">
        <v>3027</v>
      </c>
      <c r="B532" s="1502" t="s">
        <v>3028</v>
      </c>
      <c r="C532" s="1501" t="s">
        <v>3027</v>
      </c>
      <c r="D532" t="s">
        <v>4414</v>
      </c>
    </row>
    <row r="533" spans="1:4" ht="15" x14ac:dyDescent="0.2">
      <c r="A533" s="1501" t="s">
        <v>3489</v>
      </c>
      <c r="B533" s="1502" t="s">
        <v>3490</v>
      </c>
      <c r="C533" s="1501" t="s">
        <v>3489</v>
      </c>
      <c r="D533" t="s">
        <v>4645</v>
      </c>
    </row>
    <row r="534" spans="1:4" ht="15" x14ac:dyDescent="0.2">
      <c r="A534" s="1501" t="s">
        <v>3491</v>
      </c>
      <c r="B534" s="1502" t="s">
        <v>3492</v>
      </c>
      <c r="C534" s="1501" t="s">
        <v>3491</v>
      </c>
      <c r="D534" t="s">
        <v>4646</v>
      </c>
    </row>
    <row r="535" spans="1:4" ht="15" x14ac:dyDescent="0.2">
      <c r="A535" s="1501" t="s">
        <v>3293</v>
      </c>
      <c r="B535" s="1502" t="s">
        <v>3294</v>
      </c>
      <c r="C535" s="1501" t="s">
        <v>3293</v>
      </c>
      <c r="D535" t="s">
        <v>4547</v>
      </c>
    </row>
    <row r="536" spans="1:4" ht="15" x14ac:dyDescent="0.2">
      <c r="A536" s="1501" t="s">
        <v>2661</v>
      </c>
      <c r="B536" s="1502" t="s">
        <v>2662</v>
      </c>
      <c r="C536" s="1501" t="s">
        <v>2661</v>
      </c>
      <c r="D536" t="s">
        <v>4231</v>
      </c>
    </row>
    <row r="537" spans="1:4" ht="15" x14ac:dyDescent="0.2">
      <c r="A537" s="1501" t="s">
        <v>2177</v>
      </c>
      <c r="B537" s="1502" t="s">
        <v>2178</v>
      </c>
      <c r="C537" s="1501" t="s">
        <v>2177</v>
      </c>
      <c r="D537" t="s">
        <v>3989</v>
      </c>
    </row>
    <row r="538" spans="1:4" ht="15" x14ac:dyDescent="0.2">
      <c r="A538" s="1501" t="s">
        <v>2283</v>
      </c>
      <c r="B538" s="1502" t="s">
        <v>2284</v>
      </c>
      <c r="C538" s="1501" t="s">
        <v>2283</v>
      </c>
      <c r="D538" t="s">
        <v>4042</v>
      </c>
    </row>
    <row r="539" spans="1:4" ht="15" x14ac:dyDescent="0.2">
      <c r="A539" s="1501" t="s">
        <v>2037</v>
      </c>
      <c r="B539" s="1502" t="s">
        <v>2038</v>
      </c>
      <c r="C539" s="1501" t="s">
        <v>2037</v>
      </c>
      <c r="D539" t="s">
        <v>3919</v>
      </c>
    </row>
    <row r="540" spans="1:4" ht="15" x14ac:dyDescent="0.2">
      <c r="A540" s="1501" t="s">
        <v>3501</v>
      </c>
      <c r="B540" s="1502" t="s">
        <v>3502</v>
      </c>
      <c r="C540" s="1501" t="s">
        <v>3501</v>
      </c>
      <c r="D540" t="s">
        <v>4651</v>
      </c>
    </row>
    <row r="541" spans="1:4" ht="15" x14ac:dyDescent="0.2">
      <c r="A541" s="1501" t="s">
        <v>2375</v>
      </c>
      <c r="B541" s="1502" t="s">
        <v>2376</v>
      </c>
      <c r="C541" s="1501" t="s">
        <v>2375</v>
      </c>
      <c r="D541" t="s">
        <v>4088</v>
      </c>
    </row>
    <row r="542" spans="1:4" ht="15" x14ac:dyDescent="0.2">
      <c r="A542" s="1501" t="s">
        <v>3137</v>
      </c>
      <c r="B542" s="1502" t="s">
        <v>3138</v>
      </c>
      <c r="C542" s="1501" t="s">
        <v>3137</v>
      </c>
      <c r="D542" t="s">
        <v>4469</v>
      </c>
    </row>
    <row r="543" spans="1:4" ht="15" x14ac:dyDescent="0.2">
      <c r="A543" s="1501" t="s">
        <v>3157</v>
      </c>
      <c r="B543" s="1502" t="s">
        <v>3158</v>
      </c>
      <c r="C543" s="1501" t="s">
        <v>3157</v>
      </c>
      <c r="D543" t="s">
        <v>4479</v>
      </c>
    </row>
    <row r="544" spans="1:4" ht="15" x14ac:dyDescent="0.2">
      <c r="A544" s="1501" t="s">
        <v>3743</v>
      </c>
      <c r="B544" s="1502" t="s">
        <v>3744</v>
      </c>
      <c r="C544" s="1501" t="s">
        <v>3743</v>
      </c>
      <c r="D544" t="s">
        <v>4772</v>
      </c>
    </row>
    <row r="545" spans="1:4" ht="15" x14ac:dyDescent="0.2">
      <c r="A545" s="1501" t="s">
        <v>2495</v>
      </c>
      <c r="B545" s="1502" t="s">
        <v>2496</v>
      </c>
      <c r="C545" s="1501" t="s">
        <v>2495</v>
      </c>
      <c r="D545" t="s">
        <v>4148</v>
      </c>
    </row>
    <row r="546" spans="1:4" ht="15" x14ac:dyDescent="0.2">
      <c r="A546" s="1501" t="s">
        <v>3649</v>
      </c>
      <c r="B546" s="1502" t="s">
        <v>3650</v>
      </c>
      <c r="C546" s="1501" t="s">
        <v>3649</v>
      </c>
      <c r="D546" t="s">
        <v>4725</v>
      </c>
    </row>
    <row r="547" spans="1:4" ht="15" x14ac:dyDescent="0.2">
      <c r="A547" s="1501" t="s">
        <v>2513</v>
      </c>
      <c r="B547" s="1502" t="s">
        <v>2514</v>
      </c>
      <c r="C547" s="1501" t="s">
        <v>2513</v>
      </c>
      <c r="D547" t="s">
        <v>4157</v>
      </c>
    </row>
    <row r="548" spans="1:4" ht="15" x14ac:dyDescent="0.2">
      <c r="A548" s="1501" t="s">
        <v>3045</v>
      </c>
      <c r="B548" s="1502" t="s">
        <v>3046</v>
      </c>
      <c r="C548" s="1501" t="s">
        <v>3045</v>
      </c>
      <c r="D548" t="s">
        <v>4423</v>
      </c>
    </row>
    <row r="549" spans="1:4" ht="15" x14ac:dyDescent="0.2">
      <c r="A549" s="1501" t="s">
        <v>3043</v>
      </c>
      <c r="B549" s="1502" t="s">
        <v>3044</v>
      </c>
      <c r="C549" s="1501" t="s">
        <v>3043</v>
      </c>
      <c r="D549" t="s">
        <v>4422</v>
      </c>
    </row>
    <row r="550" spans="1:4" ht="15" x14ac:dyDescent="0.2">
      <c r="A550" s="1501" t="s">
        <v>2901</v>
      </c>
      <c r="B550" s="1502" t="s">
        <v>2902</v>
      </c>
      <c r="C550" s="1501" t="s">
        <v>2901</v>
      </c>
      <c r="D550" t="s">
        <v>4351</v>
      </c>
    </row>
    <row r="551" spans="1:4" ht="15" x14ac:dyDescent="0.2">
      <c r="A551" s="1501" t="s">
        <v>1853</v>
      </c>
      <c r="B551" s="1502" t="s">
        <v>1854</v>
      </c>
      <c r="C551" s="1501" t="s">
        <v>1853</v>
      </c>
      <c r="D551" t="s">
        <v>3827</v>
      </c>
    </row>
    <row r="552" spans="1:4" ht="15" x14ac:dyDescent="0.2">
      <c r="A552" s="1501" t="s">
        <v>2817</v>
      </c>
      <c r="B552" s="1502" t="s">
        <v>2818</v>
      </c>
      <c r="C552" s="1501" t="s">
        <v>2817</v>
      </c>
      <c r="D552" t="s">
        <v>4309</v>
      </c>
    </row>
    <row r="553" spans="1:4" ht="15" x14ac:dyDescent="0.2">
      <c r="A553" s="1501" t="s">
        <v>3065</v>
      </c>
      <c r="B553" s="1502" t="s">
        <v>3066</v>
      </c>
      <c r="C553" s="1501" t="s">
        <v>3065</v>
      </c>
      <c r="D553" t="s">
        <v>4433</v>
      </c>
    </row>
    <row r="554" spans="1:4" ht="15" x14ac:dyDescent="0.2">
      <c r="A554" s="1501" t="s">
        <v>3209</v>
      </c>
      <c r="B554" s="1502" t="s">
        <v>3210</v>
      </c>
      <c r="C554" s="1501" t="s">
        <v>3209</v>
      </c>
      <c r="D554" t="s">
        <v>4505</v>
      </c>
    </row>
    <row r="555" spans="1:4" ht="15" x14ac:dyDescent="0.2">
      <c r="A555" s="1501" t="s">
        <v>3411</v>
      </c>
      <c r="B555" s="1502" t="s">
        <v>3412</v>
      </c>
      <c r="C555" s="1501" t="s">
        <v>3411</v>
      </c>
      <c r="D555" t="s">
        <v>4606</v>
      </c>
    </row>
    <row r="556" spans="1:4" ht="15" x14ac:dyDescent="0.2">
      <c r="A556" s="1501" t="s">
        <v>3051</v>
      </c>
      <c r="B556" s="1502" t="s">
        <v>3052</v>
      </c>
      <c r="C556" s="1501" t="s">
        <v>3051</v>
      </c>
      <c r="D556" t="s">
        <v>4426</v>
      </c>
    </row>
    <row r="557" spans="1:4" ht="15" x14ac:dyDescent="0.2">
      <c r="A557" s="1501" t="s">
        <v>2133</v>
      </c>
      <c r="B557" s="1502" t="s">
        <v>2134</v>
      </c>
      <c r="C557" s="1501" t="s">
        <v>2133</v>
      </c>
      <c r="D557" t="s">
        <v>3967</v>
      </c>
    </row>
    <row r="558" spans="1:4" ht="15" x14ac:dyDescent="0.2">
      <c r="A558" s="1501" t="s">
        <v>3545</v>
      </c>
      <c r="B558" s="1502" t="s">
        <v>3546</v>
      </c>
      <c r="C558" s="1501" t="s">
        <v>3545</v>
      </c>
      <c r="D558" t="s">
        <v>4673</v>
      </c>
    </row>
    <row r="559" spans="1:4" ht="15" x14ac:dyDescent="0.2">
      <c r="A559" s="1501" t="s">
        <v>3693</v>
      </c>
      <c r="B559" s="1502" t="s">
        <v>3694</v>
      </c>
      <c r="C559" s="1501" t="s">
        <v>3693</v>
      </c>
      <c r="D559" t="s">
        <v>4747</v>
      </c>
    </row>
    <row r="560" spans="1:4" ht="15" x14ac:dyDescent="0.2">
      <c r="A560" s="1501" t="s">
        <v>3373</v>
      </c>
      <c r="B560" s="1502" t="s">
        <v>3374</v>
      </c>
      <c r="C560" s="1501" t="s">
        <v>3373</v>
      </c>
      <c r="D560" t="s">
        <v>4587</v>
      </c>
    </row>
    <row r="561" spans="1:4" ht="15" x14ac:dyDescent="0.2">
      <c r="A561" s="1501" t="s">
        <v>2861</v>
      </c>
      <c r="B561" s="1502" t="s">
        <v>2862</v>
      </c>
      <c r="C561" s="1501" t="s">
        <v>2861</v>
      </c>
      <c r="D561" t="s">
        <v>4331</v>
      </c>
    </row>
    <row r="562" spans="1:4" ht="15" x14ac:dyDescent="0.2">
      <c r="A562" s="1501" t="s">
        <v>2913</v>
      </c>
      <c r="B562" s="1502" t="s">
        <v>2914</v>
      </c>
      <c r="C562" s="1501" t="s">
        <v>2913</v>
      </c>
      <c r="D562" t="s">
        <v>4357</v>
      </c>
    </row>
    <row r="563" spans="1:4" ht="15" x14ac:dyDescent="0.2">
      <c r="A563" s="1501" t="s">
        <v>3039</v>
      </c>
      <c r="B563" s="1502" t="s">
        <v>3040</v>
      </c>
      <c r="C563" s="1501" t="s">
        <v>3039</v>
      </c>
      <c r="D563" t="s">
        <v>4420</v>
      </c>
    </row>
    <row r="564" spans="1:4" ht="15" x14ac:dyDescent="0.2">
      <c r="A564" s="1501" t="s">
        <v>3327</v>
      </c>
      <c r="B564" s="1502" t="s">
        <v>3328</v>
      </c>
      <c r="C564" s="1501" t="s">
        <v>3327</v>
      </c>
      <c r="D564" t="s">
        <v>4564</v>
      </c>
    </row>
    <row r="565" spans="1:4" ht="15" x14ac:dyDescent="0.2">
      <c r="A565" s="1501" t="s">
        <v>2689</v>
      </c>
      <c r="B565" s="1502" t="s">
        <v>2690</v>
      </c>
      <c r="C565" s="1501" t="s">
        <v>2689</v>
      </c>
      <c r="D565" t="s">
        <v>4245</v>
      </c>
    </row>
    <row r="566" spans="1:4" ht="15" x14ac:dyDescent="0.2">
      <c r="A566" s="1501" t="s">
        <v>2687</v>
      </c>
      <c r="B566" s="1502" t="s">
        <v>2688</v>
      </c>
      <c r="C566" s="1501" t="s">
        <v>2687</v>
      </c>
      <c r="D566" t="s">
        <v>4244</v>
      </c>
    </row>
    <row r="567" spans="1:4" ht="15" x14ac:dyDescent="0.2">
      <c r="A567" s="1501" t="s">
        <v>3473</v>
      </c>
      <c r="B567" s="1502" t="s">
        <v>3474</v>
      </c>
      <c r="C567" s="1501" t="s">
        <v>3473</v>
      </c>
      <c r="D567" t="s">
        <v>4637</v>
      </c>
    </row>
    <row r="568" spans="1:4" ht="15" x14ac:dyDescent="0.2">
      <c r="A568" s="1501" t="s">
        <v>3281</v>
      </c>
      <c r="B568" s="1502" t="s">
        <v>3282</v>
      </c>
      <c r="C568" s="1501" t="s">
        <v>3281</v>
      </c>
      <c r="D568" t="s">
        <v>4541</v>
      </c>
    </row>
    <row r="569" spans="1:4" ht="15" x14ac:dyDescent="0.2">
      <c r="A569" s="1501" t="s">
        <v>2865</v>
      </c>
      <c r="B569" s="1502" t="s">
        <v>2866</v>
      </c>
      <c r="C569" s="1501" t="s">
        <v>2865</v>
      </c>
      <c r="D569" t="s">
        <v>4333</v>
      </c>
    </row>
    <row r="570" spans="1:4" ht="15" x14ac:dyDescent="0.2">
      <c r="A570" s="1501" t="s">
        <v>2903</v>
      </c>
      <c r="B570" s="1502" t="s">
        <v>2904</v>
      </c>
      <c r="C570" s="1501" t="s">
        <v>2903</v>
      </c>
      <c r="D570" t="s">
        <v>4352</v>
      </c>
    </row>
    <row r="571" spans="1:4" ht="15" x14ac:dyDescent="0.2">
      <c r="A571" s="1501" t="s">
        <v>3245</v>
      </c>
      <c r="B571" s="1502" t="s">
        <v>3246</v>
      </c>
      <c r="C571" s="1501" t="s">
        <v>3245</v>
      </c>
      <c r="D571" t="s">
        <v>4523</v>
      </c>
    </row>
    <row r="572" spans="1:4" ht="15" x14ac:dyDescent="0.2">
      <c r="A572" s="1501" t="s">
        <v>3071</v>
      </c>
      <c r="B572" s="1502" t="s">
        <v>3072</v>
      </c>
      <c r="C572" s="1501" t="s">
        <v>3071</v>
      </c>
      <c r="D572" t="s">
        <v>4436</v>
      </c>
    </row>
    <row r="573" spans="1:4" ht="15" x14ac:dyDescent="0.2">
      <c r="A573" s="1501" t="s">
        <v>3231</v>
      </c>
      <c r="B573" s="1502" t="s">
        <v>3232</v>
      </c>
      <c r="C573" s="1501" t="s">
        <v>3231</v>
      </c>
      <c r="D573" t="s">
        <v>4516</v>
      </c>
    </row>
    <row r="574" spans="1:4" ht="15" x14ac:dyDescent="0.2">
      <c r="A574" s="1501" t="s">
        <v>3581</v>
      </c>
      <c r="B574" s="1502" t="s">
        <v>3582</v>
      </c>
      <c r="C574" s="1501" t="s">
        <v>3581</v>
      </c>
      <c r="D574" t="s">
        <v>4691</v>
      </c>
    </row>
    <row r="575" spans="1:4" ht="15" x14ac:dyDescent="0.2">
      <c r="A575" s="1501" t="s">
        <v>2685</v>
      </c>
      <c r="B575" s="1502" t="s">
        <v>2686</v>
      </c>
      <c r="C575" s="1501" t="s">
        <v>2685</v>
      </c>
      <c r="D575" t="s">
        <v>4243</v>
      </c>
    </row>
    <row r="576" spans="1:4" ht="15" x14ac:dyDescent="0.2">
      <c r="A576" s="1501" t="s">
        <v>2677</v>
      </c>
      <c r="B576" s="1502" t="s">
        <v>2678</v>
      </c>
      <c r="C576" s="1501" t="s">
        <v>2677</v>
      </c>
      <c r="D576" t="s">
        <v>4239</v>
      </c>
    </row>
    <row r="577" spans="1:4" ht="15" x14ac:dyDescent="0.2">
      <c r="A577" s="1501" t="s">
        <v>3225</v>
      </c>
      <c r="B577" s="1502" t="s">
        <v>3226</v>
      </c>
      <c r="C577" s="1501" t="s">
        <v>3225</v>
      </c>
      <c r="D577" t="s">
        <v>4513</v>
      </c>
    </row>
    <row r="578" spans="1:4" ht="15" x14ac:dyDescent="0.2">
      <c r="A578" s="1501" t="s">
        <v>1875</v>
      </c>
      <c r="B578" s="1502" t="s">
        <v>1876</v>
      </c>
      <c r="C578" s="1501" t="s">
        <v>1875</v>
      </c>
      <c r="D578" t="s">
        <v>3838</v>
      </c>
    </row>
    <row r="579" spans="1:4" ht="15" x14ac:dyDescent="0.2">
      <c r="A579" s="1501" t="s">
        <v>3409</v>
      </c>
      <c r="B579" s="1502" t="s">
        <v>3410</v>
      </c>
      <c r="C579" s="1501" t="s">
        <v>3409</v>
      </c>
      <c r="D579" t="s">
        <v>4605</v>
      </c>
    </row>
    <row r="580" spans="1:4" ht="15" x14ac:dyDescent="0.2">
      <c r="A580" s="1501" t="s">
        <v>1989</v>
      </c>
      <c r="B580" s="1502" t="s">
        <v>1990</v>
      </c>
      <c r="C580" s="1501" t="s">
        <v>1989</v>
      </c>
      <c r="D580" t="s">
        <v>3895</v>
      </c>
    </row>
    <row r="581" spans="1:4" ht="15" x14ac:dyDescent="0.2">
      <c r="A581" s="1501" t="s">
        <v>3093</v>
      </c>
      <c r="B581" s="1502" t="s">
        <v>3094</v>
      </c>
      <c r="C581" s="1501" t="s">
        <v>3093</v>
      </c>
      <c r="D581" t="s">
        <v>4447</v>
      </c>
    </row>
    <row r="582" spans="1:4" ht="15" x14ac:dyDescent="0.2">
      <c r="A582" s="1501" t="s">
        <v>1971</v>
      </c>
      <c r="B582" s="1502" t="s">
        <v>1972</v>
      </c>
      <c r="C582" s="1501" t="s">
        <v>1971</v>
      </c>
      <c r="D582" t="s">
        <v>3886</v>
      </c>
    </row>
    <row r="583" spans="1:4" ht="15" x14ac:dyDescent="0.2">
      <c r="A583" s="1501" t="s">
        <v>2379</v>
      </c>
      <c r="B583" s="1502" t="s">
        <v>2380</v>
      </c>
      <c r="C583" s="1501" t="s">
        <v>2379</v>
      </c>
      <c r="D583" t="s">
        <v>4090</v>
      </c>
    </row>
    <row r="584" spans="1:4" ht="15" x14ac:dyDescent="0.2">
      <c r="A584" s="1501" t="s">
        <v>2477</v>
      </c>
      <c r="B584" s="1502" t="s">
        <v>2478</v>
      </c>
      <c r="C584" s="1501" t="s">
        <v>2477</v>
      </c>
      <c r="D584" t="s">
        <v>4139</v>
      </c>
    </row>
    <row r="585" spans="1:4" ht="15" x14ac:dyDescent="0.2">
      <c r="A585" s="1501" t="s">
        <v>3617</v>
      </c>
      <c r="B585" s="1502" t="s">
        <v>3618</v>
      </c>
      <c r="C585" s="1501" t="s">
        <v>3617</v>
      </c>
      <c r="D585" t="s">
        <v>4709</v>
      </c>
    </row>
    <row r="586" spans="1:4" ht="15" x14ac:dyDescent="0.2">
      <c r="A586" s="1501" t="s">
        <v>2387</v>
      </c>
      <c r="B586" s="1502" t="s">
        <v>2388</v>
      </c>
      <c r="C586" s="1501" t="s">
        <v>2387</v>
      </c>
      <c r="D586" t="s">
        <v>4094</v>
      </c>
    </row>
    <row r="587" spans="1:4" ht="15" x14ac:dyDescent="0.2">
      <c r="A587" s="1501" t="s">
        <v>3059</v>
      </c>
      <c r="B587" s="1502" t="s">
        <v>3060</v>
      </c>
      <c r="C587" s="1501" t="s">
        <v>3059</v>
      </c>
      <c r="D587" t="s">
        <v>4430</v>
      </c>
    </row>
    <row r="588" spans="1:4" ht="15" x14ac:dyDescent="0.2">
      <c r="A588" s="1501" t="s">
        <v>1871</v>
      </c>
      <c r="B588" s="1502" t="s">
        <v>1872</v>
      </c>
      <c r="C588" s="1501" t="s">
        <v>1871</v>
      </c>
      <c r="D588" t="s">
        <v>3836</v>
      </c>
    </row>
    <row r="589" spans="1:4" ht="15" x14ac:dyDescent="0.2">
      <c r="A589" s="1501" t="s">
        <v>2979</v>
      </c>
      <c r="B589" s="1502" t="s">
        <v>2980</v>
      </c>
      <c r="C589" s="1501" t="s">
        <v>2979</v>
      </c>
      <c r="D589" t="s">
        <v>4390</v>
      </c>
    </row>
    <row r="590" spans="1:4" ht="15" x14ac:dyDescent="0.2">
      <c r="A590" s="1501" t="s">
        <v>2947</v>
      </c>
      <c r="B590" s="1502" t="s">
        <v>2948</v>
      </c>
      <c r="C590" s="1501" t="s">
        <v>2947</v>
      </c>
      <c r="D590" t="s">
        <v>4374</v>
      </c>
    </row>
    <row r="591" spans="1:4" ht="15" x14ac:dyDescent="0.2">
      <c r="A591" s="1501" t="s">
        <v>2801</v>
      </c>
      <c r="B591" s="1502" t="s">
        <v>2802</v>
      </c>
      <c r="C591" s="1501" t="s">
        <v>2801</v>
      </c>
      <c r="D591" t="s">
        <v>4301</v>
      </c>
    </row>
    <row r="592" spans="1:4" ht="15" x14ac:dyDescent="0.2">
      <c r="A592" s="1501" t="s">
        <v>3389</v>
      </c>
      <c r="B592" s="1502" t="s">
        <v>3390</v>
      </c>
      <c r="C592" s="1501" t="s">
        <v>3389</v>
      </c>
      <c r="D592" t="s">
        <v>4595</v>
      </c>
    </row>
    <row r="593" spans="1:4" ht="15" x14ac:dyDescent="0.2">
      <c r="A593" s="1501" t="s">
        <v>2583</v>
      </c>
      <c r="B593" s="1502" t="s">
        <v>2584</v>
      </c>
      <c r="C593" s="1501" t="s">
        <v>2583</v>
      </c>
      <c r="D593" t="s">
        <v>4192</v>
      </c>
    </row>
    <row r="594" spans="1:4" ht="15" x14ac:dyDescent="0.2">
      <c r="A594" s="1501" t="s">
        <v>2427</v>
      </c>
      <c r="B594" s="1502" t="s">
        <v>2428</v>
      </c>
      <c r="C594" s="1501" t="s">
        <v>2427</v>
      </c>
      <c r="D594" t="s">
        <v>4114</v>
      </c>
    </row>
    <row r="595" spans="1:4" ht="15" x14ac:dyDescent="0.2">
      <c r="A595" s="1501" t="s">
        <v>2429</v>
      </c>
      <c r="B595" s="1502" t="s">
        <v>2430</v>
      </c>
      <c r="C595" s="1501" t="s">
        <v>2429</v>
      </c>
      <c r="D595" t="s">
        <v>4115</v>
      </c>
    </row>
    <row r="596" spans="1:4" ht="15" x14ac:dyDescent="0.2">
      <c r="A596" s="1501" t="s">
        <v>2721</v>
      </c>
      <c r="B596" s="1502" t="s">
        <v>2722</v>
      </c>
      <c r="C596" s="1501" t="s">
        <v>2721</v>
      </c>
      <c r="D596" t="s">
        <v>4261</v>
      </c>
    </row>
    <row r="597" spans="1:4" ht="15" x14ac:dyDescent="0.2">
      <c r="A597" s="1501" t="s">
        <v>2287</v>
      </c>
      <c r="B597" s="1502" t="s">
        <v>2288</v>
      </c>
      <c r="C597" s="1501" t="s">
        <v>2287</v>
      </c>
      <c r="D597" t="s">
        <v>4044</v>
      </c>
    </row>
    <row r="598" spans="1:4" ht="15" x14ac:dyDescent="0.2">
      <c r="A598" s="1501" t="s">
        <v>3503</v>
      </c>
      <c r="B598" s="1502" t="s">
        <v>3504</v>
      </c>
      <c r="C598" s="1501" t="s">
        <v>3503</v>
      </c>
      <c r="D598" t="s">
        <v>4652</v>
      </c>
    </row>
    <row r="599" spans="1:4" ht="15" x14ac:dyDescent="0.2">
      <c r="A599" s="1501" t="s">
        <v>3299</v>
      </c>
      <c r="B599" s="1502" t="s">
        <v>3300</v>
      </c>
      <c r="C599" s="1501" t="s">
        <v>3299</v>
      </c>
      <c r="D599" t="s">
        <v>4550</v>
      </c>
    </row>
    <row r="600" spans="1:4" ht="15" x14ac:dyDescent="0.2">
      <c r="A600" s="1501" t="s">
        <v>3365</v>
      </c>
      <c r="B600" s="1502" t="s">
        <v>3366</v>
      </c>
      <c r="C600" s="1501" t="s">
        <v>3365</v>
      </c>
      <c r="D600" t="s">
        <v>4583</v>
      </c>
    </row>
    <row r="601" spans="1:4" ht="15" x14ac:dyDescent="0.2">
      <c r="A601" s="1501" t="s">
        <v>2483</v>
      </c>
      <c r="B601" s="1502" t="s">
        <v>2484</v>
      </c>
      <c r="C601" s="1501" t="s">
        <v>2483</v>
      </c>
      <c r="D601" t="s">
        <v>4142</v>
      </c>
    </row>
    <row r="602" spans="1:4" ht="15" x14ac:dyDescent="0.2">
      <c r="A602" s="1501" t="s">
        <v>2611</v>
      </c>
      <c r="B602" s="1502" t="s">
        <v>2612</v>
      </c>
      <c r="C602" s="1501" t="s">
        <v>2611</v>
      </c>
      <c r="D602" t="s">
        <v>4206</v>
      </c>
    </row>
    <row r="603" spans="1:4" ht="15" x14ac:dyDescent="0.2">
      <c r="A603" s="1501" t="s">
        <v>3471</v>
      </c>
      <c r="B603" s="1502" t="s">
        <v>3472</v>
      </c>
      <c r="C603" s="1501" t="s">
        <v>3471</v>
      </c>
      <c r="D603" t="s">
        <v>4636</v>
      </c>
    </row>
    <row r="604" spans="1:4" ht="15" x14ac:dyDescent="0.2">
      <c r="A604" s="1501" t="s">
        <v>2651</v>
      </c>
      <c r="B604" s="1502" t="s">
        <v>2652</v>
      </c>
      <c r="C604" s="1501" t="s">
        <v>2651</v>
      </c>
      <c r="D604" t="s">
        <v>4226</v>
      </c>
    </row>
    <row r="605" spans="1:4" ht="15" x14ac:dyDescent="0.2">
      <c r="A605" s="1501" t="s">
        <v>2003</v>
      </c>
      <c r="B605" s="1502" t="s">
        <v>2004</v>
      </c>
      <c r="C605" s="1501" t="s">
        <v>2003</v>
      </c>
      <c r="D605" t="s">
        <v>3902</v>
      </c>
    </row>
    <row r="606" spans="1:4" ht="15" x14ac:dyDescent="0.2">
      <c r="A606" s="1501" t="s">
        <v>2693</v>
      </c>
      <c r="B606" s="1502" t="s">
        <v>2694</v>
      </c>
      <c r="C606" s="1501" t="s">
        <v>2693</v>
      </c>
      <c r="D606" t="s">
        <v>4247</v>
      </c>
    </row>
    <row r="607" spans="1:4" ht="15" x14ac:dyDescent="0.2">
      <c r="A607" s="1501" t="s">
        <v>2691</v>
      </c>
      <c r="B607" s="1502" t="s">
        <v>2692</v>
      </c>
      <c r="C607" s="1501" t="s">
        <v>2691</v>
      </c>
      <c r="D607" t="s">
        <v>4246</v>
      </c>
    </row>
    <row r="608" spans="1:4" ht="15" x14ac:dyDescent="0.2">
      <c r="A608" s="1501" t="s">
        <v>1991</v>
      </c>
      <c r="B608" s="1502" t="s">
        <v>1992</v>
      </c>
      <c r="C608" s="1501" t="s">
        <v>1991</v>
      </c>
      <c r="D608" t="s">
        <v>3896</v>
      </c>
    </row>
    <row r="609" spans="1:4" ht="15" x14ac:dyDescent="0.2">
      <c r="A609" s="1501" t="s">
        <v>3565</v>
      </c>
      <c r="B609" s="1502" t="s">
        <v>3566</v>
      </c>
      <c r="C609" s="1501" t="s">
        <v>3565</v>
      </c>
      <c r="D609" t="s">
        <v>4683</v>
      </c>
    </row>
    <row r="610" spans="1:4" ht="15" x14ac:dyDescent="0.2">
      <c r="A610" s="1501" t="s">
        <v>2011</v>
      </c>
      <c r="B610" s="1502" t="s">
        <v>2012</v>
      </c>
      <c r="C610" s="1501" t="s">
        <v>2011</v>
      </c>
      <c r="D610" t="s">
        <v>3906</v>
      </c>
    </row>
    <row r="611" spans="1:4" ht="15" x14ac:dyDescent="0.2">
      <c r="A611" s="1501" t="s">
        <v>3131</v>
      </c>
      <c r="B611" s="1502" t="s">
        <v>3132</v>
      </c>
      <c r="C611" s="1501" t="s">
        <v>3131</v>
      </c>
      <c r="D611" t="s">
        <v>4466</v>
      </c>
    </row>
    <row r="612" spans="1:4" ht="15" x14ac:dyDescent="0.2">
      <c r="A612" s="1501" t="s">
        <v>1909</v>
      </c>
      <c r="B612" s="1502" t="s">
        <v>1910</v>
      </c>
      <c r="C612" s="1501" t="s">
        <v>1909</v>
      </c>
      <c r="D612" t="s">
        <v>3855</v>
      </c>
    </row>
    <row r="613" spans="1:4" ht="15" x14ac:dyDescent="0.2">
      <c r="A613" s="1501" t="s">
        <v>2019</v>
      </c>
      <c r="B613" s="1502" t="s">
        <v>2020</v>
      </c>
      <c r="C613" s="1501" t="s">
        <v>2019</v>
      </c>
      <c r="D613" t="s">
        <v>3910</v>
      </c>
    </row>
    <row r="614" spans="1:4" ht="15" x14ac:dyDescent="0.2">
      <c r="A614" s="1501" t="s">
        <v>2627</v>
      </c>
      <c r="B614" s="1502" t="s">
        <v>2628</v>
      </c>
      <c r="C614" s="1501" t="s">
        <v>2627</v>
      </c>
      <c r="D614" t="s">
        <v>4214</v>
      </c>
    </row>
    <row r="615" spans="1:4" ht="15" x14ac:dyDescent="0.2">
      <c r="A615" s="1501" t="s">
        <v>1913</v>
      </c>
      <c r="B615" s="1502" t="s">
        <v>1914</v>
      </c>
      <c r="C615" s="1501" t="s">
        <v>1913</v>
      </c>
      <c r="D615" t="s">
        <v>3857</v>
      </c>
    </row>
    <row r="616" spans="1:4" ht="15" x14ac:dyDescent="0.2">
      <c r="A616" s="1501" t="s">
        <v>2993</v>
      </c>
      <c r="B616" s="1502" t="s">
        <v>2994</v>
      </c>
      <c r="C616" s="1501" t="s">
        <v>2993</v>
      </c>
      <c r="D616" t="s">
        <v>4397</v>
      </c>
    </row>
    <row r="617" spans="1:4" ht="15" x14ac:dyDescent="0.2">
      <c r="A617" s="1501" t="s">
        <v>2321</v>
      </c>
      <c r="B617" s="1502" t="s">
        <v>2322</v>
      </c>
      <c r="C617" s="1501" t="s">
        <v>2321</v>
      </c>
      <c r="D617" t="s">
        <v>4061</v>
      </c>
    </row>
    <row r="618" spans="1:4" ht="15" x14ac:dyDescent="0.2">
      <c r="A618" s="1501" t="s">
        <v>3655</v>
      </c>
      <c r="B618" s="1502" t="s">
        <v>3656</v>
      </c>
      <c r="C618" s="1501" t="s">
        <v>3655</v>
      </c>
      <c r="D618" t="s">
        <v>4728</v>
      </c>
    </row>
    <row r="619" spans="1:4" ht="15" x14ac:dyDescent="0.2">
      <c r="A619" s="1501" t="s">
        <v>3083</v>
      </c>
      <c r="B619" s="1502" t="s">
        <v>3084</v>
      </c>
      <c r="C619" s="1501" t="s">
        <v>3083</v>
      </c>
      <c r="D619" t="s">
        <v>4442</v>
      </c>
    </row>
    <row r="620" spans="1:4" ht="15" x14ac:dyDescent="0.2">
      <c r="A620" s="1501" t="s">
        <v>3103</v>
      </c>
      <c r="B620" s="1502" t="s">
        <v>3104</v>
      </c>
      <c r="C620" s="1501" t="s">
        <v>3103</v>
      </c>
      <c r="D620" t="s">
        <v>4452</v>
      </c>
    </row>
    <row r="621" spans="1:4" ht="15" x14ac:dyDescent="0.2">
      <c r="A621" s="1501" t="s">
        <v>2101</v>
      </c>
      <c r="B621" s="1502" t="s">
        <v>2102</v>
      </c>
      <c r="C621" s="1501" t="s">
        <v>2101</v>
      </c>
      <c r="D621" t="s">
        <v>3951</v>
      </c>
    </row>
    <row r="622" spans="1:4" ht="15" x14ac:dyDescent="0.2">
      <c r="A622" s="1501" t="s">
        <v>2965</v>
      </c>
      <c r="B622" s="1502" t="s">
        <v>2966</v>
      </c>
      <c r="C622" s="1501" t="s">
        <v>2965</v>
      </c>
      <c r="D622" t="s">
        <v>4383</v>
      </c>
    </row>
    <row r="623" spans="1:4" ht="15" x14ac:dyDescent="0.2">
      <c r="A623" s="1501" t="s">
        <v>3559</v>
      </c>
      <c r="B623" s="1502" t="s">
        <v>3560</v>
      </c>
      <c r="C623" s="1501" t="s">
        <v>3559</v>
      </c>
      <c r="D623" t="s">
        <v>4680</v>
      </c>
    </row>
    <row r="624" spans="1:4" ht="15" x14ac:dyDescent="0.2">
      <c r="A624" s="1501" t="s">
        <v>2363</v>
      </c>
      <c r="B624" s="1502" t="s">
        <v>2364</v>
      </c>
      <c r="C624" s="1501" t="s">
        <v>2363</v>
      </c>
      <c r="D624" t="s">
        <v>4082</v>
      </c>
    </row>
    <row r="625" spans="1:4" ht="15" x14ac:dyDescent="0.2">
      <c r="A625" s="1501" t="s">
        <v>2621</v>
      </c>
      <c r="B625" s="1502" t="s">
        <v>2622</v>
      </c>
      <c r="C625" s="1501" t="s">
        <v>2621</v>
      </c>
      <c r="D625" t="s">
        <v>4211</v>
      </c>
    </row>
    <row r="626" spans="1:4" ht="15" x14ac:dyDescent="0.2">
      <c r="A626" s="1501" t="s">
        <v>1947</v>
      </c>
      <c r="B626" s="1502" t="s">
        <v>1948</v>
      </c>
      <c r="C626" s="1501" t="s">
        <v>1947</v>
      </c>
      <c r="D626" t="s">
        <v>3874</v>
      </c>
    </row>
    <row r="627" spans="1:4" ht="15" x14ac:dyDescent="0.2">
      <c r="A627" s="1501" t="s">
        <v>1949</v>
      </c>
      <c r="B627" s="1502" t="s">
        <v>1950</v>
      </c>
      <c r="C627" s="1501" t="s">
        <v>1949</v>
      </c>
      <c r="D627" t="s">
        <v>3875</v>
      </c>
    </row>
    <row r="628" spans="1:4" ht="15" x14ac:dyDescent="0.2">
      <c r="A628" s="1501" t="s">
        <v>1953</v>
      </c>
      <c r="B628" s="1502" t="s">
        <v>1954</v>
      </c>
      <c r="C628" s="1501" t="s">
        <v>1953</v>
      </c>
      <c r="D628" t="s">
        <v>3877</v>
      </c>
    </row>
    <row r="629" spans="1:4" ht="15" x14ac:dyDescent="0.2">
      <c r="A629" s="1501" t="s">
        <v>3689</v>
      </c>
      <c r="B629" s="1502" t="s">
        <v>3690</v>
      </c>
      <c r="C629" s="1501" t="s">
        <v>3689</v>
      </c>
      <c r="D629" t="s">
        <v>4745</v>
      </c>
    </row>
    <row r="630" spans="1:4" ht="15" x14ac:dyDescent="0.2">
      <c r="A630" s="1501" t="s">
        <v>3715</v>
      </c>
      <c r="B630" s="1502" t="s">
        <v>3716</v>
      </c>
      <c r="C630" s="1501" t="s">
        <v>3715</v>
      </c>
      <c r="D630" t="s">
        <v>4758</v>
      </c>
    </row>
    <row r="631" spans="1:4" ht="15" x14ac:dyDescent="0.2">
      <c r="A631" s="1501" t="s">
        <v>2013</v>
      </c>
      <c r="B631" s="1502" t="s">
        <v>2014</v>
      </c>
      <c r="C631" s="1501" t="s">
        <v>2013</v>
      </c>
      <c r="D631" t="s">
        <v>3907</v>
      </c>
    </row>
    <row r="632" spans="1:4" ht="15" x14ac:dyDescent="0.2">
      <c r="A632" s="1501" t="s">
        <v>3561</v>
      </c>
      <c r="B632" s="1502" t="s">
        <v>3562</v>
      </c>
      <c r="C632" s="1501" t="s">
        <v>3561</v>
      </c>
      <c r="D632" t="s">
        <v>4681</v>
      </c>
    </row>
    <row r="633" spans="1:4" ht="15" x14ac:dyDescent="0.2">
      <c r="A633" s="1501" t="s">
        <v>3593</v>
      </c>
      <c r="B633" s="1502" t="s">
        <v>3594</v>
      </c>
      <c r="C633" s="1501" t="s">
        <v>3593</v>
      </c>
      <c r="D633" t="s">
        <v>4697</v>
      </c>
    </row>
    <row r="634" spans="1:4" ht="15" x14ac:dyDescent="0.2">
      <c r="A634" s="1501" t="s">
        <v>3091</v>
      </c>
      <c r="B634" s="1502" t="s">
        <v>3092</v>
      </c>
      <c r="C634" s="1501" t="s">
        <v>3091</v>
      </c>
      <c r="D634" t="s">
        <v>4446</v>
      </c>
    </row>
    <row r="635" spans="1:4" ht="15" x14ac:dyDescent="0.2">
      <c r="A635" s="1501" t="s">
        <v>3631</v>
      </c>
      <c r="B635" s="1502" t="s">
        <v>3632</v>
      </c>
      <c r="C635" s="1501" t="s">
        <v>3631</v>
      </c>
      <c r="D635" t="s">
        <v>4716</v>
      </c>
    </row>
    <row r="636" spans="1:4" ht="15" x14ac:dyDescent="0.2">
      <c r="A636" s="1501" t="s">
        <v>3237</v>
      </c>
      <c r="B636" s="1502" t="s">
        <v>3238</v>
      </c>
      <c r="C636" s="1501" t="s">
        <v>3237</v>
      </c>
      <c r="D636" t="s">
        <v>4519</v>
      </c>
    </row>
    <row r="637" spans="1:4" ht="15" x14ac:dyDescent="0.2">
      <c r="A637" s="1501" t="s">
        <v>3543</v>
      </c>
      <c r="B637" s="1502" t="s">
        <v>3544</v>
      </c>
      <c r="C637" s="1501" t="s">
        <v>3543</v>
      </c>
      <c r="D637" t="s">
        <v>4672</v>
      </c>
    </row>
    <row r="638" spans="1:4" ht="15" x14ac:dyDescent="0.2">
      <c r="A638" s="1501" t="s">
        <v>3563</v>
      </c>
      <c r="B638" s="1502" t="s">
        <v>3564</v>
      </c>
      <c r="C638" s="1501" t="s">
        <v>3563</v>
      </c>
      <c r="D638" t="s">
        <v>4682</v>
      </c>
    </row>
    <row r="639" spans="1:4" ht="15" x14ac:dyDescent="0.2">
      <c r="A639" s="1501" t="s">
        <v>3307</v>
      </c>
      <c r="B639" s="1502" t="s">
        <v>3308</v>
      </c>
      <c r="C639" s="1501" t="s">
        <v>3307</v>
      </c>
      <c r="D639" t="s">
        <v>4554</v>
      </c>
    </row>
    <row r="640" spans="1:4" ht="15" x14ac:dyDescent="0.2">
      <c r="A640" s="1501" t="s">
        <v>3343</v>
      </c>
      <c r="B640" s="1502" t="s">
        <v>3344</v>
      </c>
      <c r="C640" s="1501" t="s">
        <v>3343</v>
      </c>
      <c r="D640" t="s">
        <v>4572</v>
      </c>
    </row>
    <row r="641" spans="1:4" ht="15" x14ac:dyDescent="0.2">
      <c r="A641" s="1501" t="s">
        <v>3241</v>
      </c>
      <c r="B641" s="1502" t="s">
        <v>3242</v>
      </c>
      <c r="C641" s="1501" t="s">
        <v>3241</v>
      </c>
      <c r="D641" t="s">
        <v>4521</v>
      </c>
    </row>
    <row r="642" spans="1:4" ht="15" x14ac:dyDescent="0.2">
      <c r="A642" s="1501" t="s">
        <v>2939</v>
      </c>
      <c r="B642" s="1502" t="s">
        <v>2940</v>
      </c>
      <c r="C642" s="1501" t="s">
        <v>2939</v>
      </c>
      <c r="D642" t="s">
        <v>4370</v>
      </c>
    </row>
    <row r="643" spans="1:4" ht="15" x14ac:dyDescent="0.2">
      <c r="A643" s="1501" t="s">
        <v>2213</v>
      </c>
      <c r="B643" s="1502" t="s">
        <v>2214</v>
      </c>
      <c r="C643" s="1501" t="s">
        <v>2213</v>
      </c>
      <c r="D643" t="s">
        <v>4007</v>
      </c>
    </row>
    <row r="644" spans="1:4" ht="15" x14ac:dyDescent="0.2">
      <c r="A644" s="1501" t="s">
        <v>2107</v>
      </c>
      <c r="B644" s="1502" t="s">
        <v>2108</v>
      </c>
      <c r="C644" s="1501" t="s">
        <v>2107</v>
      </c>
      <c r="D644" t="s">
        <v>3954</v>
      </c>
    </row>
    <row r="645" spans="1:4" ht="15" x14ac:dyDescent="0.2">
      <c r="A645" s="1501" t="s">
        <v>2075</v>
      </c>
      <c r="B645" s="1502" t="s">
        <v>2076</v>
      </c>
      <c r="C645" s="1501" t="s">
        <v>2075</v>
      </c>
      <c r="D645" t="s">
        <v>3938</v>
      </c>
    </row>
    <row r="646" spans="1:4" ht="15" x14ac:dyDescent="0.2">
      <c r="A646" s="1501" t="s">
        <v>2055</v>
      </c>
      <c r="B646" s="1502" t="s">
        <v>2056</v>
      </c>
      <c r="C646" s="1501" t="s">
        <v>2055</v>
      </c>
      <c r="D646" t="s">
        <v>3928</v>
      </c>
    </row>
    <row r="647" spans="1:4" ht="15" x14ac:dyDescent="0.2">
      <c r="A647" s="1501" t="s">
        <v>2419</v>
      </c>
      <c r="B647" s="1502" t="s">
        <v>2420</v>
      </c>
      <c r="C647" s="1501" t="s">
        <v>2419</v>
      </c>
      <c r="D647" t="s">
        <v>4110</v>
      </c>
    </row>
    <row r="648" spans="1:4" ht="15" x14ac:dyDescent="0.2">
      <c r="A648" s="1501" t="s">
        <v>2285</v>
      </c>
      <c r="B648" s="1502" t="s">
        <v>2286</v>
      </c>
      <c r="C648" s="1501" t="s">
        <v>2285</v>
      </c>
      <c r="D648" t="s">
        <v>4043</v>
      </c>
    </row>
    <row r="649" spans="1:4" ht="15" x14ac:dyDescent="0.2">
      <c r="A649" s="1501" t="s">
        <v>3443</v>
      </c>
      <c r="B649" s="1502" t="s">
        <v>3444</v>
      </c>
      <c r="C649" s="1501" t="s">
        <v>3443</v>
      </c>
      <c r="D649" t="s">
        <v>4622</v>
      </c>
    </row>
    <row r="650" spans="1:4" ht="15" x14ac:dyDescent="0.2">
      <c r="A650" s="1501" t="s">
        <v>2331</v>
      </c>
      <c r="B650" s="1502" t="s">
        <v>2332</v>
      </c>
      <c r="C650" s="1501" t="s">
        <v>2331</v>
      </c>
      <c r="D650" t="s">
        <v>4066</v>
      </c>
    </row>
    <row r="651" spans="1:4" ht="15" x14ac:dyDescent="0.2">
      <c r="A651" s="1501" t="s">
        <v>2471</v>
      </c>
      <c r="B651" s="1502" t="s">
        <v>2472</v>
      </c>
      <c r="C651" s="1501" t="s">
        <v>2471</v>
      </c>
      <c r="D651" t="s">
        <v>4136</v>
      </c>
    </row>
    <row r="652" spans="1:4" ht="15" x14ac:dyDescent="0.2">
      <c r="A652" s="1501" t="s">
        <v>2417</v>
      </c>
      <c r="B652" s="1502" t="s">
        <v>2418</v>
      </c>
      <c r="C652" s="1501" t="s">
        <v>2417</v>
      </c>
      <c r="D652" t="s">
        <v>4109</v>
      </c>
    </row>
    <row r="653" spans="1:4" ht="15" x14ac:dyDescent="0.2">
      <c r="A653" s="1501" t="s">
        <v>3755</v>
      </c>
      <c r="B653" s="1502" t="s">
        <v>3756</v>
      </c>
      <c r="C653" s="1501" t="s">
        <v>3755</v>
      </c>
      <c r="D653" t="s">
        <v>4778</v>
      </c>
    </row>
    <row r="654" spans="1:4" ht="15" x14ac:dyDescent="0.2">
      <c r="A654" s="1501" t="s">
        <v>3021</v>
      </c>
      <c r="B654" s="1502" t="s">
        <v>3022</v>
      </c>
      <c r="C654" s="1501" t="s">
        <v>3021</v>
      </c>
      <c r="D654" t="s">
        <v>4411</v>
      </c>
    </row>
    <row r="655" spans="1:4" ht="15" x14ac:dyDescent="0.2">
      <c r="A655" s="1501" t="s">
        <v>3659</v>
      </c>
      <c r="B655" s="1502" t="s">
        <v>3660</v>
      </c>
      <c r="C655" s="1501" t="s">
        <v>3659</v>
      </c>
      <c r="D655" t="s">
        <v>4730</v>
      </c>
    </row>
    <row r="656" spans="1:4" ht="15" x14ac:dyDescent="0.2">
      <c r="A656" s="1501" t="s">
        <v>2739</v>
      </c>
      <c r="B656" s="1502" t="s">
        <v>2740</v>
      </c>
      <c r="C656" s="1501" t="s">
        <v>2739</v>
      </c>
      <c r="D656" t="s">
        <v>4270</v>
      </c>
    </row>
    <row r="657" spans="1:4" ht="15" x14ac:dyDescent="0.2">
      <c r="A657" s="1501" t="s">
        <v>2761</v>
      </c>
      <c r="B657" s="1502" t="s">
        <v>2762</v>
      </c>
      <c r="C657" s="1501" t="s">
        <v>2761</v>
      </c>
      <c r="D657" t="s">
        <v>4281</v>
      </c>
    </row>
    <row r="658" spans="1:4" ht="15" x14ac:dyDescent="0.2">
      <c r="A658" s="1501" t="s">
        <v>3547</v>
      </c>
      <c r="B658" s="1502" t="s">
        <v>3548</v>
      </c>
      <c r="C658" s="1501" t="s">
        <v>3547</v>
      </c>
      <c r="D658" t="s">
        <v>4674</v>
      </c>
    </row>
    <row r="659" spans="1:4" ht="15" x14ac:dyDescent="0.2">
      <c r="A659" s="1501" t="s">
        <v>3749</v>
      </c>
      <c r="B659" s="1502" t="s">
        <v>3750</v>
      </c>
      <c r="C659" s="1501" t="s">
        <v>3749</v>
      </c>
      <c r="D659" t="s">
        <v>4775</v>
      </c>
    </row>
    <row r="660" spans="1:4" ht="15" x14ac:dyDescent="0.2">
      <c r="A660" s="1501" t="s">
        <v>2311</v>
      </c>
      <c r="B660" s="1502" t="s">
        <v>2312</v>
      </c>
      <c r="C660" s="1501" t="s">
        <v>2311</v>
      </c>
      <c r="D660" t="s">
        <v>4056</v>
      </c>
    </row>
    <row r="661" spans="1:4" ht="15" x14ac:dyDescent="0.2">
      <c r="A661" s="1501" t="s">
        <v>2499</v>
      </c>
      <c r="B661" s="1502" t="s">
        <v>2500</v>
      </c>
      <c r="C661" s="1501" t="s">
        <v>2499</v>
      </c>
      <c r="D661" t="s">
        <v>4150</v>
      </c>
    </row>
    <row r="662" spans="1:4" ht="15" x14ac:dyDescent="0.2">
      <c r="A662" s="1501" t="s">
        <v>2371</v>
      </c>
      <c r="B662" s="1502" t="s">
        <v>2372</v>
      </c>
      <c r="C662" s="1501" t="s">
        <v>2371</v>
      </c>
      <c r="D662" t="s">
        <v>4086</v>
      </c>
    </row>
    <row r="663" spans="1:4" ht="15" x14ac:dyDescent="0.2">
      <c r="A663" s="1501" t="s">
        <v>2247</v>
      </c>
      <c r="B663" s="1502" t="s">
        <v>2248</v>
      </c>
      <c r="C663" s="1501" t="s">
        <v>2247</v>
      </c>
      <c r="D663" t="s">
        <v>4024</v>
      </c>
    </row>
    <row r="664" spans="1:4" ht="15" x14ac:dyDescent="0.2">
      <c r="A664" s="1501" t="s">
        <v>3203</v>
      </c>
      <c r="B664" s="1502" t="s">
        <v>3204</v>
      </c>
      <c r="C664" s="1501" t="s">
        <v>3203</v>
      </c>
      <c r="D664" t="s">
        <v>4502</v>
      </c>
    </row>
    <row r="665" spans="1:4" ht="15" x14ac:dyDescent="0.2">
      <c r="A665" s="1501" t="s">
        <v>2765</v>
      </c>
      <c r="B665" s="1502" t="s">
        <v>2766</v>
      </c>
      <c r="C665" s="1501" t="s">
        <v>2765</v>
      </c>
      <c r="D665" t="s">
        <v>4283</v>
      </c>
    </row>
    <row r="666" spans="1:4" ht="15" x14ac:dyDescent="0.2">
      <c r="A666" s="1501" t="s">
        <v>2127</v>
      </c>
      <c r="B666" s="1502" t="s">
        <v>2128</v>
      </c>
      <c r="C666" s="1501" t="s">
        <v>2127</v>
      </c>
      <c r="D666" t="s">
        <v>3964</v>
      </c>
    </row>
    <row r="667" spans="1:4" ht="15" x14ac:dyDescent="0.2">
      <c r="A667" s="1501" t="s">
        <v>3025</v>
      </c>
      <c r="B667" s="1502" t="s">
        <v>3026</v>
      </c>
      <c r="C667" s="1501" t="s">
        <v>3025</v>
      </c>
      <c r="D667" t="s">
        <v>4413</v>
      </c>
    </row>
    <row r="668" spans="1:4" ht="15" x14ac:dyDescent="0.2">
      <c r="A668" s="1501" t="s">
        <v>3023</v>
      </c>
      <c r="B668" s="1502" t="s">
        <v>3024</v>
      </c>
      <c r="C668" s="1501" t="s">
        <v>3023</v>
      </c>
      <c r="D668" t="s">
        <v>4412</v>
      </c>
    </row>
    <row r="669" spans="1:4" ht="15" x14ac:dyDescent="0.2">
      <c r="A669" s="1501" t="s">
        <v>1937</v>
      </c>
      <c r="B669" s="1502" t="s">
        <v>1938</v>
      </c>
      <c r="C669" s="1501" t="s">
        <v>1937</v>
      </c>
      <c r="D669" t="s">
        <v>3869</v>
      </c>
    </row>
    <row r="670" spans="1:4" ht="15" x14ac:dyDescent="0.2">
      <c r="A670" s="1501" t="s">
        <v>2329</v>
      </c>
      <c r="B670" s="1502" t="s">
        <v>2330</v>
      </c>
      <c r="C670" s="1501" t="s">
        <v>2329</v>
      </c>
      <c r="D670" t="s">
        <v>4065</v>
      </c>
    </row>
    <row r="671" spans="1:4" ht="15" x14ac:dyDescent="0.2">
      <c r="A671" s="1501" t="s">
        <v>2103</v>
      </c>
      <c r="B671" s="1502" t="s">
        <v>2104</v>
      </c>
      <c r="C671" s="1501" t="s">
        <v>2103</v>
      </c>
      <c r="D671" t="s">
        <v>3952</v>
      </c>
    </row>
    <row r="672" spans="1:4" ht="15" x14ac:dyDescent="0.2">
      <c r="A672" s="1501" t="s">
        <v>2119</v>
      </c>
      <c r="B672" s="1502" t="s">
        <v>2120</v>
      </c>
      <c r="C672" s="1501" t="s">
        <v>2119</v>
      </c>
      <c r="D672" t="s">
        <v>3960</v>
      </c>
    </row>
    <row r="673" spans="1:4" ht="15" x14ac:dyDescent="0.2">
      <c r="A673" s="1501" t="s">
        <v>1881</v>
      </c>
      <c r="B673" s="1502" t="s">
        <v>1882</v>
      </c>
      <c r="C673" s="1501" t="s">
        <v>1881</v>
      </c>
      <c r="D673" t="s">
        <v>3841</v>
      </c>
    </row>
    <row r="674" spans="1:4" ht="15" x14ac:dyDescent="0.2">
      <c r="A674" s="1501" t="s">
        <v>1903</v>
      </c>
      <c r="B674" s="1502" t="s">
        <v>1904</v>
      </c>
      <c r="C674" s="1501" t="s">
        <v>1903</v>
      </c>
      <c r="D674" t="s">
        <v>3852</v>
      </c>
    </row>
    <row r="675" spans="1:4" ht="15" x14ac:dyDescent="0.2">
      <c r="A675" s="1501" t="s">
        <v>3609</v>
      </c>
      <c r="B675" s="1502" t="s">
        <v>3610</v>
      </c>
      <c r="C675" s="1501" t="s">
        <v>3609</v>
      </c>
      <c r="D675" t="s">
        <v>4705</v>
      </c>
    </row>
    <row r="676" spans="1:4" ht="15" x14ac:dyDescent="0.2">
      <c r="A676" s="1501" t="s">
        <v>2303</v>
      </c>
      <c r="B676" s="1502" t="s">
        <v>2304</v>
      </c>
      <c r="C676" s="1501" t="s">
        <v>2303</v>
      </c>
      <c r="D676" t="s">
        <v>4052</v>
      </c>
    </row>
    <row r="677" spans="1:4" ht="15" x14ac:dyDescent="0.2">
      <c r="A677" s="1501" t="s">
        <v>2307</v>
      </c>
      <c r="B677" s="1502" t="s">
        <v>2308</v>
      </c>
      <c r="C677" s="1501" t="s">
        <v>2307</v>
      </c>
      <c r="D677" t="s">
        <v>4054</v>
      </c>
    </row>
    <row r="678" spans="1:4" ht="15" x14ac:dyDescent="0.2">
      <c r="A678" s="1501" t="s">
        <v>2179</v>
      </c>
      <c r="B678" s="1502" t="s">
        <v>2180</v>
      </c>
      <c r="C678" s="1501" t="s">
        <v>2179</v>
      </c>
      <c r="D678" t="s">
        <v>3990</v>
      </c>
    </row>
    <row r="679" spans="1:4" ht="15" x14ac:dyDescent="0.2">
      <c r="A679" s="1501" t="s">
        <v>1979</v>
      </c>
      <c r="B679" s="1502" t="s">
        <v>1980</v>
      </c>
      <c r="C679" s="1501" t="s">
        <v>1979</v>
      </c>
      <c r="D679" t="s">
        <v>3890</v>
      </c>
    </row>
    <row r="680" spans="1:4" ht="15" x14ac:dyDescent="0.2">
      <c r="A680" s="1501" t="s">
        <v>2401</v>
      </c>
      <c r="B680" s="1502" t="s">
        <v>2402</v>
      </c>
      <c r="C680" s="1501" t="s">
        <v>2401</v>
      </c>
      <c r="D680" t="s">
        <v>4101</v>
      </c>
    </row>
    <row r="681" spans="1:4" ht="15" x14ac:dyDescent="0.2">
      <c r="A681" s="1501" t="s">
        <v>3191</v>
      </c>
      <c r="B681" s="1502" t="s">
        <v>3192</v>
      </c>
      <c r="C681" s="1501" t="s">
        <v>3191</v>
      </c>
      <c r="D681" t="s">
        <v>4496</v>
      </c>
    </row>
    <row r="682" spans="1:4" ht="15" x14ac:dyDescent="0.2">
      <c r="A682" s="1501" t="s">
        <v>3359</v>
      </c>
      <c r="B682" s="1502" t="s">
        <v>3360</v>
      </c>
      <c r="C682" s="1501" t="s">
        <v>3359</v>
      </c>
      <c r="D682" t="s">
        <v>4580</v>
      </c>
    </row>
    <row r="683" spans="1:4" ht="15" x14ac:dyDescent="0.2">
      <c r="A683" s="1501" t="s">
        <v>2279</v>
      </c>
      <c r="B683" s="1502" t="s">
        <v>2280</v>
      </c>
      <c r="C683" s="1501" t="s">
        <v>2279</v>
      </c>
      <c r="D683" t="s">
        <v>4040</v>
      </c>
    </row>
    <row r="684" spans="1:4" ht="15" x14ac:dyDescent="0.2">
      <c r="A684" s="1501" t="s">
        <v>1831</v>
      </c>
      <c r="B684" s="1502" t="s">
        <v>1832</v>
      </c>
      <c r="C684" s="1501" t="s">
        <v>1831</v>
      </c>
      <c r="D684" t="s">
        <v>3816</v>
      </c>
    </row>
    <row r="685" spans="1:4" ht="15" x14ac:dyDescent="0.2">
      <c r="A685" s="1501" t="s">
        <v>2241</v>
      </c>
      <c r="B685" s="1502" t="s">
        <v>2242</v>
      </c>
      <c r="C685" s="1501" t="s">
        <v>2241</v>
      </c>
      <c r="D685" t="s">
        <v>4021</v>
      </c>
    </row>
    <row r="686" spans="1:4" ht="15" x14ac:dyDescent="0.2">
      <c r="A686" s="1501" t="s">
        <v>1931</v>
      </c>
      <c r="B686" s="1502" t="s">
        <v>1932</v>
      </c>
      <c r="C686" s="1501" t="s">
        <v>1931</v>
      </c>
      <c r="D686" t="s">
        <v>3866</v>
      </c>
    </row>
    <row r="687" spans="1:4" ht="15" x14ac:dyDescent="0.2">
      <c r="A687" s="1501" t="s">
        <v>3395</v>
      </c>
      <c r="B687" s="1502" t="s">
        <v>3396</v>
      </c>
      <c r="C687" s="1501" t="s">
        <v>3395</v>
      </c>
      <c r="D687" t="s">
        <v>4598</v>
      </c>
    </row>
    <row r="688" spans="1:4" ht="15" x14ac:dyDescent="0.2">
      <c r="A688" s="1501" t="s">
        <v>3391</v>
      </c>
      <c r="B688" s="1502" t="s">
        <v>3392</v>
      </c>
      <c r="C688" s="1501" t="s">
        <v>3391</v>
      </c>
      <c r="D688" t="s">
        <v>4596</v>
      </c>
    </row>
    <row r="689" spans="1:4" ht="15" x14ac:dyDescent="0.2">
      <c r="A689" s="1501" t="s">
        <v>2883</v>
      </c>
      <c r="B689" s="1502" t="s">
        <v>2884</v>
      </c>
      <c r="C689" s="1501" t="s">
        <v>2883</v>
      </c>
      <c r="D689" t="s">
        <v>4342</v>
      </c>
    </row>
    <row r="690" spans="1:4" ht="15" x14ac:dyDescent="0.2">
      <c r="A690" s="1501" t="s">
        <v>2017</v>
      </c>
      <c r="B690" s="1502" t="s">
        <v>2018</v>
      </c>
      <c r="C690" s="1501" t="s">
        <v>2017</v>
      </c>
      <c r="D690" t="s">
        <v>3909</v>
      </c>
    </row>
    <row r="691" spans="1:4" ht="15" x14ac:dyDescent="0.2">
      <c r="A691" s="1501" t="s">
        <v>3761</v>
      </c>
      <c r="B691" s="1502" t="s">
        <v>3762</v>
      </c>
      <c r="C691" s="1501" t="s">
        <v>3761</v>
      </c>
      <c r="D691" t="s">
        <v>4781</v>
      </c>
    </row>
    <row r="692" spans="1:4" ht="15" x14ac:dyDescent="0.2">
      <c r="A692" s="1501" t="s">
        <v>3263</v>
      </c>
      <c r="B692" s="1502" t="s">
        <v>3264</v>
      </c>
      <c r="C692" s="1501" t="s">
        <v>3263</v>
      </c>
      <c r="D692" t="s">
        <v>4532</v>
      </c>
    </row>
    <row r="693" spans="1:4" ht="15" x14ac:dyDescent="0.2">
      <c r="A693" s="1501" t="s">
        <v>3247</v>
      </c>
      <c r="B693" s="1502" t="s">
        <v>3248</v>
      </c>
      <c r="C693" s="1501" t="s">
        <v>3247</v>
      </c>
      <c r="D693" t="s">
        <v>4524</v>
      </c>
    </row>
    <row r="694" spans="1:4" ht="15" x14ac:dyDescent="0.2">
      <c r="A694" s="1501" t="s">
        <v>3525</v>
      </c>
      <c r="B694" s="1502" t="s">
        <v>3526</v>
      </c>
      <c r="C694" s="1501" t="s">
        <v>3525</v>
      </c>
      <c r="D694" t="s">
        <v>4663</v>
      </c>
    </row>
    <row r="695" spans="1:4" ht="15" x14ac:dyDescent="0.2">
      <c r="A695" s="1501" t="s">
        <v>3751</v>
      </c>
      <c r="B695" s="1502" t="s">
        <v>3752</v>
      </c>
      <c r="C695" s="1501" t="s">
        <v>3751</v>
      </c>
      <c r="D695" t="s">
        <v>4776</v>
      </c>
    </row>
    <row r="696" spans="1:4" ht="15" x14ac:dyDescent="0.2">
      <c r="A696" s="1501" t="s">
        <v>3019</v>
      </c>
      <c r="B696" s="1502" t="s">
        <v>3020</v>
      </c>
      <c r="C696" s="1501" t="s">
        <v>3019</v>
      </c>
      <c r="D696" t="s">
        <v>4410</v>
      </c>
    </row>
    <row r="697" spans="1:4" ht="15" x14ac:dyDescent="0.2">
      <c r="A697" s="1501" t="s">
        <v>1863</v>
      </c>
      <c r="B697" s="1502" t="s">
        <v>1864</v>
      </c>
      <c r="C697" s="1501" t="s">
        <v>1863</v>
      </c>
      <c r="D697" t="s">
        <v>3832</v>
      </c>
    </row>
    <row r="698" spans="1:4" ht="15" x14ac:dyDescent="0.2">
      <c r="A698" s="1501" t="s">
        <v>2809</v>
      </c>
      <c r="B698" s="1502" t="s">
        <v>2810</v>
      </c>
      <c r="C698" s="1501" t="s">
        <v>2809</v>
      </c>
      <c r="D698" t="s">
        <v>4305</v>
      </c>
    </row>
    <row r="699" spans="1:4" ht="15" x14ac:dyDescent="0.2">
      <c r="A699" s="1501" t="s">
        <v>2807</v>
      </c>
      <c r="B699" s="1502" t="s">
        <v>2808</v>
      </c>
      <c r="C699" s="1501" t="s">
        <v>2807</v>
      </c>
      <c r="D699" t="s">
        <v>4304</v>
      </c>
    </row>
    <row r="700" spans="1:4" ht="15" x14ac:dyDescent="0.2">
      <c r="A700" s="1501" t="s">
        <v>3477</v>
      </c>
      <c r="B700" s="1502" t="s">
        <v>3478</v>
      </c>
      <c r="C700" s="1501" t="s">
        <v>3477</v>
      </c>
      <c r="D700" t="s">
        <v>4639</v>
      </c>
    </row>
    <row r="701" spans="1:4" ht="15" x14ac:dyDescent="0.2">
      <c r="A701" s="1501" t="s">
        <v>3671</v>
      </c>
      <c r="B701" s="1502" t="s">
        <v>3672</v>
      </c>
      <c r="C701" s="1501" t="s">
        <v>3671</v>
      </c>
      <c r="D701" t="s">
        <v>4736</v>
      </c>
    </row>
    <row r="702" spans="1:4" ht="15" x14ac:dyDescent="0.2">
      <c r="A702" s="1501" t="s">
        <v>2695</v>
      </c>
      <c r="B702" s="1502" t="s">
        <v>2696</v>
      </c>
      <c r="C702" s="1501" t="s">
        <v>2695</v>
      </c>
      <c r="D702" t="s">
        <v>4248</v>
      </c>
    </row>
    <row r="703" spans="1:4" ht="15" x14ac:dyDescent="0.2">
      <c r="A703" s="1501" t="s">
        <v>1859</v>
      </c>
      <c r="B703" s="1502" t="s">
        <v>1860</v>
      </c>
      <c r="C703" s="1501" t="s">
        <v>1859</v>
      </c>
      <c r="D703" t="s">
        <v>3830</v>
      </c>
    </row>
    <row r="704" spans="1:4" ht="15" x14ac:dyDescent="0.2">
      <c r="A704" s="1501" t="s">
        <v>3243</v>
      </c>
      <c r="B704" s="1502" t="s">
        <v>3244</v>
      </c>
      <c r="C704" s="1501" t="s">
        <v>3243</v>
      </c>
      <c r="D704" t="s">
        <v>4522</v>
      </c>
    </row>
    <row r="705" spans="1:4" ht="15" x14ac:dyDescent="0.2">
      <c r="A705" s="1501" t="s">
        <v>3355</v>
      </c>
      <c r="B705" s="1502" t="s">
        <v>3356</v>
      </c>
      <c r="C705" s="1501" t="s">
        <v>3355</v>
      </c>
      <c r="D705" t="s">
        <v>4578</v>
      </c>
    </row>
    <row r="706" spans="1:4" ht="15" x14ac:dyDescent="0.2">
      <c r="A706" s="1501" t="s">
        <v>3235</v>
      </c>
      <c r="B706" s="1502" t="s">
        <v>3236</v>
      </c>
      <c r="C706" s="1501" t="s">
        <v>3235</v>
      </c>
      <c r="D706" t="s">
        <v>4518</v>
      </c>
    </row>
    <row r="707" spans="1:4" ht="15" x14ac:dyDescent="0.2">
      <c r="A707" s="1501" t="s">
        <v>2073</v>
      </c>
      <c r="B707" s="1502" t="s">
        <v>2074</v>
      </c>
      <c r="C707" s="1501" t="s">
        <v>2073</v>
      </c>
      <c r="D707" t="s">
        <v>3937</v>
      </c>
    </row>
    <row r="708" spans="1:4" ht="15" x14ac:dyDescent="0.2">
      <c r="A708" s="1501" t="s">
        <v>3207</v>
      </c>
      <c r="B708" s="1502" t="s">
        <v>3208</v>
      </c>
      <c r="C708" s="1501" t="s">
        <v>3207</v>
      </c>
      <c r="D708" t="s">
        <v>4504</v>
      </c>
    </row>
    <row r="709" spans="1:4" ht="15" x14ac:dyDescent="0.2">
      <c r="A709" s="1501" t="s">
        <v>2469</v>
      </c>
      <c r="B709" s="1502" t="s">
        <v>2470</v>
      </c>
      <c r="C709" s="1501" t="s">
        <v>2469</v>
      </c>
      <c r="D709" t="s">
        <v>4135</v>
      </c>
    </row>
    <row r="710" spans="1:4" ht="15" x14ac:dyDescent="0.2">
      <c r="A710" s="1501" t="s">
        <v>2459</v>
      </c>
      <c r="B710" s="1502" t="s">
        <v>2460</v>
      </c>
      <c r="C710" s="1501" t="s">
        <v>2459</v>
      </c>
      <c r="D710" t="s">
        <v>4130</v>
      </c>
    </row>
    <row r="711" spans="1:4" ht="15" x14ac:dyDescent="0.2">
      <c r="A711" s="1501" t="s">
        <v>3311</v>
      </c>
      <c r="B711" s="1502" t="s">
        <v>3312</v>
      </c>
      <c r="C711" s="1501" t="s">
        <v>3311</v>
      </c>
      <c r="D711" t="s">
        <v>4556</v>
      </c>
    </row>
    <row r="712" spans="1:4" ht="15" x14ac:dyDescent="0.2">
      <c r="A712" s="1501" t="s">
        <v>2597</v>
      </c>
      <c r="B712" s="1502" t="s">
        <v>2598</v>
      </c>
      <c r="C712" s="1501" t="s">
        <v>2597</v>
      </c>
      <c r="D712" t="s">
        <v>4199</v>
      </c>
    </row>
    <row r="713" spans="1:4" ht="15" x14ac:dyDescent="0.2">
      <c r="A713" s="1501" t="s">
        <v>3347</v>
      </c>
      <c r="B713" s="1502" t="s">
        <v>3348</v>
      </c>
      <c r="C713" s="1501" t="s">
        <v>3347</v>
      </c>
      <c r="D713" t="s">
        <v>4574</v>
      </c>
    </row>
    <row r="714" spans="1:4" ht="15" x14ac:dyDescent="0.2">
      <c r="A714" s="1501" t="s">
        <v>2135</v>
      </c>
      <c r="B714" s="1502" t="s">
        <v>2136</v>
      </c>
      <c r="C714" s="1501" t="s">
        <v>2135</v>
      </c>
      <c r="D714" t="s">
        <v>3968</v>
      </c>
    </row>
    <row r="715" spans="1:4" ht="15" x14ac:dyDescent="0.2">
      <c r="A715" s="1501" t="s">
        <v>3437</v>
      </c>
      <c r="B715" s="1502" t="s">
        <v>3438</v>
      </c>
      <c r="C715" s="1501" t="s">
        <v>3437</v>
      </c>
      <c r="D715" t="s">
        <v>4619</v>
      </c>
    </row>
    <row r="716" spans="1:4" ht="15" x14ac:dyDescent="0.2">
      <c r="A716" s="1501" t="s">
        <v>2455</v>
      </c>
      <c r="B716" s="1502" t="s">
        <v>2456</v>
      </c>
      <c r="C716" s="1501" t="s">
        <v>2455</v>
      </c>
      <c r="D716" t="s">
        <v>4128</v>
      </c>
    </row>
    <row r="717" spans="1:4" ht="15" x14ac:dyDescent="0.2">
      <c r="A717" s="1501" t="s">
        <v>3179</v>
      </c>
      <c r="B717" s="1502" t="s">
        <v>3180</v>
      </c>
      <c r="C717" s="1501" t="s">
        <v>3179</v>
      </c>
      <c r="D717" t="s">
        <v>4490</v>
      </c>
    </row>
    <row r="718" spans="1:4" ht="15" x14ac:dyDescent="0.2">
      <c r="A718" s="1501" t="s">
        <v>3147</v>
      </c>
      <c r="B718" s="1502" t="s">
        <v>3148</v>
      </c>
      <c r="C718" s="1501" t="s">
        <v>3147</v>
      </c>
      <c r="D718" t="s">
        <v>4474</v>
      </c>
    </row>
    <row r="719" spans="1:4" ht="15" x14ac:dyDescent="0.2">
      <c r="A719" s="1501" t="s">
        <v>1919</v>
      </c>
      <c r="B719" s="1502" t="s">
        <v>1920</v>
      </c>
      <c r="C719" s="1501" t="s">
        <v>1919</v>
      </c>
      <c r="D719" t="s">
        <v>3860</v>
      </c>
    </row>
    <row r="720" spans="1:4" ht="15" x14ac:dyDescent="0.2">
      <c r="A720" s="1501" t="s">
        <v>2137</v>
      </c>
      <c r="B720" s="1502" t="s">
        <v>2138</v>
      </c>
      <c r="C720" s="1501" t="s">
        <v>2137</v>
      </c>
      <c r="D720" t="s">
        <v>3969</v>
      </c>
    </row>
    <row r="721" spans="1:4" ht="15" x14ac:dyDescent="0.2">
      <c r="A721" s="1501" t="s">
        <v>2273</v>
      </c>
      <c r="B721" s="1502" t="s">
        <v>2274</v>
      </c>
      <c r="C721" s="1501" t="s">
        <v>2273</v>
      </c>
      <c r="D721" t="s">
        <v>4037</v>
      </c>
    </row>
    <row r="722" spans="1:4" ht="15" x14ac:dyDescent="0.2">
      <c r="A722" s="1501" t="s">
        <v>2751</v>
      </c>
      <c r="B722" s="1502" t="s">
        <v>2752</v>
      </c>
      <c r="C722" s="1501" t="s">
        <v>2751</v>
      </c>
      <c r="D722" t="s">
        <v>4276</v>
      </c>
    </row>
    <row r="723" spans="1:4" ht="15" x14ac:dyDescent="0.2">
      <c r="A723" s="1501" t="s">
        <v>2757</v>
      </c>
      <c r="B723" s="1502" t="s">
        <v>2758</v>
      </c>
      <c r="C723" s="1501" t="s">
        <v>2757</v>
      </c>
      <c r="D723" t="s">
        <v>4279</v>
      </c>
    </row>
    <row r="724" spans="1:4" ht="15" x14ac:dyDescent="0.2">
      <c r="A724" s="1501" t="s">
        <v>3265</v>
      </c>
      <c r="B724" s="1502" t="s">
        <v>3266</v>
      </c>
      <c r="C724" s="1501" t="s">
        <v>3265</v>
      </c>
      <c r="D724" t="s">
        <v>4533</v>
      </c>
    </row>
    <row r="725" spans="1:4" ht="15" x14ac:dyDescent="0.2">
      <c r="A725" s="1501" t="s">
        <v>3221</v>
      </c>
      <c r="B725" s="1502" t="s">
        <v>3222</v>
      </c>
      <c r="C725" s="1501" t="s">
        <v>3221</v>
      </c>
      <c r="D725" t="s">
        <v>4511</v>
      </c>
    </row>
    <row r="726" spans="1:4" ht="15" x14ac:dyDescent="0.2">
      <c r="A726" s="1501" t="s">
        <v>1941</v>
      </c>
      <c r="B726" s="1502" t="s">
        <v>1942</v>
      </c>
      <c r="C726" s="1501" t="s">
        <v>1941</v>
      </c>
      <c r="D726" t="s">
        <v>3871</v>
      </c>
    </row>
    <row r="727" spans="1:4" ht="15" x14ac:dyDescent="0.2">
      <c r="A727" s="1501" t="s">
        <v>3573</v>
      </c>
      <c r="B727" s="1502" t="s">
        <v>3574</v>
      </c>
      <c r="C727" s="1501" t="s">
        <v>3573</v>
      </c>
      <c r="D727" t="s">
        <v>4687</v>
      </c>
    </row>
    <row r="728" spans="1:4" ht="15" x14ac:dyDescent="0.2">
      <c r="A728" s="1501" t="s">
        <v>2083</v>
      </c>
      <c r="B728" s="1502" t="s">
        <v>2084</v>
      </c>
      <c r="C728" s="1501" t="s">
        <v>2083</v>
      </c>
      <c r="D728" t="s">
        <v>3942</v>
      </c>
    </row>
    <row r="729" spans="1:4" ht="15" x14ac:dyDescent="0.2">
      <c r="A729" s="1501" t="s">
        <v>3053</v>
      </c>
      <c r="B729" s="1502" t="s">
        <v>3054</v>
      </c>
      <c r="C729" s="1501" t="s">
        <v>3053</v>
      </c>
      <c r="D729" t="s">
        <v>4427</v>
      </c>
    </row>
    <row r="730" spans="1:4" ht="15" x14ac:dyDescent="0.2">
      <c r="A730" s="1501" t="s">
        <v>3767</v>
      </c>
      <c r="B730" s="1502" t="s">
        <v>3768</v>
      </c>
      <c r="C730" s="1501" t="s">
        <v>3767</v>
      </c>
      <c r="D730" t="s">
        <v>4784</v>
      </c>
    </row>
    <row r="731" spans="1:4" ht="15" x14ac:dyDescent="0.2">
      <c r="A731" s="1501" t="s">
        <v>2521</v>
      </c>
      <c r="B731" s="1502" t="s">
        <v>2522</v>
      </c>
      <c r="C731" s="1501" t="s">
        <v>2521</v>
      </c>
      <c r="D731" t="s">
        <v>4161</v>
      </c>
    </row>
    <row r="732" spans="1:4" ht="15" x14ac:dyDescent="0.2">
      <c r="A732" s="1501" t="s">
        <v>3533</v>
      </c>
      <c r="B732" s="1502" t="s">
        <v>3534</v>
      </c>
      <c r="C732" s="1501" t="s">
        <v>3533</v>
      </c>
      <c r="D732" t="s">
        <v>4667</v>
      </c>
    </row>
    <row r="733" spans="1:4" ht="15" x14ac:dyDescent="0.2">
      <c r="A733" s="1501" t="s">
        <v>1839</v>
      </c>
      <c r="B733" s="1502" t="s">
        <v>1840</v>
      </c>
      <c r="C733" s="1501" t="s">
        <v>1839</v>
      </c>
      <c r="D733" t="s">
        <v>3820</v>
      </c>
    </row>
    <row r="734" spans="1:4" ht="15" x14ac:dyDescent="0.2">
      <c r="A734" s="1501" t="s">
        <v>2895</v>
      </c>
      <c r="B734" s="1502" t="s">
        <v>2896</v>
      </c>
      <c r="C734" s="1501" t="s">
        <v>2895</v>
      </c>
      <c r="D734" t="s">
        <v>4348</v>
      </c>
    </row>
    <row r="735" spans="1:4" ht="15" x14ac:dyDescent="0.2">
      <c r="A735" s="1501" t="s">
        <v>2393</v>
      </c>
      <c r="B735" s="1502" t="s">
        <v>2394</v>
      </c>
      <c r="C735" s="1501" t="s">
        <v>2393</v>
      </c>
      <c r="D735" t="s">
        <v>4097</v>
      </c>
    </row>
    <row r="736" spans="1:4" ht="15" x14ac:dyDescent="0.2">
      <c r="A736" s="1501" t="s">
        <v>1901</v>
      </c>
      <c r="B736" s="1502" t="s">
        <v>1902</v>
      </c>
      <c r="C736" s="1501" t="s">
        <v>1901</v>
      </c>
      <c r="D736" t="s">
        <v>3851</v>
      </c>
    </row>
    <row r="737" spans="1:4" ht="15" x14ac:dyDescent="0.2">
      <c r="A737" s="1501" t="s">
        <v>3387</v>
      </c>
      <c r="B737" s="1502" t="s">
        <v>3388</v>
      </c>
      <c r="C737" s="1501" t="s">
        <v>3387</v>
      </c>
      <c r="D737" t="s">
        <v>4594</v>
      </c>
    </row>
    <row r="738" spans="1:4" ht="15" x14ac:dyDescent="0.2">
      <c r="A738" s="1501" t="s">
        <v>2263</v>
      </c>
      <c r="B738" s="1502" t="s">
        <v>2264</v>
      </c>
      <c r="C738" s="1501" t="s">
        <v>2263</v>
      </c>
      <c r="D738" t="s">
        <v>4032</v>
      </c>
    </row>
    <row r="739" spans="1:4" ht="15" x14ac:dyDescent="0.2">
      <c r="A739" s="1501" t="s">
        <v>2271</v>
      </c>
      <c r="B739" s="1502" t="s">
        <v>2272</v>
      </c>
      <c r="C739" s="1501" t="s">
        <v>2271</v>
      </c>
      <c r="D739" t="s">
        <v>4036</v>
      </c>
    </row>
    <row r="740" spans="1:4" ht="15" x14ac:dyDescent="0.2">
      <c r="A740" s="1501" t="s">
        <v>2207</v>
      </c>
      <c r="B740" s="1502" t="s">
        <v>2208</v>
      </c>
      <c r="C740" s="1501" t="s">
        <v>2207</v>
      </c>
      <c r="D740" t="s">
        <v>4004</v>
      </c>
    </row>
    <row r="741" spans="1:4" ht="15" x14ac:dyDescent="0.2">
      <c r="A741" s="1501" t="s">
        <v>3177</v>
      </c>
      <c r="B741" s="1502" t="s">
        <v>3178</v>
      </c>
      <c r="C741" s="1501" t="s">
        <v>3177</v>
      </c>
      <c r="D741" t="s">
        <v>4489</v>
      </c>
    </row>
    <row r="742" spans="1:4" ht="15" x14ac:dyDescent="0.2">
      <c r="A742" s="1501" t="s">
        <v>2335</v>
      </c>
      <c r="B742" s="1502" t="s">
        <v>2336</v>
      </c>
      <c r="C742" s="1501" t="s">
        <v>2335</v>
      </c>
      <c r="D742" t="s">
        <v>4068</v>
      </c>
    </row>
    <row r="743" spans="1:4" ht="15" x14ac:dyDescent="0.2">
      <c r="A743" s="1501" t="s">
        <v>3529</v>
      </c>
      <c r="B743" s="1502" t="s">
        <v>3530</v>
      </c>
      <c r="C743" s="1501" t="s">
        <v>3529</v>
      </c>
      <c r="D743" t="s">
        <v>4665</v>
      </c>
    </row>
    <row r="744" spans="1:4" ht="15" x14ac:dyDescent="0.2">
      <c r="A744" s="1501" t="s">
        <v>3741</v>
      </c>
      <c r="B744" s="1502" t="s">
        <v>3742</v>
      </c>
      <c r="C744" s="1501" t="s">
        <v>3741</v>
      </c>
      <c r="D744" t="s">
        <v>4771</v>
      </c>
    </row>
    <row r="745" spans="1:4" ht="15" x14ac:dyDescent="0.2">
      <c r="A745" s="1501" t="s">
        <v>3781</v>
      </c>
      <c r="B745" s="1502" t="s">
        <v>3782</v>
      </c>
      <c r="C745" s="1501" t="s">
        <v>3781</v>
      </c>
      <c r="D745" t="s">
        <v>4791</v>
      </c>
    </row>
    <row r="746" spans="1:4" ht="15" x14ac:dyDescent="0.2">
      <c r="A746" s="1501" t="s">
        <v>3621</v>
      </c>
      <c r="B746" s="1502" t="s">
        <v>3622</v>
      </c>
      <c r="C746" s="1501" t="s">
        <v>3621</v>
      </c>
      <c r="D746" t="s">
        <v>4711</v>
      </c>
    </row>
    <row r="747" spans="1:4" ht="15" x14ac:dyDescent="0.2">
      <c r="A747" s="1501" t="s">
        <v>2027</v>
      </c>
      <c r="B747" s="1502" t="s">
        <v>2028</v>
      </c>
      <c r="C747" s="1501" t="s">
        <v>2027</v>
      </c>
      <c r="D747" t="s">
        <v>3914</v>
      </c>
    </row>
    <row r="748" spans="1:4" ht="15" x14ac:dyDescent="0.2">
      <c r="A748" s="1501" t="s">
        <v>2209</v>
      </c>
      <c r="B748" s="1502" t="s">
        <v>2210</v>
      </c>
      <c r="C748" s="1501" t="s">
        <v>2209</v>
      </c>
      <c r="D748" t="s">
        <v>4005</v>
      </c>
    </row>
    <row r="749" spans="1:4" ht="15" x14ac:dyDescent="0.2">
      <c r="A749" s="1501" t="s">
        <v>2339</v>
      </c>
      <c r="B749" s="1502" t="s">
        <v>2340</v>
      </c>
      <c r="C749" s="1501" t="s">
        <v>2339</v>
      </c>
      <c r="D749" t="s">
        <v>4070</v>
      </c>
    </row>
    <row r="750" spans="1:4" ht="15" x14ac:dyDescent="0.2">
      <c r="A750" s="1501" t="s">
        <v>3517</v>
      </c>
      <c r="B750" s="1502" t="s">
        <v>3518</v>
      </c>
      <c r="C750" s="1501" t="s">
        <v>3517</v>
      </c>
      <c r="D750" t="s">
        <v>4659</v>
      </c>
    </row>
    <row r="751" spans="1:4" ht="15" x14ac:dyDescent="0.2">
      <c r="A751" s="1501" t="s">
        <v>3159</v>
      </c>
      <c r="B751" s="1502" t="s">
        <v>3160</v>
      </c>
      <c r="C751" s="1501" t="s">
        <v>3159</v>
      </c>
      <c r="D751" t="s">
        <v>4480</v>
      </c>
    </row>
    <row r="752" spans="1:4" ht="15" x14ac:dyDescent="0.2">
      <c r="A752" s="1501" t="s">
        <v>2105</v>
      </c>
      <c r="B752" s="1502" t="s">
        <v>2106</v>
      </c>
      <c r="C752" s="1501" t="s">
        <v>2105</v>
      </c>
      <c r="D752" t="s">
        <v>3953</v>
      </c>
    </row>
    <row r="753" spans="1:4" ht="15" x14ac:dyDescent="0.2">
      <c r="A753" s="1501" t="s">
        <v>2501</v>
      </c>
      <c r="B753" s="1502" t="s">
        <v>2502</v>
      </c>
      <c r="C753" s="1501" t="s">
        <v>2501</v>
      </c>
      <c r="D753" t="s">
        <v>4151</v>
      </c>
    </row>
    <row r="754" spans="1:4" ht="15" x14ac:dyDescent="0.2">
      <c r="A754" s="1501" t="s">
        <v>2087</v>
      </c>
      <c r="B754" s="1502" t="s">
        <v>2088</v>
      </c>
      <c r="C754" s="1501" t="s">
        <v>2087</v>
      </c>
      <c r="D754" t="s">
        <v>3944</v>
      </c>
    </row>
    <row r="755" spans="1:4" ht="15" x14ac:dyDescent="0.2">
      <c r="A755" s="1501" t="s">
        <v>3139</v>
      </c>
      <c r="B755" s="1502" t="s">
        <v>3140</v>
      </c>
      <c r="C755" s="1501" t="s">
        <v>3139</v>
      </c>
      <c r="D755" t="s">
        <v>4470</v>
      </c>
    </row>
    <row r="756" spans="1:4" ht="15" x14ac:dyDescent="0.2">
      <c r="A756" s="1501" t="s">
        <v>3219</v>
      </c>
      <c r="B756" s="1502" t="s">
        <v>3220</v>
      </c>
      <c r="C756" s="1501" t="s">
        <v>3219</v>
      </c>
      <c r="D756" t="s">
        <v>4510</v>
      </c>
    </row>
    <row r="757" spans="1:4" ht="15" x14ac:dyDescent="0.2">
      <c r="A757" s="1501" t="s">
        <v>2039</v>
      </c>
      <c r="B757" s="1502" t="s">
        <v>2040</v>
      </c>
      <c r="C757" s="1501" t="s">
        <v>2039</v>
      </c>
      <c r="D757" t="s">
        <v>3920</v>
      </c>
    </row>
    <row r="758" spans="1:4" ht="15" x14ac:dyDescent="0.2">
      <c r="A758" s="1501" t="s">
        <v>2029</v>
      </c>
      <c r="B758" s="1502" t="s">
        <v>2030</v>
      </c>
      <c r="C758" s="1501" t="s">
        <v>2029</v>
      </c>
      <c r="D758" t="s">
        <v>3915</v>
      </c>
    </row>
    <row r="759" spans="1:4" ht="15" x14ac:dyDescent="0.2">
      <c r="A759" s="1501" t="s">
        <v>2235</v>
      </c>
      <c r="B759" s="1502" t="s">
        <v>2236</v>
      </c>
      <c r="C759" s="1501" t="s">
        <v>2235</v>
      </c>
      <c r="D759" t="s">
        <v>4018</v>
      </c>
    </row>
    <row r="760" spans="1:4" ht="15" x14ac:dyDescent="0.2">
      <c r="A760" s="1501" t="s">
        <v>1945</v>
      </c>
      <c r="B760" s="1502" t="s">
        <v>1946</v>
      </c>
      <c r="C760" s="1501" t="s">
        <v>1945</v>
      </c>
      <c r="D760" t="s">
        <v>3873</v>
      </c>
    </row>
    <row r="761" spans="1:4" ht="15" x14ac:dyDescent="0.2">
      <c r="A761" s="1501" t="s">
        <v>3285</v>
      </c>
      <c r="B761" s="1502" t="s">
        <v>3286</v>
      </c>
      <c r="C761" s="1501" t="s">
        <v>3285</v>
      </c>
      <c r="D761" t="s">
        <v>4543</v>
      </c>
    </row>
    <row r="762" spans="1:4" ht="15" x14ac:dyDescent="0.2">
      <c r="A762" s="1501" t="s">
        <v>2053</v>
      </c>
      <c r="B762" s="1502" t="s">
        <v>2054</v>
      </c>
      <c r="C762" s="1501" t="s">
        <v>2053</v>
      </c>
      <c r="D762" t="s">
        <v>3927</v>
      </c>
    </row>
    <row r="763" spans="1:4" ht="15" x14ac:dyDescent="0.2">
      <c r="A763" s="1501" t="s">
        <v>2081</v>
      </c>
      <c r="B763" s="1502" t="s">
        <v>2082</v>
      </c>
      <c r="C763" s="1501" t="s">
        <v>2081</v>
      </c>
      <c r="D763" t="s">
        <v>3941</v>
      </c>
    </row>
    <row r="764" spans="1:4" ht="15" x14ac:dyDescent="0.2">
      <c r="A764" s="1501" t="s">
        <v>3361</v>
      </c>
      <c r="B764" s="1502" t="s">
        <v>3362</v>
      </c>
      <c r="C764" s="1501" t="s">
        <v>3361</v>
      </c>
      <c r="D764" t="s">
        <v>4581</v>
      </c>
    </row>
    <row r="765" spans="1:4" ht="15" x14ac:dyDescent="0.2">
      <c r="A765" s="1501" t="s">
        <v>3413</v>
      </c>
      <c r="B765" s="1502" t="s">
        <v>3414</v>
      </c>
      <c r="C765" s="1501" t="s">
        <v>3413</v>
      </c>
      <c r="D765" t="s">
        <v>4607</v>
      </c>
    </row>
    <row r="766" spans="1:4" ht="15" x14ac:dyDescent="0.2">
      <c r="A766" s="1501" t="s">
        <v>3421</v>
      </c>
      <c r="B766" s="1502" t="s">
        <v>3422</v>
      </c>
      <c r="C766" s="1501" t="s">
        <v>3421</v>
      </c>
      <c r="D766" t="s">
        <v>4611</v>
      </c>
    </row>
    <row r="767" spans="1:4" ht="15" x14ac:dyDescent="0.2">
      <c r="A767" s="1501" t="s">
        <v>3383</v>
      </c>
      <c r="B767" s="1502" t="s">
        <v>3384</v>
      </c>
      <c r="C767" s="1501" t="s">
        <v>3383</v>
      </c>
      <c r="D767" t="s">
        <v>4592</v>
      </c>
    </row>
    <row r="768" spans="1:4" ht="15" x14ac:dyDescent="0.2">
      <c r="A768" s="1501" t="s">
        <v>2327</v>
      </c>
      <c r="B768" s="1502" t="s">
        <v>2328</v>
      </c>
      <c r="C768" s="1501" t="s">
        <v>2327</v>
      </c>
      <c r="D768" t="s">
        <v>4064</v>
      </c>
    </row>
    <row r="769" spans="1:4" ht="15" x14ac:dyDescent="0.2">
      <c r="A769" s="1501" t="s">
        <v>3213</v>
      </c>
      <c r="B769" s="1502" t="s">
        <v>3214</v>
      </c>
      <c r="C769" s="1501" t="s">
        <v>3213</v>
      </c>
      <c r="D769" t="s">
        <v>4507</v>
      </c>
    </row>
    <row r="770" spans="1:4" ht="15" x14ac:dyDescent="0.2">
      <c r="A770" s="1501" t="s">
        <v>3201</v>
      </c>
      <c r="B770" s="1502" t="s">
        <v>3202</v>
      </c>
      <c r="C770" s="1501" t="s">
        <v>3201</v>
      </c>
      <c r="D770" t="s">
        <v>4501</v>
      </c>
    </row>
    <row r="771" spans="1:4" ht="15" x14ac:dyDescent="0.2">
      <c r="A771" s="1501" t="s">
        <v>3509</v>
      </c>
      <c r="B771" s="1502" t="s">
        <v>3510</v>
      </c>
      <c r="C771" s="1501" t="s">
        <v>3509</v>
      </c>
      <c r="D771" t="s">
        <v>4655</v>
      </c>
    </row>
    <row r="772" spans="1:4" ht="15" x14ac:dyDescent="0.2">
      <c r="A772" s="1501" t="s">
        <v>3227</v>
      </c>
      <c r="B772" s="1502" t="s">
        <v>3228</v>
      </c>
      <c r="C772" s="1501" t="s">
        <v>3227</v>
      </c>
      <c r="D772" t="s">
        <v>4514</v>
      </c>
    </row>
    <row r="773" spans="1:4" ht="15" x14ac:dyDescent="0.2">
      <c r="A773" s="1501" t="s">
        <v>3233</v>
      </c>
      <c r="B773" s="1502" t="s">
        <v>3234</v>
      </c>
      <c r="C773" s="1501" t="s">
        <v>3233</v>
      </c>
      <c r="D773" t="s">
        <v>4517</v>
      </c>
    </row>
    <row r="774" spans="1:4" ht="15" x14ac:dyDescent="0.2">
      <c r="A774" s="1501" t="s">
        <v>3283</v>
      </c>
      <c r="B774" s="1502" t="s">
        <v>3284</v>
      </c>
      <c r="C774" s="1501" t="s">
        <v>3283</v>
      </c>
      <c r="D774" t="s">
        <v>4542</v>
      </c>
    </row>
    <row r="775" spans="1:4" ht="15" x14ac:dyDescent="0.2">
      <c r="A775" s="1501" t="s">
        <v>3455</v>
      </c>
      <c r="B775" s="1502" t="s">
        <v>3456</v>
      </c>
      <c r="C775" s="1501" t="s">
        <v>3455</v>
      </c>
      <c r="D775" t="s">
        <v>4628</v>
      </c>
    </row>
    <row r="776" spans="1:4" ht="15" x14ac:dyDescent="0.2">
      <c r="A776" s="1501" t="s">
        <v>1925</v>
      </c>
      <c r="B776" s="1502" t="s">
        <v>1926</v>
      </c>
      <c r="C776" s="1501" t="s">
        <v>1925</v>
      </c>
      <c r="D776" t="s">
        <v>3863</v>
      </c>
    </row>
    <row r="777" spans="1:4" ht="15" x14ac:dyDescent="0.2">
      <c r="A777" s="1501" t="s">
        <v>3289</v>
      </c>
      <c r="B777" s="1502" t="s">
        <v>3290</v>
      </c>
      <c r="C777" s="1501" t="s">
        <v>3289</v>
      </c>
      <c r="D777" t="s">
        <v>4545</v>
      </c>
    </row>
    <row r="778" spans="1:4" ht="15" x14ac:dyDescent="0.2">
      <c r="A778" s="1501" t="s">
        <v>1923</v>
      </c>
      <c r="B778" s="1502" t="s">
        <v>1924</v>
      </c>
      <c r="C778" s="1501" t="s">
        <v>1923</v>
      </c>
      <c r="D778" t="s">
        <v>3862</v>
      </c>
    </row>
    <row r="779" spans="1:4" ht="15" x14ac:dyDescent="0.2">
      <c r="A779" s="1501" t="s">
        <v>2367</v>
      </c>
      <c r="B779" s="1502" t="s">
        <v>2368</v>
      </c>
      <c r="C779" s="1501" t="s">
        <v>2367</v>
      </c>
      <c r="D779" t="s">
        <v>4084</v>
      </c>
    </row>
    <row r="780" spans="1:4" ht="15" x14ac:dyDescent="0.2">
      <c r="A780" s="1501" t="s">
        <v>2943</v>
      </c>
      <c r="B780" s="1502" t="s">
        <v>2944</v>
      </c>
      <c r="C780" s="1501" t="s">
        <v>2943</v>
      </c>
      <c r="D780" t="s">
        <v>4372</v>
      </c>
    </row>
    <row r="781" spans="1:4" ht="15" x14ac:dyDescent="0.2">
      <c r="A781" s="1501" t="s">
        <v>2465</v>
      </c>
      <c r="B781" s="1502" t="s">
        <v>2466</v>
      </c>
      <c r="C781" s="1501" t="s">
        <v>2465</v>
      </c>
      <c r="D781" t="s">
        <v>4133</v>
      </c>
    </row>
    <row r="782" spans="1:4" ht="15" x14ac:dyDescent="0.2">
      <c r="A782" s="1501" t="s">
        <v>2515</v>
      </c>
      <c r="B782" s="1502" t="s">
        <v>2516</v>
      </c>
      <c r="C782" s="1501" t="s">
        <v>2515</v>
      </c>
      <c r="D782" t="s">
        <v>4158</v>
      </c>
    </row>
    <row r="783" spans="1:4" ht="15" x14ac:dyDescent="0.2">
      <c r="A783" s="1501" t="s">
        <v>2015</v>
      </c>
      <c r="B783" s="1502" t="s">
        <v>2016</v>
      </c>
      <c r="C783" s="1501" t="s">
        <v>2015</v>
      </c>
      <c r="D783" t="s">
        <v>3908</v>
      </c>
    </row>
    <row r="784" spans="1:4" ht="15" x14ac:dyDescent="0.2">
      <c r="A784" s="1501" t="s">
        <v>3435</v>
      </c>
      <c r="B784" s="1502" t="s">
        <v>3436</v>
      </c>
      <c r="C784" s="1501" t="s">
        <v>3435</v>
      </c>
      <c r="D784" t="s">
        <v>4618</v>
      </c>
    </row>
    <row r="785" spans="1:4" ht="15" x14ac:dyDescent="0.2">
      <c r="A785" s="1501" t="s">
        <v>2973</v>
      </c>
      <c r="B785" s="1502" t="s">
        <v>2974</v>
      </c>
      <c r="C785" s="1501" t="s">
        <v>2973</v>
      </c>
      <c r="D785" t="s">
        <v>4387</v>
      </c>
    </row>
    <row r="786" spans="1:4" ht="15" x14ac:dyDescent="0.2">
      <c r="A786" s="1501" t="s">
        <v>3105</v>
      </c>
      <c r="B786" s="1502" t="s">
        <v>3106</v>
      </c>
      <c r="C786" s="1501" t="s">
        <v>3105</v>
      </c>
      <c r="D786" t="s">
        <v>4453</v>
      </c>
    </row>
    <row r="787" spans="1:4" ht="15" x14ac:dyDescent="0.2">
      <c r="A787" s="1501" t="s">
        <v>3601</v>
      </c>
      <c r="B787" s="1502" t="s">
        <v>3602</v>
      </c>
      <c r="C787" s="1501" t="s">
        <v>3601</v>
      </c>
      <c r="D787" t="s">
        <v>4701</v>
      </c>
    </row>
    <row r="788" spans="1:4" ht="15" x14ac:dyDescent="0.2">
      <c r="A788" s="1501" t="s">
        <v>3041</v>
      </c>
      <c r="B788" s="1502" t="s">
        <v>3042</v>
      </c>
      <c r="C788" s="1501" t="s">
        <v>3041</v>
      </c>
      <c r="D788" t="s">
        <v>4421</v>
      </c>
    </row>
    <row r="789" spans="1:4" ht="15" x14ac:dyDescent="0.2">
      <c r="A789" s="1501" t="s">
        <v>3807</v>
      </c>
      <c r="B789" s="1502" t="s">
        <v>3808</v>
      </c>
      <c r="C789" s="1501" t="s">
        <v>3807</v>
      </c>
      <c r="D789" t="s">
        <v>4804</v>
      </c>
    </row>
    <row r="790" spans="1:4" ht="15" x14ac:dyDescent="0.2">
      <c r="A790" s="1501" t="s">
        <v>2415</v>
      </c>
      <c r="B790" s="1502" t="s">
        <v>2416</v>
      </c>
      <c r="C790" s="1501" t="s">
        <v>2415</v>
      </c>
      <c r="D790" t="s">
        <v>4108</v>
      </c>
    </row>
    <row r="791" spans="1:4" ht="15" x14ac:dyDescent="0.2">
      <c r="A791" s="1501" t="s">
        <v>2403</v>
      </c>
      <c r="B791" s="1502" t="s">
        <v>2404</v>
      </c>
      <c r="C791" s="1501" t="s">
        <v>2403</v>
      </c>
      <c r="D791" t="s">
        <v>4102</v>
      </c>
    </row>
    <row r="792" spans="1:4" ht="15" x14ac:dyDescent="0.2">
      <c r="A792" s="1501" t="s">
        <v>2537</v>
      </c>
      <c r="B792" s="1502" t="s">
        <v>2538</v>
      </c>
      <c r="C792" s="1501" t="s">
        <v>2537</v>
      </c>
      <c r="D792" t="s">
        <v>4169</v>
      </c>
    </row>
    <row r="793" spans="1:4" ht="15" x14ac:dyDescent="0.2">
      <c r="A793" s="1501" t="s">
        <v>3449</v>
      </c>
      <c r="B793" s="1502" t="s">
        <v>3450</v>
      </c>
      <c r="C793" s="1501" t="s">
        <v>3449</v>
      </c>
      <c r="D793" t="s">
        <v>4625</v>
      </c>
    </row>
    <row r="794" spans="1:4" ht="15" x14ac:dyDescent="0.2">
      <c r="A794" s="1501" t="s">
        <v>2413</v>
      </c>
      <c r="B794" s="1502" t="s">
        <v>2414</v>
      </c>
      <c r="C794" s="1501" t="s">
        <v>2413</v>
      </c>
      <c r="D794" t="s">
        <v>4107</v>
      </c>
    </row>
    <row r="795" spans="1:4" ht="15" x14ac:dyDescent="0.2">
      <c r="A795" s="1501" t="s">
        <v>2191</v>
      </c>
      <c r="B795" s="1502" t="s">
        <v>2192</v>
      </c>
      <c r="C795" s="1501" t="s">
        <v>2191</v>
      </c>
      <c r="D795" t="s">
        <v>3996</v>
      </c>
    </row>
    <row r="796" spans="1:4" ht="15" x14ac:dyDescent="0.2">
      <c r="A796" s="1501" t="s">
        <v>2445</v>
      </c>
      <c r="B796" s="1502" t="s">
        <v>2446</v>
      </c>
      <c r="C796" s="1501" t="s">
        <v>2445</v>
      </c>
      <c r="D796" t="s">
        <v>4123</v>
      </c>
    </row>
    <row r="797" spans="1:4" ht="15" x14ac:dyDescent="0.2">
      <c r="A797" s="1501" t="s">
        <v>3779</v>
      </c>
      <c r="B797" s="1502" t="s">
        <v>3780</v>
      </c>
      <c r="C797" s="1501" t="s">
        <v>3779</v>
      </c>
      <c r="D797" t="s">
        <v>4790</v>
      </c>
    </row>
    <row r="798" spans="1:4" ht="15" x14ac:dyDescent="0.2">
      <c r="A798" s="1501" t="s">
        <v>3061</v>
      </c>
      <c r="B798" s="1502" t="s">
        <v>3062</v>
      </c>
      <c r="C798" s="1501" t="s">
        <v>3061</v>
      </c>
      <c r="D798" t="s">
        <v>4431</v>
      </c>
    </row>
    <row r="799" spans="1:4" ht="15" x14ac:dyDescent="0.2">
      <c r="A799" s="1501" t="s">
        <v>3505</v>
      </c>
      <c r="B799" s="1502" t="s">
        <v>3506</v>
      </c>
      <c r="C799" s="1501" t="s">
        <v>3505</v>
      </c>
      <c r="D799" t="s">
        <v>4653</v>
      </c>
    </row>
    <row r="800" spans="1:4" ht="15" x14ac:dyDescent="0.2">
      <c r="A800" s="1501" t="s">
        <v>2473</v>
      </c>
      <c r="B800" s="1502" t="s">
        <v>2474</v>
      </c>
      <c r="C800" s="1501" t="s">
        <v>2473</v>
      </c>
      <c r="D800" t="s">
        <v>4137</v>
      </c>
    </row>
    <row r="801" spans="1:4" ht="15" x14ac:dyDescent="0.2">
      <c r="A801" s="1501" t="s">
        <v>2237</v>
      </c>
      <c r="B801" s="1502" t="s">
        <v>2238</v>
      </c>
      <c r="C801" s="1501" t="s">
        <v>2237</v>
      </c>
      <c r="D801" t="s">
        <v>4019</v>
      </c>
    </row>
    <row r="802" spans="1:4" ht="15" x14ac:dyDescent="0.2">
      <c r="A802" s="1501" t="s">
        <v>1969</v>
      </c>
      <c r="B802" s="1502" t="s">
        <v>1970</v>
      </c>
      <c r="C802" s="1501" t="s">
        <v>1969</v>
      </c>
      <c r="D802" t="s">
        <v>3885</v>
      </c>
    </row>
    <row r="803" spans="1:4" ht="15" x14ac:dyDescent="0.2">
      <c r="A803" s="1501" t="s">
        <v>2021</v>
      </c>
      <c r="B803" s="1502" t="s">
        <v>2022</v>
      </c>
      <c r="C803" s="1501" t="s">
        <v>2021</v>
      </c>
      <c r="D803" t="s">
        <v>3911</v>
      </c>
    </row>
    <row r="804" spans="1:4" ht="15" x14ac:dyDescent="0.2">
      <c r="A804" s="1501" t="s">
        <v>3657</v>
      </c>
      <c r="B804" s="1502" t="s">
        <v>3658</v>
      </c>
      <c r="C804" s="1501" t="s">
        <v>3657</v>
      </c>
      <c r="D804" t="s">
        <v>4729</v>
      </c>
    </row>
    <row r="805" spans="1:4" ht="15" x14ac:dyDescent="0.2">
      <c r="A805" s="1501" t="s">
        <v>2737</v>
      </c>
      <c r="B805" s="1502" t="s">
        <v>2738</v>
      </c>
      <c r="C805" s="1501" t="s">
        <v>2737</v>
      </c>
      <c r="D805" t="s">
        <v>4269</v>
      </c>
    </row>
    <row r="806" spans="1:4" ht="15" x14ac:dyDescent="0.2">
      <c r="A806" s="1501" t="s">
        <v>1869</v>
      </c>
      <c r="B806" s="1502" t="s">
        <v>1870</v>
      </c>
      <c r="C806" s="1501" t="s">
        <v>1869</v>
      </c>
      <c r="D806" t="s">
        <v>3835</v>
      </c>
    </row>
    <row r="807" spans="1:4" ht="15" x14ac:dyDescent="0.2">
      <c r="A807" s="1501" t="s">
        <v>2535</v>
      </c>
      <c r="B807" s="1502" t="s">
        <v>2536</v>
      </c>
      <c r="C807" s="1501" t="s">
        <v>2535</v>
      </c>
      <c r="D807" t="s">
        <v>4168</v>
      </c>
    </row>
    <row r="808" spans="1:4" ht="15" x14ac:dyDescent="0.2">
      <c r="A808" s="1501" t="s">
        <v>2833</v>
      </c>
      <c r="B808" s="1502" t="s">
        <v>2834</v>
      </c>
      <c r="C808" s="1501" t="s">
        <v>2833</v>
      </c>
      <c r="D808" t="s">
        <v>4317</v>
      </c>
    </row>
    <row r="809" spans="1:4" ht="15" x14ac:dyDescent="0.2">
      <c r="A809" s="1501" t="s">
        <v>2399</v>
      </c>
      <c r="B809" s="1502" t="s">
        <v>2400</v>
      </c>
      <c r="C809" s="1501" t="s">
        <v>2399</v>
      </c>
      <c r="D809" t="s">
        <v>4100</v>
      </c>
    </row>
    <row r="810" spans="1:4" ht="15" x14ac:dyDescent="0.2">
      <c r="A810" s="1501" t="s">
        <v>3031</v>
      </c>
      <c r="B810" s="1502" t="s">
        <v>3032</v>
      </c>
      <c r="C810" s="1501" t="s">
        <v>3031</v>
      </c>
      <c r="D810" t="s">
        <v>4416</v>
      </c>
    </row>
    <row r="811" spans="1:4" ht="15" x14ac:dyDescent="0.2">
      <c r="A811" s="1501" t="s">
        <v>3029</v>
      </c>
      <c r="B811" s="1502" t="s">
        <v>3030</v>
      </c>
      <c r="C811" s="1501" t="s">
        <v>3029</v>
      </c>
      <c r="D811" t="s">
        <v>4415</v>
      </c>
    </row>
    <row r="812" spans="1:4" ht="15" x14ac:dyDescent="0.2">
      <c r="A812" s="1501" t="s">
        <v>2999</v>
      </c>
      <c r="B812" s="1502" t="s">
        <v>3000</v>
      </c>
      <c r="C812" s="1501" t="s">
        <v>2999</v>
      </c>
      <c r="D812" t="s">
        <v>4400</v>
      </c>
    </row>
    <row r="813" spans="1:4" ht="15" x14ac:dyDescent="0.2">
      <c r="A813" s="1501" t="s">
        <v>2647</v>
      </c>
      <c r="B813" s="1502" t="s">
        <v>2648</v>
      </c>
      <c r="C813" s="1501" t="s">
        <v>2647</v>
      </c>
      <c r="D813" t="s">
        <v>4224</v>
      </c>
    </row>
    <row r="814" spans="1:4" ht="15" x14ac:dyDescent="0.2">
      <c r="A814" s="1501" t="s">
        <v>2831</v>
      </c>
      <c r="B814" s="1502" t="s">
        <v>2832</v>
      </c>
      <c r="C814" s="1501" t="s">
        <v>2831</v>
      </c>
      <c r="D814" t="s">
        <v>4316</v>
      </c>
    </row>
    <row r="815" spans="1:4" ht="15" x14ac:dyDescent="0.2">
      <c r="A815" s="1501" t="s">
        <v>2315</v>
      </c>
      <c r="B815" s="1502" t="s">
        <v>2316</v>
      </c>
      <c r="C815" s="1501" t="s">
        <v>2315</v>
      </c>
      <c r="D815" t="s">
        <v>4058</v>
      </c>
    </row>
    <row r="816" spans="1:4" ht="15" x14ac:dyDescent="0.2">
      <c r="A816" s="1501" t="s">
        <v>3287</v>
      </c>
      <c r="B816" s="1502" t="s">
        <v>3288</v>
      </c>
      <c r="C816" s="1501" t="s">
        <v>3287</v>
      </c>
      <c r="D816" t="s">
        <v>4544</v>
      </c>
    </row>
    <row r="817" spans="1:4" ht="15" x14ac:dyDescent="0.2">
      <c r="A817" s="1501" t="s">
        <v>2299</v>
      </c>
      <c r="B817" s="1502" t="s">
        <v>2300</v>
      </c>
      <c r="C817" s="1501" t="s">
        <v>2299</v>
      </c>
      <c r="D817" t="s">
        <v>4050</v>
      </c>
    </row>
    <row r="818" spans="1:4" ht="15" x14ac:dyDescent="0.2">
      <c r="A818" s="1501" t="s">
        <v>3305</v>
      </c>
      <c r="B818" s="1502" t="s">
        <v>3306</v>
      </c>
      <c r="C818" s="1501" t="s">
        <v>3305</v>
      </c>
      <c r="D818" t="s">
        <v>4553</v>
      </c>
    </row>
    <row r="819" spans="1:4" ht="15" x14ac:dyDescent="0.2">
      <c r="A819" s="1501" t="s">
        <v>1921</v>
      </c>
      <c r="B819" s="1502" t="s">
        <v>1922</v>
      </c>
      <c r="C819" s="1501" t="s">
        <v>1921</v>
      </c>
      <c r="D819" t="s">
        <v>3861</v>
      </c>
    </row>
    <row r="820" spans="1:4" ht="15" x14ac:dyDescent="0.2">
      <c r="A820" s="1501" t="s">
        <v>3331</v>
      </c>
      <c r="B820" s="1502" t="s">
        <v>3332</v>
      </c>
      <c r="C820" s="1501" t="s">
        <v>3331</v>
      </c>
      <c r="D820" t="s">
        <v>4566</v>
      </c>
    </row>
    <row r="821" spans="1:4" ht="15" x14ac:dyDescent="0.2">
      <c r="A821" s="1501" t="s">
        <v>3275</v>
      </c>
      <c r="B821" s="1502" t="s">
        <v>3276</v>
      </c>
      <c r="C821" s="1501" t="s">
        <v>3275</v>
      </c>
      <c r="D821" t="s">
        <v>4538</v>
      </c>
    </row>
    <row r="822" spans="1:4" ht="15" x14ac:dyDescent="0.2">
      <c r="A822" s="1501" t="s">
        <v>1985</v>
      </c>
      <c r="B822" s="1502" t="s">
        <v>1986</v>
      </c>
      <c r="C822" s="1501" t="s">
        <v>1985</v>
      </c>
      <c r="D822" t="s">
        <v>3893</v>
      </c>
    </row>
    <row r="823" spans="1:4" ht="15" x14ac:dyDescent="0.2">
      <c r="A823" s="1501" t="s">
        <v>1987</v>
      </c>
      <c r="B823" s="1502" t="s">
        <v>1988</v>
      </c>
      <c r="C823" s="1501" t="s">
        <v>1987</v>
      </c>
      <c r="D823" t="s">
        <v>3894</v>
      </c>
    </row>
    <row r="824" spans="1:4" ht="15" x14ac:dyDescent="0.2">
      <c r="A824" s="1501" t="s">
        <v>1997</v>
      </c>
      <c r="B824" s="1502" t="s">
        <v>1998</v>
      </c>
      <c r="C824" s="1501" t="s">
        <v>1997</v>
      </c>
      <c r="D824" t="s">
        <v>3899</v>
      </c>
    </row>
    <row r="825" spans="1:4" ht="15" x14ac:dyDescent="0.2">
      <c r="A825" s="1501" t="s">
        <v>3325</v>
      </c>
      <c r="B825" s="1502" t="s">
        <v>3326</v>
      </c>
      <c r="C825" s="1501" t="s">
        <v>3325</v>
      </c>
      <c r="D825" t="s">
        <v>4563</v>
      </c>
    </row>
    <row r="826" spans="1:4" ht="15" x14ac:dyDescent="0.2">
      <c r="A826" s="1501" t="s">
        <v>2447</v>
      </c>
      <c r="B826" s="1502" t="s">
        <v>2448</v>
      </c>
      <c r="C826" s="1501" t="s">
        <v>2447</v>
      </c>
      <c r="D826" t="s">
        <v>4124</v>
      </c>
    </row>
    <row r="827" spans="1:4" ht="15" x14ac:dyDescent="0.2">
      <c r="A827" s="1501" t="s">
        <v>2411</v>
      </c>
      <c r="B827" s="1502" t="s">
        <v>2412</v>
      </c>
      <c r="C827" s="1501" t="s">
        <v>2411</v>
      </c>
      <c r="D827" t="s">
        <v>4106</v>
      </c>
    </row>
    <row r="828" spans="1:4" ht="15" x14ac:dyDescent="0.2">
      <c r="A828" s="1501" t="s">
        <v>3615</v>
      </c>
      <c r="B828" s="1502" t="s">
        <v>3616</v>
      </c>
      <c r="C828" s="1501" t="s">
        <v>3615</v>
      </c>
      <c r="D828" t="s">
        <v>4708</v>
      </c>
    </row>
    <row r="829" spans="1:4" ht="15" x14ac:dyDescent="0.2">
      <c r="A829" s="1501" t="s">
        <v>1883</v>
      </c>
      <c r="B829" s="1502" t="s">
        <v>1884</v>
      </c>
      <c r="C829" s="1501" t="s">
        <v>1883</v>
      </c>
      <c r="D829" t="s">
        <v>3842</v>
      </c>
    </row>
    <row r="830" spans="1:4" ht="15" x14ac:dyDescent="0.2">
      <c r="A830" s="1501" t="s">
        <v>2149</v>
      </c>
      <c r="B830" s="1502" t="s">
        <v>2150</v>
      </c>
      <c r="C830" s="1501" t="s">
        <v>2149</v>
      </c>
      <c r="D830" t="s">
        <v>3975</v>
      </c>
    </row>
    <row r="831" spans="1:4" ht="15" x14ac:dyDescent="0.2">
      <c r="A831" s="1501" t="s">
        <v>2151</v>
      </c>
      <c r="B831" s="1502" t="s">
        <v>2152</v>
      </c>
      <c r="C831" s="1501" t="s">
        <v>2151</v>
      </c>
      <c r="D831" t="s">
        <v>3976</v>
      </c>
    </row>
    <row r="832" spans="1:4" ht="15" x14ac:dyDescent="0.2">
      <c r="A832" s="1501" t="s">
        <v>3733</v>
      </c>
      <c r="B832" s="1502" t="s">
        <v>3734</v>
      </c>
      <c r="C832" s="1501" t="s">
        <v>3733</v>
      </c>
      <c r="D832" t="s">
        <v>4767</v>
      </c>
    </row>
    <row r="833" spans="1:4" ht="15" x14ac:dyDescent="0.2">
      <c r="A833" s="1501" t="s">
        <v>3393</v>
      </c>
      <c r="B833" s="1502" t="s">
        <v>3394</v>
      </c>
      <c r="C833" s="1501" t="s">
        <v>3393</v>
      </c>
      <c r="D833" t="s">
        <v>4597</v>
      </c>
    </row>
    <row r="834" spans="1:4" ht="15" x14ac:dyDescent="0.2">
      <c r="A834" s="1501" t="s">
        <v>2681</v>
      </c>
      <c r="B834" s="1502" t="s">
        <v>2682</v>
      </c>
      <c r="C834" s="1501" t="s">
        <v>2681</v>
      </c>
      <c r="D834" t="s">
        <v>4241</v>
      </c>
    </row>
    <row r="835" spans="1:4" ht="15" x14ac:dyDescent="0.2">
      <c r="A835" s="1501" t="s">
        <v>2727</v>
      </c>
      <c r="B835" s="1502" t="s">
        <v>2728</v>
      </c>
      <c r="C835" s="1501" t="s">
        <v>2727</v>
      </c>
      <c r="D835" t="s">
        <v>4264</v>
      </c>
    </row>
    <row r="836" spans="1:4" ht="15" x14ac:dyDescent="0.2">
      <c r="A836" s="1501" t="s">
        <v>3577</v>
      </c>
      <c r="B836" s="1502" t="s">
        <v>3578</v>
      </c>
      <c r="C836" s="1501" t="s">
        <v>3577</v>
      </c>
      <c r="D836" t="s">
        <v>4689</v>
      </c>
    </row>
    <row r="837" spans="1:4" ht="15" x14ac:dyDescent="0.2">
      <c r="A837" s="1501" t="s">
        <v>3101</v>
      </c>
      <c r="B837" s="1502" t="s">
        <v>3102</v>
      </c>
      <c r="C837" s="1501" t="s">
        <v>3101</v>
      </c>
      <c r="D837" t="s">
        <v>4451</v>
      </c>
    </row>
    <row r="838" spans="1:4" ht="15" x14ac:dyDescent="0.2">
      <c r="A838" s="1501" t="s">
        <v>3773</v>
      </c>
      <c r="B838" s="1502" t="s">
        <v>3774</v>
      </c>
      <c r="C838" s="1501" t="s">
        <v>3773</v>
      </c>
      <c r="D838" t="s">
        <v>4787</v>
      </c>
    </row>
    <row r="839" spans="1:4" ht="15" x14ac:dyDescent="0.2">
      <c r="A839" s="1501" t="s">
        <v>3185</v>
      </c>
      <c r="B839" s="1502" t="s">
        <v>3186</v>
      </c>
      <c r="C839" s="1501" t="s">
        <v>3185</v>
      </c>
      <c r="D839" t="s">
        <v>4493</v>
      </c>
    </row>
    <row r="840" spans="1:4" ht="15" x14ac:dyDescent="0.2">
      <c r="A840" s="1501" t="s">
        <v>3745</v>
      </c>
      <c r="B840" s="1502" t="s">
        <v>3746</v>
      </c>
      <c r="C840" s="1501" t="s">
        <v>3745</v>
      </c>
      <c r="D840" t="s">
        <v>4773</v>
      </c>
    </row>
    <row r="841" spans="1:4" ht="15" x14ac:dyDescent="0.2">
      <c r="A841" s="1501" t="s">
        <v>3537</v>
      </c>
      <c r="B841" s="1502" t="s">
        <v>3538</v>
      </c>
      <c r="C841" s="1501" t="s">
        <v>3537</v>
      </c>
      <c r="D841" t="s">
        <v>4669</v>
      </c>
    </row>
    <row r="842" spans="1:4" ht="15" x14ac:dyDescent="0.2">
      <c r="A842" s="1501" t="s">
        <v>3763</v>
      </c>
      <c r="B842" s="1502" t="s">
        <v>3764</v>
      </c>
      <c r="C842" s="1501" t="s">
        <v>3763</v>
      </c>
      <c r="D842" t="s">
        <v>4782</v>
      </c>
    </row>
    <row r="843" spans="1:4" ht="15" x14ac:dyDescent="0.2">
      <c r="A843" s="1501" t="s">
        <v>3717</v>
      </c>
      <c r="B843" s="1502" t="s">
        <v>3718</v>
      </c>
      <c r="C843" s="1501" t="s">
        <v>3717</v>
      </c>
      <c r="D843" t="s">
        <v>4759</v>
      </c>
    </row>
    <row r="844" spans="1:4" ht="15" x14ac:dyDescent="0.2">
      <c r="A844" s="1501" t="s">
        <v>3587</v>
      </c>
      <c r="B844" s="1502" t="s">
        <v>3588</v>
      </c>
      <c r="C844" s="1501" t="s">
        <v>3587</v>
      </c>
      <c r="D844" t="s">
        <v>4694</v>
      </c>
    </row>
    <row r="845" spans="1:4" ht="15" x14ac:dyDescent="0.2">
      <c r="A845" s="1501" t="s">
        <v>2709</v>
      </c>
      <c r="B845" s="1502" t="s">
        <v>2710</v>
      </c>
      <c r="C845" s="1501" t="s">
        <v>2709</v>
      </c>
      <c r="D845" t="s">
        <v>4255</v>
      </c>
    </row>
    <row r="846" spans="1:4" ht="15" x14ac:dyDescent="0.2">
      <c r="A846" s="1501" t="s">
        <v>2385</v>
      </c>
      <c r="B846" s="1502" t="s">
        <v>2386</v>
      </c>
      <c r="C846" s="1501" t="s">
        <v>2385</v>
      </c>
      <c r="D846" t="s">
        <v>4093</v>
      </c>
    </row>
    <row r="847" spans="1:4" ht="15" x14ac:dyDescent="0.2">
      <c r="A847" s="1501" t="s">
        <v>3401</v>
      </c>
      <c r="B847" s="1502" t="s">
        <v>3402</v>
      </c>
      <c r="C847" s="1501" t="s">
        <v>3401</v>
      </c>
      <c r="D847" t="s">
        <v>4601</v>
      </c>
    </row>
    <row r="848" spans="1:4" ht="15" x14ac:dyDescent="0.2">
      <c r="A848" s="1501" t="s">
        <v>2747</v>
      </c>
      <c r="B848" s="1502" t="s">
        <v>2748</v>
      </c>
      <c r="C848" s="1501" t="s">
        <v>2747</v>
      </c>
      <c r="D848" t="s">
        <v>4274</v>
      </c>
    </row>
    <row r="849" spans="1:4" ht="15" x14ac:dyDescent="0.2">
      <c r="A849" s="1501" t="s">
        <v>3367</v>
      </c>
      <c r="B849" s="1502" t="s">
        <v>3368</v>
      </c>
      <c r="C849" s="1501" t="s">
        <v>3367</v>
      </c>
      <c r="D849" t="s">
        <v>4584</v>
      </c>
    </row>
    <row r="850" spans="1:4" ht="15" x14ac:dyDescent="0.2">
      <c r="A850" s="1501" t="s">
        <v>2879</v>
      </c>
      <c r="B850" s="1502" t="s">
        <v>2880</v>
      </c>
      <c r="C850" s="1501" t="s">
        <v>2879</v>
      </c>
      <c r="D850" t="s">
        <v>4340</v>
      </c>
    </row>
    <row r="851" spans="1:4" ht="15" x14ac:dyDescent="0.2">
      <c r="A851" s="1501" t="s">
        <v>2885</v>
      </c>
      <c r="B851" s="1502" t="s">
        <v>2886</v>
      </c>
      <c r="C851" s="1501" t="s">
        <v>2885</v>
      </c>
      <c r="D851" t="s">
        <v>4343</v>
      </c>
    </row>
    <row r="852" spans="1:4" ht="15" x14ac:dyDescent="0.2">
      <c r="A852" s="1501" t="s">
        <v>2847</v>
      </c>
      <c r="B852" s="1502" t="s">
        <v>2848</v>
      </c>
      <c r="C852" s="1501" t="s">
        <v>2847</v>
      </c>
      <c r="D852" t="s">
        <v>4324</v>
      </c>
    </row>
    <row r="853" spans="1:4" ht="15" x14ac:dyDescent="0.2">
      <c r="A853" s="1501" t="s">
        <v>1897</v>
      </c>
      <c r="B853" s="1502" t="s">
        <v>1898</v>
      </c>
      <c r="C853" s="1501" t="s">
        <v>1897</v>
      </c>
      <c r="D853" t="s">
        <v>3849</v>
      </c>
    </row>
    <row r="854" spans="1:4" ht="15" x14ac:dyDescent="0.2">
      <c r="A854" s="1501" t="s">
        <v>2881</v>
      </c>
      <c r="B854" s="1502" t="s">
        <v>2882</v>
      </c>
      <c r="C854" s="1501" t="s">
        <v>2881</v>
      </c>
      <c r="D854" t="s">
        <v>4341</v>
      </c>
    </row>
    <row r="855" spans="1:4" ht="15" x14ac:dyDescent="0.2">
      <c r="A855" s="1501" t="s">
        <v>2267</v>
      </c>
      <c r="B855" s="1502" t="s">
        <v>2268</v>
      </c>
      <c r="C855" s="1501" t="s">
        <v>2267</v>
      </c>
      <c r="D855" t="s">
        <v>4034</v>
      </c>
    </row>
    <row r="856" spans="1:4" ht="15" x14ac:dyDescent="0.2">
      <c r="A856" s="1501" t="s">
        <v>2275</v>
      </c>
      <c r="B856" s="1502" t="s">
        <v>2276</v>
      </c>
      <c r="C856" s="1501" t="s">
        <v>2275</v>
      </c>
      <c r="D856" t="s">
        <v>4038</v>
      </c>
    </row>
    <row r="857" spans="1:4" ht="15" x14ac:dyDescent="0.2">
      <c r="A857" s="1501" t="s">
        <v>3295</v>
      </c>
      <c r="B857" s="1502" t="s">
        <v>3296</v>
      </c>
      <c r="C857" s="1501" t="s">
        <v>3295</v>
      </c>
      <c r="D857" t="s">
        <v>4548</v>
      </c>
    </row>
    <row r="858" spans="1:4" ht="15" x14ac:dyDescent="0.2">
      <c r="A858" s="1501" t="s">
        <v>2361</v>
      </c>
      <c r="B858" s="1502" t="s">
        <v>2362</v>
      </c>
      <c r="C858" s="1501" t="s">
        <v>2361</v>
      </c>
      <c r="D858" t="s">
        <v>4081</v>
      </c>
    </row>
    <row r="859" spans="1:4" ht="15" x14ac:dyDescent="0.2">
      <c r="A859" s="1501" t="s">
        <v>2783</v>
      </c>
      <c r="B859" s="1502" t="s">
        <v>2784</v>
      </c>
      <c r="C859" s="1501" t="s">
        <v>2783</v>
      </c>
      <c r="D859" t="s">
        <v>4292</v>
      </c>
    </row>
    <row r="860" spans="1:4" ht="15" x14ac:dyDescent="0.2">
      <c r="A860" s="1501" t="s">
        <v>3723</v>
      </c>
      <c r="B860" s="1502" t="s">
        <v>3724</v>
      </c>
      <c r="C860" s="1501" t="s">
        <v>3723</v>
      </c>
      <c r="D860" t="s">
        <v>4762</v>
      </c>
    </row>
    <row r="861" spans="1:4" ht="15" x14ac:dyDescent="0.2">
      <c r="A861" s="1501" t="s">
        <v>3095</v>
      </c>
      <c r="B861" s="1502" t="s">
        <v>3096</v>
      </c>
      <c r="C861" s="1501" t="s">
        <v>3095</v>
      </c>
      <c r="D861" t="s">
        <v>4448</v>
      </c>
    </row>
    <row r="862" spans="1:4" ht="15" x14ac:dyDescent="0.2">
      <c r="A862" s="1501" t="s">
        <v>3181</v>
      </c>
      <c r="B862" s="1502" t="s">
        <v>3182</v>
      </c>
      <c r="C862" s="1501" t="s">
        <v>3181</v>
      </c>
      <c r="D862" t="s">
        <v>4491</v>
      </c>
    </row>
    <row r="863" spans="1:4" ht="15" x14ac:dyDescent="0.2">
      <c r="A863" s="1501" t="s">
        <v>2193</v>
      </c>
      <c r="B863" s="1502" t="s">
        <v>2194</v>
      </c>
      <c r="C863" s="1501" t="s">
        <v>2193</v>
      </c>
      <c r="D863" t="s">
        <v>3997</v>
      </c>
    </row>
    <row r="864" spans="1:4" ht="15" x14ac:dyDescent="0.2">
      <c r="A864" s="1501" t="s">
        <v>3223</v>
      </c>
      <c r="B864" s="1502" t="s">
        <v>3224</v>
      </c>
      <c r="C864" s="1501" t="s">
        <v>3223</v>
      </c>
      <c r="D864" t="s">
        <v>4512</v>
      </c>
    </row>
    <row r="865" spans="1:4" ht="15" x14ac:dyDescent="0.2">
      <c r="A865" s="1501" t="s">
        <v>3189</v>
      </c>
      <c r="B865" s="1502" t="s">
        <v>3190</v>
      </c>
      <c r="C865" s="1501" t="s">
        <v>3189</v>
      </c>
      <c r="D865" t="s">
        <v>4495</v>
      </c>
    </row>
    <row r="866" spans="1:4" ht="15" x14ac:dyDescent="0.2">
      <c r="A866" s="1501" t="s">
        <v>3497</v>
      </c>
      <c r="B866" s="1502" t="s">
        <v>3498</v>
      </c>
      <c r="C866" s="1501" t="s">
        <v>3497</v>
      </c>
      <c r="D866" t="s">
        <v>4649</v>
      </c>
    </row>
    <row r="867" spans="1:4" ht="15" x14ac:dyDescent="0.2">
      <c r="A867" s="1501" t="s">
        <v>2233</v>
      </c>
      <c r="B867" s="1502" t="s">
        <v>2234</v>
      </c>
      <c r="C867" s="1501" t="s">
        <v>2233</v>
      </c>
      <c r="D867" t="s">
        <v>4017</v>
      </c>
    </row>
    <row r="868" spans="1:4" ht="15" x14ac:dyDescent="0.2">
      <c r="A868" s="1501" t="s">
        <v>3005</v>
      </c>
      <c r="B868" s="1502" t="s">
        <v>3006</v>
      </c>
      <c r="C868" s="1501" t="s">
        <v>3005</v>
      </c>
      <c r="D868" t="s">
        <v>4403</v>
      </c>
    </row>
    <row r="869" spans="1:4" ht="15" x14ac:dyDescent="0.2">
      <c r="A869" s="1501" t="s">
        <v>3003</v>
      </c>
      <c r="B869" s="1502" t="s">
        <v>3004</v>
      </c>
      <c r="C869" s="1501" t="s">
        <v>3003</v>
      </c>
      <c r="D869" t="s">
        <v>4402</v>
      </c>
    </row>
    <row r="870" spans="1:4" ht="15" x14ac:dyDescent="0.2">
      <c r="A870" s="1501" t="s">
        <v>2309</v>
      </c>
      <c r="B870" s="1502" t="s">
        <v>2310</v>
      </c>
      <c r="C870" s="1501" t="s">
        <v>2309</v>
      </c>
      <c r="D870" t="s">
        <v>4055</v>
      </c>
    </row>
    <row r="871" spans="1:4" ht="15" x14ac:dyDescent="0.2">
      <c r="A871" s="1501" t="s">
        <v>2377</v>
      </c>
      <c r="B871" s="1502" t="s">
        <v>2378</v>
      </c>
      <c r="C871" s="1501" t="s">
        <v>2377</v>
      </c>
      <c r="D871" t="s">
        <v>4089</v>
      </c>
    </row>
    <row r="872" spans="1:4" ht="15" x14ac:dyDescent="0.2">
      <c r="A872" s="1501" t="s">
        <v>3475</v>
      </c>
      <c r="B872" s="1502" t="s">
        <v>3476</v>
      </c>
      <c r="C872" s="1501" t="s">
        <v>3475</v>
      </c>
      <c r="D872" t="s">
        <v>4638</v>
      </c>
    </row>
    <row r="873" spans="1:4" ht="15" x14ac:dyDescent="0.2">
      <c r="A873" s="1501" t="s">
        <v>2091</v>
      </c>
      <c r="B873" s="1502" t="s">
        <v>2092</v>
      </c>
      <c r="C873" s="1501" t="s">
        <v>2091</v>
      </c>
      <c r="D873" t="s">
        <v>3946</v>
      </c>
    </row>
    <row r="874" spans="1:4" ht="15" x14ac:dyDescent="0.2">
      <c r="A874" s="1501" t="s">
        <v>2189</v>
      </c>
      <c r="B874" s="1502" t="s">
        <v>2190</v>
      </c>
      <c r="C874" s="1501" t="s">
        <v>2189</v>
      </c>
      <c r="D874" t="s">
        <v>3995</v>
      </c>
    </row>
    <row r="875" spans="1:4" ht="15" x14ac:dyDescent="0.2">
      <c r="A875" s="1501" t="s">
        <v>1951</v>
      </c>
      <c r="B875" s="1502" t="s">
        <v>1952</v>
      </c>
      <c r="C875" s="1501" t="s">
        <v>1951</v>
      </c>
      <c r="D875" t="s">
        <v>3876</v>
      </c>
    </row>
    <row r="876" spans="1:4" ht="15" x14ac:dyDescent="0.2">
      <c r="A876" s="1501" t="s">
        <v>2439</v>
      </c>
      <c r="B876" s="1502" t="s">
        <v>2440</v>
      </c>
      <c r="C876" s="1501" t="s">
        <v>2439</v>
      </c>
      <c r="D876" t="s">
        <v>4120</v>
      </c>
    </row>
    <row r="877" spans="1:4" ht="15" x14ac:dyDescent="0.2">
      <c r="A877" s="1501" t="s">
        <v>3463</v>
      </c>
      <c r="B877" s="1502" t="s">
        <v>3464</v>
      </c>
      <c r="C877" s="1501" t="s">
        <v>3463</v>
      </c>
      <c r="D877" t="s">
        <v>4632</v>
      </c>
    </row>
    <row r="878" spans="1:4" ht="15" x14ac:dyDescent="0.2">
      <c r="A878" s="1501" t="s">
        <v>2805</v>
      </c>
      <c r="B878" s="1502" t="s">
        <v>2806</v>
      </c>
      <c r="C878" s="1501" t="s">
        <v>2805</v>
      </c>
      <c r="D878" t="s">
        <v>4303</v>
      </c>
    </row>
    <row r="879" spans="1:4" ht="15" x14ac:dyDescent="0.2">
      <c r="A879" s="1501" t="s">
        <v>1877</v>
      </c>
      <c r="B879" s="1502" t="s">
        <v>1878</v>
      </c>
      <c r="C879" s="1501" t="s">
        <v>1877</v>
      </c>
      <c r="D879" t="s">
        <v>3839</v>
      </c>
    </row>
    <row r="880" spans="1:4" ht="15" x14ac:dyDescent="0.2">
      <c r="A880" s="1501" t="s">
        <v>3785</v>
      </c>
      <c r="B880" s="1502" t="s">
        <v>3786</v>
      </c>
      <c r="C880" s="1501" t="s">
        <v>3785</v>
      </c>
      <c r="D880" t="s">
        <v>4793</v>
      </c>
    </row>
    <row r="881" spans="1:4" ht="15" x14ac:dyDescent="0.2">
      <c r="A881" s="1501" t="s">
        <v>3787</v>
      </c>
      <c r="B881" s="1502" t="s">
        <v>3788</v>
      </c>
      <c r="C881" s="1501" t="s">
        <v>3787</v>
      </c>
      <c r="D881" t="s">
        <v>4794</v>
      </c>
    </row>
    <row r="882" spans="1:4" ht="15" x14ac:dyDescent="0.2">
      <c r="A882" s="1501" t="s">
        <v>1893</v>
      </c>
      <c r="B882" s="1502" t="s">
        <v>1894</v>
      </c>
      <c r="C882" s="1501" t="s">
        <v>1893</v>
      </c>
      <c r="D882" t="s">
        <v>3847</v>
      </c>
    </row>
    <row r="883" spans="1:4" ht="15" x14ac:dyDescent="0.2">
      <c r="A883" s="1501" t="s">
        <v>2261</v>
      </c>
      <c r="B883" s="1502" t="s">
        <v>2262</v>
      </c>
      <c r="C883" s="1501" t="s">
        <v>2261</v>
      </c>
      <c r="D883" t="s">
        <v>4031</v>
      </c>
    </row>
    <row r="884" spans="1:4" ht="15" x14ac:dyDescent="0.2">
      <c r="A884" s="1501" t="s">
        <v>2643</v>
      </c>
      <c r="B884" s="1502" t="s">
        <v>2644</v>
      </c>
      <c r="C884" s="1501" t="s">
        <v>2643</v>
      </c>
      <c r="D884" t="s">
        <v>4222</v>
      </c>
    </row>
    <row r="885" spans="1:4" ht="15" x14ac:dyDescent="0.2">
      <c r="A885" s="1501" t="s">
        <v>2201</v>
      </c>
      <c r="B885" s="1502" t="s">
        <v>2202</v>
      </c>
      <c r="C885" s="1501" t="s">
        <v>2201</v>
      </c>
      <c r="D885" t="s">
        <v>4001</v>
      </c>
    </row>
    <row r="886" spans="1:4" ht="15" x14ac:dyDescent="0.2">
      <c r="A886" s="1501" t="s">
        <v>2159</v>
      </c>
      <c r="B886" s="1502" t="s">
        <v>2160</v>
      </c>
      <c r="C886" s="1501" t="s">
        <v>2159</v>
      </c>
      <c r="D886" t="s">
        <v>3980</v>
      </c>
    </row>
    <row r="887" spans="1:4" ht="15" x14ac:dyDescent="0.2">
      <c r="A887" s="1501" t="s">
        <v>2195</v>
      </c>
      <c r="B887" s="1502" t="s">
        <v>2196</v>
      </c>
      <c r="C887" s="1501" t="s">
        <v>2195</v>
      </c>
      <c r="D887" t="s">
        <v>3998</v>
      </c>
    </row>
    <row r="888" spans="1:4" ht="15" x14ac:dyDescent="0.2">
      <c r="A888" s="1501" t="s">
        <v>3803</v>
      </c>
      <c r="B888" s="1502" t="s">
        <v>3804</v>
      </c>
      <c r="C888" s="1501" t="s">
        <v>3803</v>
      </c>
      <c r="D888" t="s">
        <v>4802</v>
      </c>
    </row>
    <row r="889" spans="1:4" ht="15" x14ac:dyDescent="0.2">
      <c r="A889" s="1501" t="s">
        <v>2255</v>
      </c>
      <c r="B889" s="1502" t="s">
        <v>2256</v>
      </c>
      <c r="C889" s="1501" t="s">
        <v>2255</v>
      </c>
      <c r="D889" t="s">
        <v>4028</v>
      </c>
    </row>
    <row r="890" spans="1:4" ht="15" x14ac:dyDescent="0.2">
      <c r="A890" s="1501" t="s">
        <v>3009</v>
      </c>
      <c r="B890" s="1502" t="s">
        <v>3010</v>
      </c>
      <c r="C890" s="1501" t="s">
        <v>3009</v>
      </c>
      <c r="D890" t="s">
        <v>4405</v>
      </c>
    </row>
    <row r="891" spans="1:4" ht="15" x14ac:dyDescent="0.2">
      <c r="A891" s="1501" t="s">
        <v>2007</v>
      </c>
      <c r="B891" s="1502" t="s">
        <v>2008</v>
      </c>
      <c r="C891" s="1501" t="s">
        <v>2007</v>
      </c>
      <c r="D891" t="s">
        <v>3904</v>
      </c>
    </row>
    <row r="892" spans="1:4" ht="15" x14ac:dyDescent="0.2">
      <c r="A892" s="1501" t="s">
        <v>2009</v>
      </c>
      <c r="B892" s="1502" t="s">
        <v>2010</v>
      </c>
      <c r="C892" s="1501" t="s">
        <v>2009</v>
      </c>
      <c r="D892" t="s">
        <v>3905</v>
      </c>
    </row>
    <row r="893" spans="1:4" ht="15" x14ac:dyDescent="0.2">
      <c r="A893" s="1501" t="s">
        <v>3405</v>
      </c>
      <c r="B893" s="1502" t="s">
        <v>3406</v>
      </c>
      <c r="C893" s="1501" t="s">
        <v>3405</v>
      </c>
      <c r="D893" t="s">
        <v>4603</v>
      </c>
    </row>
    <row r="894" spans="1:4" ht="15" x14ac:dyDescent="0.2">
      <c r="A894" s="1501" t="s">
        <v>3351</v>
      </c>
      <c r="B894" s="1502" t="s">
        <v>3352</v>
      </c>
      <c r="C894" s="1501" t="s">
        <v>3351</v>
      </c>
      <c r="D894" t="s">
        <v>4576</v>
      </c>
    </row>
    <row r="895" spans="1:4" ht="15" x14ac:dyDescent="0.2">
      <c r="A895" s="1501" t="s">
        <v>3499</v>
      </c>
      <c r="B895" s="1502" t="s">
        <v>3500</v>
      </c>
      <c r="C895" s="1501" t="s">
        <v>3499</v>
      </c>
      <c r="D895" t="s">
        <v>4650</v>
      </c>
    </row>
    <row r="896" spans="1:4" ht="15" x14ac:dyDescent="0.2">
      <c r="A896" s="1501" t="s">
        <v>2491</v>
      </c>
      <c r="B896" s="1502" t="s">
        <v>2492</v>
      </c>
      <c r="C896" s="1501" t="s">
        <v>2491</v>
      </c>
      <c r="D896" t="s">
        <v>4146</v>
      </c>
    </row>
    <row r="897" spans="1:4" ht="15" x14ac:dyDescent="0.2">
      <c r="A897" s="1501" t="s">
        <v>3107</v>
      </c>
      <c r="B897" s="1502" t="s">
        <v>3108</v>
      </c>
      <c r="C897" s="1501" t="s">
        <v>3107</v>
      </c>
      <c r="D897" t="s">
        <v>4454</v>
      </c>
    </row>
    <row r="898" spans="1:4" ht="15" x14ac:dyDescent="0.2">
      <c r="A898" s="1501" t="s">
        <v>2799</v>
      </c>
      <c r="B898" s="1502" t="s">
        <v>2800</v>
      </c>
      <c r="C898" s="1501" t="s">
        <v>2799</v>
      </c>
      <c r="D898" t="s">
        <v>4300</v>
      </c>
    </row>
    <row r="899" spans="1:4" ht="15" x14ac:dyDescent="0.2">
      <c r="A899" s="1501" t="s">
        <v>3683</v>
      </c>
      <c r="B899" s="1502" t="s">
        <v>3684</v>
      </c>
      <c r="C899" s="1501" t="s">
        <v>3683</v>
      </c>
      <c r="D899" t="s">
        <v>4742</v>
      </c>
    </row>
    <row r="900" spans="1:4" ht="15" x14ac:dyDescent="0.2">
      <c r="A900" s="1501" t="s">
        <v>3645</v>
      </c>
      <c r="B900" s="1502" t="s">
        <v>3646</v>
      </c>
      <c r="C900" s="1501" t="s">
        <v>3645</v>
      </c>
      <c r="D900" t="s">
        <v>4723</v>
      </c>
    </row>
    <row r="901" spans="1:4" ht="15" x14ac:dyDescent="0.2">
      <c r="A901" s="1501" t="s">
        <v>1855</v>
      </c>
      <c r="B901" s="1502" t="s">
        <v>1856</v>
      </c>
      <c r="C901" s="1501" t="s">
        <v>1855</v>
      </c>
      <c r="D901" t="s">
        <v>3828</v>
      </c>
    </row>
    <row r="902" spans="1:4" ht="15" x14ac:dyDescent="0.2">
      <c r="A902" s="1501" t="s">
        <v>3511</v>
      </c>
      <c r="B902" s="1502" t="s">
        <v>3512</v>
      </c>
      <c r="C902" s="1501" t="s">
        <v>3511</v>
      </c>
      <c r="D902" t="s">
        <v>4656</v>
      </c>
    </row>
    <row r="903" spans="1:4" ht="15" x14ac:dyDescent="0.2">
      <c r="A903" s="1501" t="s">
        <v>2291</v>
      </c>
      <c r="B903" s="1502" t="s">
        <v>2292</v>
      </c>
      <c r="C903" s="1501" t="s">
        <v>2291</v>
      </c>
      <c r="D903" t="s">
        <v>4046</v>
      </c>
    </row>
    <row r="904" spans="1:4" ht="15" x14ac:dyDescent="0.2">
      <c r="A904" s="1501" t="s">
        <v>3611</v>
      </c>
      <c r="B904" s="1502" t="s">
        <v>3612</v>
      </c>
      <c r="C904" s="1501" t="s">
        <v>3611</v>
      </c>
      <c r="D904" t="s">
        <v>4706</v>
      </c>
    </row>
    <row r="905" spans="1:4" ht="15" x14ac:dyDescent="0.2">
      <c r="A905" s="1501" t="s">
        <v>3539</v>
      </c>
      <c r="B905" s="1502" t="s">
        <v>3540</v>
      </c>
      <c r="C905" s="1501" t="s">
        <v>3539</v>
      </c>
      <c r="D905" t="s">
        <v>4670</v>
      </c>
    </row>
    <row r="906" spans="1:4" ht="15" x14ac:dyDescent="0.2">
      <c r="A906" s="1501" t="s">
        <v>2967</v>
      </c>
      <c r="B906" s="1502" t="s">
        <v>2968</v>
      </c>
      <c r="C906" s="1501" t="s">
        <v>2967</v>
      </c>
      <c r="D906" t="s">
        <v>4384</v>
      </c>
    </row>
    <row r="907" spans="1:4" ht="15" x14ac:dyDescent="0.2">
      <c r="A907" s="1501" t="s">
        <v>2031</v>
      </c>
      <c r="B907" s="1502" t="s">
        <v>2032</v>
      </c>
      <c r="C907" s="1501" t="s">
        <v>2031</v>
      </c>
      <c r="D907" t="s">
        <v>3916</v>
      </c>
    </row>
    <row r="908" spans="1:4" ht="15" x14ac:dyDescent="0.2">
      <c r="A908" s="1501" t="s">
        <v>3453</v>
      </c>
      <c r="B908" s="1502" t="s">
        <v>3454</v>
      </c>
      <c r="C908" s="1501" t="s">
        <v>3453</v>
      </c>
      <c r="D908" t="s">
        <v>4627</v>
      </c>
    </row>
    <row r="909" spans="1:4" ht="15" x14ac:dyDescent="0.2">
      <c r="A909" s="1501" t="s">
        <v>2905</v>
      </c>
      <c r="B909" s="1502" t="s">
        <v>2906</v>
      </c>
      <c r="C909" s="1501" t="s">
        <v>2905</v>
      </c>
      <c r="D909" t="s">
        <v>4353</v>
      </c>
    </row>
    <row r="910" spans="1:4" ht="15" x14ac:dyDescent="0.2">
      <c r="A910" s="1501" t="s">
        <v>3765</v>
      </c>
      <c r="B910" s="1502" t="s">
        <v>3766</v>
      </c>
      <c r="C910" s="1501" t="s">
        <v>3765</v>
      </c>
      <c r="D910" t="s">
        <v>4783</v>
      </c>
    </row>
    <row r="911" spans="1:4" ht="15" x14ac:dyDescent="0.2">
      <c r="A911" s="1501" t="s">
        <v>3273</v>
      </c>
      <c r="B911" s="1502" t="s">
        <v>3274</v>
      </c>
      <c r="C911" s="1501" t="s">
        <v>3273</v>
      </c>
      <c r="D911" t="s">
        <v>4537</v>
      </c>
    </row>
    <row r="912" spans="1:4" ht="15" x14ac:dyDescent="0.2">
      <c r="A912" s="1501" t="s">
        <v>2795</v>
      </c>
      <c r="B912" s="1502" t="s">
        <v>2796</v>
      </c>
      <c r="C912" s="1501" t="s">
        <v>2795</v>
      </c>
      <c r="D912" t="s">
        <v>4298</v>
      </c>
    </row>
    <row r="913" spans="1:4" ht="15" x14ac:dyDescent="0.2">
      <c r="A913" s="1501" t="s">
        <v>2259</v>
      </c>
      <c r="B913" s="1502" t="s">
        <v>2260</v>
      </c>
      <c r="C913" s="1501" t="s">
        <v>2259</v>
      </c>
      <c r="D913" t="s">
        <v>4030</v>
      </c>
    </row>
    <row r="914" spans="1:4" ht="15" x14ac:dyDescent="0.2">
      <c r="A914" s="1501" t="s">
        <v>2705</v>
      </c>
      <c r="B914" s="1502" t="s">
        <v>2706</v>
      </c>
      <c r="C914" s="1501" t="s">
        <v>2705</v>
      </c>
      <c r="D914" t="s">
        <v>4253</v>
      </c>
    </row>
    <row r="915" spans="1:4" ht="15" x14ac:dyDescent="0.2">
      <c r="A915" s="1501" t="s">
        <v>3687</v>
      </c>
      <c r="B915" s="1502" t="s">
        <v>3688</v>
      </c>
      <c r="C915" s="1501" t="s">
        <v>3687</v>
      </c>
      <c r="D915" t="s">
        <v>4744</v>
      </c>
    </row>
    <row r="916" spans="1:4" ht="15" x14ac:dyDescent="0.2">
      <c r="A916" s="1501" t="s">
        <v>3531</v>
      </c>
      <c r="B916" s="1502" t="s">
        <v>3532</v>
      </c>
      <c r="C916" s="1501" t="s">
        <v>3531</v>
      </c>
      <c r="D916" t="s">
        <v>4666</v>
      </c>
    </row>
    <row r="917" spans="1:4" ht="15" x14ac:dyDescent="0.2">
      <c r="A917" s="1501" t="s">
        <v>3167</v>
      </c>
      <c r="B917" s="1502" t="s">
        <v>3168</v>
      </c>
      <c r="C917" s="1501" t="s">
        <v>3167</v>
      </c>
      <c r="D917" t="s">
        <v>4484</v>
      </c>
    </row>
    <row r="918" spans="1:4" ht="15" x14ac:dyDescent="0.2">
      <c r="A918" s="1501" t="s">
        <v>1899</v>
      </c>
      <c r="B918" s="1502" t="s">
        <v>1900</v>
      </c>
      <c r="C918" s="1501" t="s">
        <v>1899</v>
      </c>
      <c r="D918" t="s">
        <v>3850</v>
      </c>
    </row>
    <row r="919" spans="1:4" ht="15" x14ac:dyDescent="0.2">
      <c r="A919" s="1501" t="s">
        <v>3109</v>
      </c>
      <c r="B919" s="1502" t="s">
        <v>3110</v>
      </c>
      <c r="C919" s="1501" t="s">
        <v>3109</v>
      </c>
      <c r="D919" t="s">
        <v>4455</v>
      </c>
    </row>
    <row r="920" spans="1:4" ht="15" x14ac:dyDescent="0.2">
      <c r="A920" s="1501" t="s">
        <v>3797</v>
      </c>
      <c r="B920" s="1502" t="s">
        <v>3798</v>
      </c>
      <c r="C920" s="1501" t="s">
        <v>3797</v>
      </c>
      <c r="D920" t="s">
        <v>4799</v>
      </c>
    </row>
    <row r="921" spans="1:4" ht="15" x14ac:dyDescent="0.2">
      <c r="A921" s="1501" t="s">
        <v>3793</v>
      </c>
      <c r="B921" s="1502" t="s">
        <v>3794</v>
      </c>
      <c r="C921" s="1501" t="s">
        <v>3793</v>
      </c>
      <c r="D921" t="s">
        <v>4797</v>
      </c>
    </row>
    <row r="922" spans="1:4" ht="15" x14ac:dyDescent="0.2">
      <c r="A922" s="1501" t="s">
        <v>2659</v>
      </c>
      <c r="B922" s="1502" t="s">
        <v>2660</v>
      </c>
      <c r="C922" s="1501" t="s">
        <v>2659</v>
      </c>
      <c r="D922" t="s">
        <v>4230</v>
      </c>
    </row>
    <row r="923" spans="1:4" ht="15" x14ac:dyDescent="0.2">
      <c r="A923" s="1501" t="s">
        <v>2655</v>
      </c>
      <c r="B923" s="1502" t="s">
        <v>2656</v>
      </c>
      <c r="C923" s="1501" t="s">
        <v>2655</v>
      </c>
      <c r="D923" t="s">
        <v>4228</v>
      </c>
    </row>
    <row r="924" spans="1:4" ht="15" x14ac:dyDescent="0.2">
      <c r="A924" s="1501" t="s">
        <v>2293</v>
      </c>
      <c r="B924" s="1502" t="s">
        <v>2294</v>
      </c>
      <c r="C924" s="1501" t="s">
        <v>2293</v>
      </c>
      <c r="D924" t="s">
        <v>4047</v>
      </c>
    </row>
    <row r="925" spans="1:4" ht="15" x14ac:dyDescent="0.2">
      <c r="A925" s="1501" t="s">
        <v>1845</v>
      </c>
      <c r="B925" s="1502" t="s">
        <v>1846</v>
      </c>
      <c r="C925" s="1501" t="s">
        <v>1845</v>
      </c>
      <c r="D925" t="s">
        <v>3823</v>
      </c>
    </row>
    <row r="926" spans="1:4" ht="15" x14ac:dyDescent="0.2">
      <c r="A926" s="1501" t="s">
        <v>2143</v>
      </c>
      <c r="B926" s="1502" t="s">
        <v>2144</v>
      </c>
      <c r="C926" s="1501" t="s">
        <v>2143</v>
      </c>
      <c r="D926" t="s">
        <v>3972</v>
      </c>
    </row>
    <row r="927" spans="1:4" ht="15" x14ac:dyDescent="0.2">
      <c r="A927" s="1501" t="s">
        <v>3661</v>
      </c>
      <c r="B927" s="1502" t="s">
        <v>3662</v>
      </c>
      <c r="C927" s="1501" t="s">
        <v>3661</v>
      </c>
      <c r="D927" t="s">
        <v>4731</v>
      </c>
    </row>
    <row r="928" spans="1:4" ht="15" x14ac:dyDescent="0.2">
      <c r="A928" s="1501" t="s">
        <v>2609</v>
      </c>
      <c r="B928" s="1502" t="s">
        <v>2610</v>
      </c>
      <c r="C928" s="1501" t="s">
        <v>2609</v>
      </c>
      <c r="D928" t="s">
        <v>4205</v>
      </c>
    </row>
    <row r="929" spans="1:4" ht="15" x14ac:dyDescent="0.2">
      <c r="A929" s="1501" t="s">
        <v>3037</v>
      </c>
      <c r="B929" s="1502" t="s">
        <v>3038</v>
      </c>
      <c r="C929" s="1501" t="s">
        <v>3037</v>
      </c>
      <c r="D929" t="s">
        <v>4419</v>
      </c>
    </row>
    <row r="930" spans="1:4" ht="15" x14ac:dyDescent="0.2">
      <c r="A930" s="1501" t="s">
        <v>3035</v>
      </c>
      <c r="B930" s="1502" t="s">
        <v>3036</v>
      </c>
      <c r="C930" s="1501" t="s">
        <v>3035</v>
      </c>
      <c r="D930" t="s">
        <v>4418</v>
      </c>
    </row>
    <row r="931" spans="1:4" ht="15" x14ac:dyDescent="0.2">
      <c r="A931" s="1501" t="s">
        <v>2365</v>
      </c>
      <c r="B931" s="1502" t="s">
        <v>2366</v>
      </c>
      <c r="C931" s="1501" t="s">
        <v>2365</v>
      </c>
      <c r="D931" t="s">
        <v>4083</v>
      </c>
    </row>
    <row r="932" spans="1:4" ht="15" x14ac:dyDescent="0.2">
      <c r="A932" s="1501" t="s">
        <v>2231</v>
      </c>
      <c r="B932" s="1502" t="s">
        <v>2232</v>
      </c>
      <c r="C932" s="1501" t="s">
        <v>2231</v>
      </c>
      <c r="D932" t="s">
        <v>4016</v>
      </c>
    </row>
    <row r="933" spans="1:4" ht="15" x14ac:dyDescent="0.2">
      <c r="A933" s="1501" t="s">
        <v>2981</v>
      </c>
      <c r="B933" s="1502" t="s">
        <v>2982</v>
      </c>
      <c r="C933" s="1501" t="s">
        <v>2981</v>
      </c>
      <c r="D933" t="s">
        <v>4391</v>
      </c>
    </row>
    <row r="934" spans="1:4" ht="15" x14ac:dyDescent="0.2">
      <c r="A934" s="1501" t="s">
        <v>3063</v>
      </c>
      <c r="B934" s="1502" t="s">
        <v>3064</v>
      </c>
      <c r="C934" s="1501" t="s">
        <v>3063</v>
      </c>
      <c r="D934" t="s">
        <v>4432</v>
      </c>
    </row>
    <row r="935" spans="1:4" ht="15" x14ac:dyDescent="0.2">
      <c r="A935" s="1501" t="s">
        <v>2717</v>
      </c>
      <c r="B935" s="1502" t="s">
        <v>2718</v>
      </c>
      <c r="C935" s="1501" t="s">
        <v>2717</v>
      </c>
      <c r="D935" t="s">
        <v>4259</v>
      </c>
    </row>
    <row r="936" spans="1:4" ht="15" x14ac:dyDescent="0.2">
      <c r="A936" s="1501" t="s">
        <v>3397</v>
      </c>
      <c r="B936" s="1502" t="s">
        <v>3398</v>
      </c>
      <c r="C936" s="1501" t="s">
        <v>3397</v>
      </c>
      <c r="D936" t="s">
        <v>4599</v>
      </c>
    </row>
    <row r="937" spans="1:4" ht="15" x14ac:dyDescent="0.2">
      <c r="A937" s="1501" t="s">
        <v>3379</v>
      </c>
      <c r="B937" s="1502" t="s">
        <v>3380</v>
      </c>
      <c r="C937" s="1501" t="s">
        <v>3379</v>
      </c>
      <c r="D937" t="s">
        <v>4590</v>
      </c>
    </row>
    <row r="938" spans="1:4" ht="15" x14ac:dyDescent="0.2">
      <c r="A938" s="1501" t="s">
        <v>3171</v>
      </c>
      <c r="B938" s="1502" t="s">
        <v>3172</v>
      </c>
      <c r="C938" s="1501" t="s">
        <v>3171</v>
      </c>
      <c r="D938" t="s">
        <v>4486</v>
      </c>
    </row>
    <row r="939" spans="1:4" ht="15" x14ac:dyDescent="0.2">
      <c r="A939" s="1501" t="s">
        <v>2977</v>
      </c>
      <c r="B939" s="1502" t="s">
        <v>2978</v>
      </c>
      <c r="C939" s="1501" t="s">
        <v>2977</v>
      </c>
      <c r="D939" t="s">
        <v>4389</v>
      </c>
    </row>
    <row r="940" spans="1:4" ht="15" x14ac:dyDescent="0.2">
      <c r="A940" s="1501" t="s">
        <v>2933</v>
      </c>
      <c r="B940" s="1502" t="s">
        <v>2934</v>
      </c>
      <c r="C940" s="1501" t="s">
        <v>2933</v>
      </c>
      <c r="D940" t="s">
        <v>4367</v>
      </c>
    </row>
    <row r="941" spans="1:4" ht="15" x14ac:dyDescent="0.2">
      <c r="A941" s="1501" t="s">
        <v>1851</v>
      </c>
      <c r="B941" s="1502" t="s">
        <v>1852</v>
      </c>
      <c r="C941" s="1501" t="s">
        <v>1851</v>
      </c>
      <c r="D941" t="s">
        <v>3826</v>
      </c>
    </row>
    <row r="942" spans="1:4" ht="15" x14ac:dyDescent="0.2">
      <c r="A942" s="1501" t="s">
        <v>2617</v>
      </c>
      <c r="B942" s="1502" t="s">
        <v>2618</v>
      </c>
      <c r="C942" s="1501" t="s">
        <v>2617</v>
      </c>
      <c r="D942" t="s">
        <v>4209</v>
      </c>
    </row>
    <row r="943" spans="1:4" ht="15" x14ac:dyDescent="0.2">
      <c r="A943" s="1501" t="s">
        <v>2343</v>
      </c>
      <c r="B943" s="1502" t="s">
        <v>2344</v>
      </c>
      <c r="C943" s="1501" t="s">
        <v>2343</v>
      </c>
      <c r="D943" t="s">
        <v>4072</v>
      </c>
    </row>
    <row r="944" spans="1:4" ht="15" x14ac:dyDescent="0.2">
      <c r="A944" s="1501" t="s">
        <v>2223</v>
      </c>
      <c r="B944" s="1502" t="s">
        <v>2224</v>
      </c>
      <c r="C944" s="1501" t="s">
        <v>2223</v>
      </c>
      <c r="D944" t="s">
        <v>4012</v>
      </c>
    </row>
    <row r="945" spans="1:4" ht="15" x14ac:dyDescent="0.2">
      <c r="A945" s="1501" t="s">
        <v>2889</v>
      </c>
      <c r="B945" s="1502" t="s">
        <v>2890</v>
      </c>
      <c r="C945" s="1501" t="s">
        <v>2889</v>
      </c>
      <c r="D945" t="s">
        <v>4345</v>
      </c>
    </row>
    <row r="946" spans="1:4" ht="15" x14ac:dyDescent="0.2">
      <c r="A946" s="1501" t="s">
        <v>3675</v>
      </c>
      <c r="B946" s="1502" t="s">
        <v>3676</v>
      </c>
      <c r="C946" s="1501" t="s">
        <v>3675</v>
      </c>
      <c r="D946" t="s">
        <v>4738</v>
      </c>
    </row>
    <row r="947" spans="1:4" ht="15" x14ac:dyDescent="0.2">
      <c r="A947" s="1501" t="s">
        <v>3535</v>
      </c>
      <c r="B947" s="1502" t="s">
        <v>3536</v>
      </c>
      <c r="C947" s="1501" t="s">
        <v>3535</v>
      </c>
      <c r="D947" t="s">
        <v>4668</v>
      </c>
    </row>
    <row r="948" spans="1:4" ht="15" x14ac:dyDescent="0.2">
      <c r="A948" s="1501" t="s">
        <v>2527</v>
      </c>
      <c r="B948" s="1502" t="s">
        <v>2528</v>
      </c>
      <c r="C948" s="1501" t="s">
        <v>2527</v>
      </c>
      <c r="D948" t="s">
        <v>4164</v>
      </c>
    </row>
    <row r="949" spans="1:4" ht="15" x14ac:dyDescent="0.2">
      <c r="A949" s="1501" t="s">
        <v>2485</v>
      </c>
      <c r="B949" s="1502" t="s">
        <v>2486</v>
      </c>
      <c r="C949" s="1501" t="s">
        <v>2485</v>
      </c>
      <c r="D949" t="s">
        <v>4143</v>
      </c>
    </row>
    <row r="950" spans="1:4" ht="15" x14ac:dyDescent="0.2">
      <c r="A950" s="1501" t="s">
        <v>1955</v>
      </c>
      <c r="B950" s="1502" t="s">
        <v>1956</v>
      </c>
      <c r="C950" s="1501" t="s">
        <v>1955</v>
      </c>
      <c r="D950" t="s">
        <v>3878</v>
      </c>
    </row>
    <row r="951" spans="1:4" ht="15" x14ac:dyDescent="0.2">
      <c r="A951" s="1501" t="s">
        <v>2731</v>
      </c>
      <c r="B951" s="1502" t="s">
        <v>2732</v>
      </c>
      <c r="C951" s="1501" t="s">
        <v>2731</v>
      </c>
      <c r="D951" t="s">
        <v>4266</v>
      </c>
    </row>
    <row r="952" spans="1:4" ht="15" x14ac:dyDescent="0.2">
      <c r="A952" s="1501" t="s">
        <v>2421</v>
      </c>
      <c r="B952" s="1502" t="s">
        <v>2422</v>
      </c>
      <c r="C952" s="1501" t="s">
        <v>2421</v>
      </c>
      <c r="D952" t="s">
        <v>4111</v>
      </c>
    </row>
    <row r="953" spans="1:4" ht="15" x14ac:dyDescent="0.2">
      <c r="A953" s="1501" t="s">
        <v>2045</v>
      </c>
      <c r="B953" s="1502" t="s">
        <v>2046</v>
      </c>
      <c r="C953" s="1501" t="s">
        <v>2045</v>
      </c>
      <c r="D953" t="s">
        <v>3923</v>
      </c>
    </row>
    <row r="954" spans="1:4" ht="15" x14ac:dyDescent="0.2">
      <c r="A954" s="1501" t="s">
        <v>3673</v>
      </c>
      <c r="B954" s="1502" t="s">
        <v>3674</v>
      </c>
      <c r="C954" s="1501" t="s">
        <v>3673</v>
      </c>
      <c r="D954" t="s">
        <v>4737</v>
      </c>
    </row>
    <row r="955" spans="1:4" ht="15" x14ac:dyDescent="0.2">
      <c r="A955" s="1501" t="s">
        <v>1865</v>
      </c>
      <c r="B955" s="1502" t="s">
        <v>1866</v>
      </c>
      <c r="C955" s="1501" t="s">
        <v>1865</v>
      </c>
      <c r="D955" t="s">
        <v>3833</v>
      </c>
    </row>
    <row r="956" spans="1:4" ht="15" x14ac:dyDescent="0.2">
      <c r="A956" s="1501" t="s">
        <v>2063</v>
      </c>
      <c r="B956" s="1502" t="s">
        <v>2064</v>
      </c>
      <c r="C956" s="1501" t="s">
        <v>2063</v>
      </c>
      <c r="D956" t="s">
        <v>3932</v>
      </c>
    </row>
    <row r="957" spans="1:4" ht="15" x14ac:dyDescent="0.2">
      <c r="A957" s="1501" t="s">
        <v>3431</v>
      </c>
      <c r="B957" s="1502" t="s">
        <v>3432</v>
      </c>
      <c r="C957" s="1501" t="s">
        <v>3431</v>
      </c>
      <c r="D957" t="s">
        <v>4616</v>
      </c>
    </row>
    <row r="958" spans="1:4" ht="15" x14ac:dyDescent="0.2">
      <c r="A958" s="1501" t="s">
        <v>2779</v>
      </c>
      <c r="B958" s="1502" t="s">
        <v>2780</v>
      </c>
      <c r="C958" s="1501" t="s">
        <v>2779</v>
      </c>
      <c r="D958" t="s">
        <v>4290</v>
      </c>
    </row>
    <row r="959" spans="1:4" ht="15" x14ac:dyDescent="0.2">
      <c r="A959" s="1501" t="s">
        <v>1939</v>
      </c>
      <c r="B959" s="1502" t="s">
        <v>1940</v>
      </c>
      <c r="C959" s="1501" t="s">
        <v>1939</v>
      </c>
      <c r="D959" t="s">
        <v>3870</v>
      </c>
    </row>
    <row r="960" spans="1:4" ht="15" x14ac:dyDescent="0.2">
      <c r="A960" s="1501" t="s">
        <v>3759</v>
      </c>
      <c r="B960" s="1502" t="s">
        <v>3760</v>
      </c>
      <c r="C960" s="1501" t="s">
        <v>3759</v>
      </c>
      <c r="D960" t="s">
        <v>4780</v>
      </c>
    </row>
    <row r="961" spans="1:4" ht="15" x14ac:dyDescent="0.2">
      <c r="A961" s="1501" t="s">
        <v>3317</v>
      </c>
      <c r="B961" s="1502" t="s">
        <v>3318</v>
      </c>
      <c r="C961" s="1501" t="s">
        <v>3317</v>
      </c>
      <c r="D961" t="s">
        <v>4559</v>
      </c>
    </row>
    <row r="962" spans="1:4" ht="15" x14ac:dyDescent="0.2">
      <c r="A962" s="1501" t="s">
        <v>3799</v>
      </c>
      <c r="B962" s="1502" t="s">
        <v>3800</v>
      </c>
      <c r="C962" s="1501" t="s">
        <v>3799</v>
      </c>
      <c r="D962" t="s">
        <v>4800</v>
      </c>
    </row>
    <row r="963" spans="1:4" ht="15" x14ac:dyDescent="0.2">
      <c r="A963" s="1501" t="s">
        <v>3467</v>
      </c>
      <c r="B963" s="1502" t="s">
        <v>3468</v>
      </c>
      <c r="C963" s="1501" t="s">
        <v>3467</v>
      </c>
      <c r="D963" t="s">
        <v>4634</v>
      </c>
    </row>
    <row r="964" spans="1:4" ht="15" x14ac:dyDescent="0.2">
      <c r="A964" s="1501" t="s">
        <v>2897</v>
      </c>
      <c r="B964" s="1502" t="s">
        <v>2898</v>
      </c>
      <c r="C964" s="1501" t="s">
        <v>2897</v>
      </c>
      <c r="D964" t="s">
        <v>4349</v>
      </c>
    </row>
    <row r="965" spans="1:4" ht="15" x14ac:dyDescent="0.2">
      <c r="A965" s="1501" t="s">
        <v>3663</v>
      </c>
      <c r="B965" s="1502" t="s">
        <v>3664</v>
      </c>
      <c r="C965" s="1501" t="s">
        <v>3663</v>
      </c>
      <c r="D965" t="s">
        <v>4732</v>
      </c>
    </row>
    <row r="966" spans="1:4" ht="15" x14ac:dyDescent="0.2">
      <c r="A966" s="1501" t="s">
        <v>3665</v>
      </c>
      <c r="B966" s="1502" t="s">
        <v>3666</v>
      </c>
      <c r="C966" s="1501" t="s">
        <v>3665</v>
      </c>
      <c r="D966" t="s">
        <v>4733</v>
      </c>
    </row>
    <row r="967" spans="1:4" ht="15" x14ac:dyDescent="0.2">
      <c r="A967" s="1501" t="s">
        <v>3363</v>
      </c>
      <c r="B967" s="1502" t="s">
        <v>3364</v>
      </c>
      <c r="C967" s="1501" t="s">
        <v>3363</v>
      </c>
      <c r="D967" t="s">
        <v>4582</v>
      </c>
    </row>
    <row r="968" spans="1:4" ht="15" x14ac:dyDescent="0.2">
      <c r="A968" s="1501" t="s">
        <v>2349</v>
      </c>
      <c r="B968" s="1502" t="s">
        <v>2350</v>
      </c>
      <c r="C968" s="1501" t="s">
        <v>2349</v>
      </c>
      <c r="D968" t="s">
        <v>4075</v>
      </c>
    </row>
    <row r="969" spans="1:4" ht="15" x14ac:dyDescent="0.2">
      <c r="A969" s="1501" t="s">
        <v>2093</v>
      </c>
      <c r="B969" s="1502" t="s">
        <v>2094</v>
      </c>
      <c r="C969" s="1501" t="s">
        <v>2093</v>
      </c>
      <c r="D969" t="s">
        <v>3947</v>
      </c>
    </row>
    <row r="970" spans="1:4" ht="15" x14ac:dyDescent="0.2">
      <c r="A970" s="1501" t="s">
        <v>3555</v>
      </c>
      <c r="B970" s="1502" t="s">
        <v>3556</v>
      </c>
      <c r="C970" s="1501" t="s">
        <v>3555</v>
      </c>
      <c r="D970" t="s">
        <v>4678</v>
      </c>
    </row>
    <row r="971" spans="1:4" ht="15" x14ac:dyDescent="0.2">
      <c r="A971" s="1501" t="s">
        <v>1967</v>
      </c>
      <c r="B971" s="1502" t="s">
        <v>1968</v>
      </c>
      <c r="C971" s="1501" t="s">
        <v>1967</v>
      </c>
      <c r="D971" t="s">
        <v>3884</v>
      </c>
    </row>
    <row r="972" spans="1:4" ht="15" x14ac:dyDescent="0.2">
      <c r="A972" s="1501" t="s">
        <v>3527</v>
      </c>
      <c r="B972" s="1502" t="s">
        <v>3528</v>
      </c>
      <c r="C972" s="1501" t="s">
        <v>3527</v>
      </c>
      <c r="D972" t="s">
        <v>4664</v>
      </c>
    </row>
    <row r="973" spans="1:4" ht="15" x14ac:dyDescent="0.2">
      <c r="A973" s="1501" t="s">
        <v>1867</v>
      </c>
      <c r="B973" s="1502" t="s">
        <v>1868</v>
      </c>
      <c r="C973" s="1501" t="s">
        <v>1867</v>
      </c>
      <c r="D973" t="s">
        <v>3834</v>
      </c>
    </row>
    <row r="974" spans="1:4" ht="15" x14ac:dyDescent="0.2">
      <c r="A974" s="1501" t="s">
        <v>2313</v>
      </c>
      <c r="B974" s="1502" t="s">
        <v>2314</v>
      </c>
      <c r="C974" s="1501" t="s">
        <v>2313</v>
      </c>
      <c r="D974" t="s">
        <v>4057</v>
      </c>
    </row>
    <row r="975" spans="1:4" ht="15" x14ac:dyDescent="0.2">
      <c r="A975" s="1501" t="s">
        <v>2529</v>
      </c>
      <c r="B975" s="1502" t="s">
        <v>2530</v>
      </c>
      <c r="C975" s="1501" t="s">
        <v>2529</v>
      </c>
      <c r="D975" t="s">
        <v>4165</v>
      </c>
    </row>
    <row r="976" spans="1:4" ht="15" x14ac:dyDescent="0.2">
      <c r="A976" s="1501" t="s">
        <v>3553</v>
      </c>
      <c r="B976" s="1502" t="s">
        <v>3554</v>
      </c>
      <c r="C976" s="1501" t="s">
        <v>3553</v>
      </c>
      <c r="D976" t="s">
        <v>4677</v>
      </c>
    </row>
    <row r="977" spans="1:4" ht="15" x14ac:dyDescent="0.2">
      <c r="A977" s="1501" t="s">
        <v>1935</v>
      </c>
      <c r="B977" s="1502" t="s">
        <v>1936</v>
      </c>
      <c r="C977" s="1501" t="s">
        <v>1935</v>
      </c>
      <c r="D977" t="s">
        <v>3868</v>
      </c>
    </row>
    <row r="978" spans="1:4" ht="15" x14ac:dyDescent="0.2">
      <c r="A978" s="1501" t="s">
        <v>1961</v>
      </c>
      <c r="B978" s="1502" t="s">
        <v>1962</v>
      </c>
      <c r="C978" s="1501" t="s">
        <v>1961</v>
      </c>
      <c r="D978" t="s">
        <v>3881</v>
      </c>
    </row>
    <row r="979" spans="1:4" ht="15" x14ac:dyDescent="0.2">
      <c r="A979" s="1501" t="s">
        <v>2907</v>
      </c>
      <c r="B979" s="1502" t="s">
        <v>2908</v>
      </c>
      <c r="C979" s="1501" t="s">
        <v>2907</v>
      </c>
      <c r="D979" t="s">
        <v>4354</v>
      </c>
    </row>
    <row r="980" spans="1:4" ht="15" x14ac:dyDescent="0.2">
      <c r="A980" s="1501" t="s">
        <v>3315</v>
      </c>
      <c r="B980" s="1502" t="s">
        <v>3316</v>
      </c>
      <c r="C980" s="1501" t="s">
        <v>3315</v>
      </c>
      <c r="D980" t="s">
        <v>4558</v>
      </c>
    </row>
    <row r="981" spans="1:4" ht="15" x14ac:dyDescent="0.2">
      <c r="A981" s="1501" t="s">
        <v>2509</v>
      </c>
      <c r="B981" s="1502" t="s">
        <v>2510</v>
      </c>
      <c r="C981" s="1501" t="s">
        <v>2509</v>
      </c>
      <c r="D981" t="s">
        <v>4155</v>
      </c>
    </row>
    <row r="982" spans="1:4" ht="15" x14ac:dyDescent="0.2">
      <c r="A982" s="1501" t="s">
        <v>3129</v>
      </c>
      <c r="B982" s="1502" t="s">
        <v>3130</v>
      </c>
      <c r="C982" s="1501" t="s">
        <v>3129</v>
      </c>
      <c r="D982" t="s">
        <v>4465</v>
      </c>
    </row>
    <row r="983" spans="1:4" ht="15" x14ac:dyDescent="0.2">
      <c r="A983" s="1501" t="s">
        <v>3789</v>
      </c>
      <c r="B983" s="1502" t="s">
        <v>3790</v>
      </c>
      <c r="C983" s="1501" t="s">
        <v>3789</v>
      </c>
      <c r="D983" t="s">
        <v>4795</v>
      </c>
    </row>
    <row r="984" spans="1:4" ht="15" x14ac:dyDescent="0.2">
      <c r="A984" s="1501" t="s">
        <v>2929</v>
      </c>
      <c r="B984" s="1502" t="s">
        <v>2930</v>
      </c>
      <c r="C984" s="1501" t="s">
        <v>2929</v>
      </c>
      <c r="D984" t="s">
        <v>4365</v>
      </c>
    </row>
    <row r="985" spans="1:4" ht="15" x14ac:dyDescent="0.2">
      <c r="A985" s="1501" t="s">
        <v>2453</v>
      </c>
      <c r="B985" s="1502" t="s">
        <v>2454</v>
      </c>
      <c r="C985" s="1501" t="s">
        <v>2453</v>
      </c>
      <c r="D985" t="s">
        <v>4127</v>
      </c>
    </row>
    <row r="986" spans="1:4" ht="15" x14ac:dyDescent="0.2">
      <c r="A986" s="1501" t="s">
        <v>2389</v>
      </c>
      <c r="B986" s="1502" t="s">
        <v>2390</v>
      </c>
      <c r="C986" s="1501" t="s">
        <v>2389</v>
      </c>
      <c r="D986" t="s">
        <v>4095</v>
      </c>
    </row>
    <row r="987" spans="1:4" ht="15" x14ac:dyDescent="0.2">
      <c r="A987" s="1501" t="s">
        <v>2553</v>
      </c>
      <c r="B987" s="1502" t="s">
        <v>2554</v>
      </c>
      <c r="C987" s="1501" t="s">
        <v>2553</v>
      </c>
      <c r="D987" t="s">
        <v>4177</v>
      </c>
    </row>
    <row r="988" spans="1:4" ht="15" x14ac:dyDescent="0.2">
      <c r="A988" s="1501" t="s">
        <v>3165</v>
      </c>
      <c r="B988" s="1502" t="s">
        <v>3166</v>
      </c>
      <c r="C988" s="1501" t="s">
        <v>3165</v>
      </c>
      <c r="D988" t="s">
        <v>4483</v>
      </c>
    </row>
    <row r="989" spans="1:4" ht="15" x14ac:dyDescent="0.2">
      <c r="A989" s="1501" t="s">
        <v>2115</v>
      </c>
      <c r="B989" s="1502" t="s">
        <v>2116</v>
      </c>
      <c r="C989" s="1501" t="s">
        <v>2115</v>
      </c>
      <c r="D989" t="s">
        <v>3958</v>
      </c>
    </row>
    <row r="990" spans="1:4" ht="15" x14ac:dyDescent="0.2">
      <c r="A990" s="1501" t="s">
        <v>2699</v>
      </c>
      <c r="B990" s="1502" t="s">
        <v>2700</v>
      </c>
      <c r="C990" s="1501" t="s">
        <v>2699</v>
      </c>
      <c r="D990" t="s">
        <v>4250</v>
      </c>
    </row>
    <row r="991" spans="1:4" ht="15" x14ac:dyDescent="0.2">
      <c r="A991" s="1501" t="s">
        <v>2645</v>
      </c>
      <c r="B991" s="1502" t="s">
        <v>2646</v>
      </c>
      <c r="C991" s="1501" t="s">
        <v>2645</v>
      </c>
      <c r="D991" t="s">
        <v>4223</v>
      </c>
    </row>
    <row r="992" spans="1:4" ht="15" x14ac:dyDescent="0.2">
      <c r="A992" s="1501" t="s">
        <v>2911</v>
      </c>
      <c r="B992" s="1502" t="s">
        <v>2912</v>
      </c>
      <c r="C992" s="1501" t="s">
        <v>2911</v>
      </c>
      <c r="D992" t="s">
        <v>4356</v>
      </c>
    </row>
    <row r="993" spans="1:4" ht="15" x14ac:dyDescent="0.2">
      <c r="A993" s="1501" t="s">
        <v>2987</v>
      </c>
      <c r="B993" s="1502" t="s">
        <v>2988</v>
      </c>
      <c r="C993" s="1501" t="s">
        <v>2987</v>
      </c>
      <c r="D993" t="s">
        <v>4394</v>
      </c>
    </row>
  </sheetData>
  <sheetProtection algorithmName="SHA-512" hashValue="aE4JVWXRS6cgwTbkT1alDnmJmPD8qgrkH6spBLy2f2aUnzf+AlIBZ/F8O6UBuhoF2lNKoHh7zy+0JM2WeDbgVw==" saltValue="rYJHc6RRtNcsC6M5AP1Jag==" spinCount="100000" sheet="1" objects="1" scenarios="1"/>
  <autoFilter ref="A1:D993" xr:uid="{00000000-0009-0000-0000-00001B000000}"/>
  <sortState xmlns:xlrd2="http://schemas.microsoft.com/office/spreadsheetml/2017/richdata2"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3"/>
  <sheetViews>
    <sheetView showGridLines="0" zoomScale="110" zoomScaleNormal="110" workbookViewId="0">
      <selection activeCell="B43" sqref="B43"/>
    </sheetView>
  </sheetViews>
  <sheetFormatPr defaultColWidth="9.140625" defaultRowHeight="12" x14ac:dyDescent="0.2"/>
  <cols>
    <col min="1" max="1" width="2.28515625" style="104" customWidth="1"/>
    <col min="2" max="2" width="88.140625" style="104" customWidth="1"/>
    <col min="3" max="3" width="1" style="104" customWidth="1"/>
    <col min="4" max="4" width="23.42578125" style="104" customWidth="1"/>
    <col min="5" max="5" width="11" style="104" customWidth="1"/>
    <col min="6" max="6" width="5.140625" style="104" customWidth="1"/>
    <col min="7" max="7" width="2.5703125" style="104" customWidth="1"/>
    <col min="8" max="8" width="5.42578125" style="104" customWidth="1"/>
    <col min="9" max="16384" width="9.140625" style="104"/>
  </cols>
  <sheetData>
    <row r="1" spans="1:5" ht="12.75" thickBot="1" x14ac:dyDescent="0.25">
      <c r="A1" s="103" t="s">
        <v>946</v>
      </c>
      <c r="C1" s="105" t="s">
        <v>1043</v>
      </c>
      <c r="D1" s="105"/>
      <c r="E1" s="105"/>
    </row>
    <row r="2" spans="1:5" ht="12.75" thickTop="1" x14ac:dyDescent="0.2">
      <c r="A2" s="106"/>
      <c r="B2" s="106"/>
      <c r="C2" s="106" t="s">
        <v>1043</v>
      </c>
      <c r="D2" s="107" t="s">
        <v>609</v>
      </c>
      <c r="E2" s="108" t="s">
        <v>978</v>
      </c>
    </row>
    <row r="3" spans="1:5" x14ac:dyDescent="0.2">
      <c r="C3" s="104" t="s">
        <v>1043</v>
      </c>
      <c r="D3" s="109"/>
    </row>
    <row r="4" spans="1:5" x14ac:dyDescent="0.2">
      <c r="A4" s="110" t="s">
        <v>1364</v>
      </c>
      <c r="C4" s="104" t="s">
        <v>1043</v>
      </c>
      <c r="D4" s="111" t="s">
        <v>10</v>
      </c>
      <c r="E4" s="112" t="s">
        <v>22</v>
      </c>
    </row>
    <row r="5" spans="1:5" x14ac:dyDescent="0.2">
      <c r="A5" s="110" t="s">
        <v>1366</v>
      </c>
      <c r="C5" s="104" t="s">
        <v>1043</v>
      </c>
      <c r="D5" s="111" t="s">
        <v>10</v>
      </c>
      <c r="E5" s="112" t="s">
        <v>22</v>
      </c>
    </row>
    <row r="6" spans="1:5" x14ac:dyDescent="0.2">
      <c r="A6" s="110" t="s">
        <v>1365</v>
      </c>
      <c r="C6" s="104" t="s">
        <v>1043</v>
      </c>
      <c r="D6" s="109" t="s">
        <v>11</v>
      </c>
      <c r="E6" s="112" t="s">
        <v>843</v>
      </c>
    </row>
    <row r="7" spans="1:5" x14ac:dyDescent="0.2">
      <c r="A7" s="110" t="s">
        <v>1367</v>
      </c>
      <c r="C7" s="104" t="s">
        <v>1043</v>
      </c>
      <c r="D7" s="111" t="s">
        <v>12</v>
      </c>
      <c r="E7" s="112" t="s">
        <v>844</v>
      </c>
    </row>
    <row r="8" spans="1:5" x14ac:dyDescent="0.2">
      <c r="A8" s="110" t="s">
        <v>327</v>
      </c>
      <c r="C8" s="104" t="s">
        <v>1043</v>
      </c>
      <c r="D8" s="111"/>
      <c r="E8" s="112"/>
    </row>
    <row r="9" spans="1:5" x14ac:dyDescent="0.2">
      <c r="B9" s="109" t="s">
        <v>599</v>
      </c>
      <c r="C9" s="109" t="s">
        <v>1043</v>
      </c>
      <c r="D9" s="111" t="s">
        <v>13</v>
      </c>
      <c r="E9" s="112" t="s">
        <v>23</v>
      </c>
    </row>
    <row r="10" spans="1:5" x14ac:dyDescent="0.2">
      <c r="B10" s="109" t="s">
        <v>874</v>
      </c>
      <c r="C10" s="104" t="s">
        <v>1043</v>
      </c>
      <c r="D10" s="111"/>
      <c r="E10" s="112"/>
    </row>
    <row r="11" spans="1:5" x14ac:dyDescent="0.2">
      <c r="B11" s="109" t="s">
        <v>1368</v>
      </c>
      <c r="C11" s="104" t="s">
        <v>1043</v>
      </c>
      <c r="D11" s="111" t="s">
        <v>14</v>
      </c>
      <c r="E11" s="112" t="s">
        <v>1510</v>
      </c>
    </row>
    <row r="12" spans="1:5" x14ac:dyDescent="0.2">
      <c r="B12" s="111" t="s">
        <v>1369</v>
      </c>
      <c r="C12" s="104" t="s">
        <v>1043</v>
      </c>
      <c r="D12" s="111" t="s">
        <v>15</v>
      </c>
      <c r="E12" s="112" t="s">
        <v>1511</v>
      </c>
    </row>
    <row r="13" spans="1:5" x14ac:dyDescent="0.2">
      <c r="B13" s="109" t="s">
        <v>1024</v>
      </c>
      <c r="C13" s="104" t="s">
        <v>1043</v>
      </c>
      <c r="D13" s="111" t="s">
        <v>16</v>
      </c>
      <c r="E13" s="112" t="s">
        <v>1512</v>
      </c>
    </row>
    <row r="14" spans="1:5" x14ac:dyDescent="0.2">
      <c r="A14" s="110" t="s">
        <v>446</v>
      </c>
      <c r="B14" s="109"/>
      <c r="D14" s="111"/>
      <c r="E14" s="112"/>
    </row>
    <row r="15" spans="1:5" x14ac:dyDescent="0.2">
      <c r="A15" s="114"/>
      <c r="B15" s="104" t="s">
        <v>1370</v>
      </c>
      <c r="C15" s="104" t="s">
        <v>1043</v>
      </c>
      <c r="D15" s="111" t="s">
        <v>17</v>
      </c>
      <c r="E15" s="112">
        <v>25</v>
      </c>
    </row>
    <row r="16" spans="1:5" x14ac:dyDescent="0.2">
      <c r="A16" s="114"/>
      <c r="B16" s="104" t="s">
        <v>1371</v>
      </c>
      <c r="C16" s="104" t="s">
        <v>1043</v>
      </c>
      <c r="D16" s="111" t="s">
        <v>608</v>
      </c>
      <c r="E16" s="112">
        <v>26</v>
      </c>
    </row>
    <row r="17" spans="1:5" x14ac:dyDescent="0.2">
      <c r="B17" s="109" t="s">
        <v>887</v>
      </c>
      <c r="C17" s="104" t="s">
        <v>1043</v>
      </c>
      <c r="E17" s="112"/>
    </row>
    <row r="18" spans="1:5" x14ac:dyDescent="0.2">
      <c r="B18" s="109" t="s">
        <v>1377</v>
      </c>
      <c r="D18" s="111" t="s">
        <v>18</v>
      </c>
      <c r="E18" s="112">
        <v>27</v>
      </c>
    </row>
    <row r="19" spans="1:5" x14ac:dyDescent="0.2">
      <c r="B19" s="109" t="s">
        <v>1579</v>
      </c>
      <c r="D19" s="111" t="s">
        <v>1580</v>
      </c>
      <c r="E19" s="1517" t="s">
        <v>4820</v>
      </c>
    </row>
    <row r="20" spans="1:5" x14ac:dyDescent="0.2">
      <c r="A20" s="110" t="s">
        <v>979</v>
      </c>
      <c r="C20" s="104" t="s">
        <v>1043</v>
      </c>
      <c r="D20" s="111"/>
      <c r="E20" s="112"/>
    </row>
    <row r="21" spans="1:5" x14ac:dyDescent="0.2">
      <c r="B21" s="109" t="s">
        <v>1372</v>
      </c>
      <c r="C21" s="104" t="s">
        <v>1043</v>
      </c>
      <c r="D21" s="111" t="s">
        <v>19</v>
      </c>
      <c r="E21" s="1518">
        <v>36</v>
      </c>
    </row>
    <row r="22" spans="1:5" x14ac:dyDescent="0.2">
      <c r="B22" s="109" t="s">
        <v>1373</v>
      </c>
      <c r="C22" s="104" t="s">
        <v>1043</v>
      </c>
      <c r="D22" s="111" t="s">
        <v>20</v>
      </c>
      <c r="E22" s="1517" t="s">
        <v>4821</v>
      </c>
    </row>
    <row r="23" spans="1:5" x14ac:dyDescent="0.2">
      <c r="A23" s="110"/>
      <c r="B23" s="104" t="s">
        <v>1362</v>
      </c>
      <c r="C23" s="104" t="s">
        <v>1043</v>
      </c>
      <c r="D23" s="109" t="s">
        <v>1445</v>
      </c>
      <c r="E23" s="1517">
        <v>40</v>
      </c>
    </row>
    <row r="24" spans="1:5" x14ac:dyDescent="0.2">
      <c r="A24" s="110"/>
      <c r="B24" s="104" t="s">
        <v>1363</v>
      </c>
      <c r="D24" s="109" t="s">
        <v>567</v>
      </c>
      <c r="E24" s="1517">
        <v>41</v>
      </c>
    </row>
    <row r="25" spans="1:5" x14ac:dyDescent="0.2">
      <c r="A25" s="110" t="s">
        <v>1243</v>
      </c>
      <c r="C25" s="104" t="s">
        <v>1043</v>
      </c>
      <c r="D25" s="109" t="s">
        <v>1123</v>
      </c>
      <c r="E25" s="1517">
        <v>42</v>
      </c>
    </row>
    <row r="26" spans="1:5" x14ac:dyDescent="0.2">
      <c r="A26" s="110" t="s">
        <v>1374</v>
      </c>
      <c r="C26" s="104" t="s">
        <v>1043</v>
      </c>
      <c r="D26" s="111" t="s">
        <v>21</v>
      </c>
      <c r="E26" s="1517">
        <v>43</v>
      </c>
    </row>
    <row r="27" spans="1:5" x14ac:dyDescent="0.2">
      <c r="A27" s="110" t="s">
        <v>1375</v>
      </c>
      <c r="C27" s="104" t="s">
        <v>1043</v>
      </c>
      <c r="D27" s="111" t="s">
        <v>501</v>
      </c>
      <c r="E27" s="1517">
        <v>44</v>
      </c>
    </row>
    <row r="28" spans="1:5" x14ac:dyDescent="0.2">
      <c r="A28" s="110" t="s">
        <v>1376</v>
      </c>
      <c r="C28" s="104" t="s">
        <v>1043</v>
      </c>
      <c r="D28" s="111" t="s">
        <v>495</v>
      </c>
      <c r="E28" s="1517">
        <v>45</v>
      </c>
    </row>
    <row r="29" spans="1:5" x14ac:dyDescent="0.2">
      <c r="A29" s="110" t="s">
        <v>1378</v>
      </c>
      <c r="D29" s="111" t="s">
        <v>610</v>
      </c>
      <c r="E29" s="1517">
        <v>46</v>
      </c>
    </row>
    <row r="30" spans="1:5" x14ac:dyDescent="0.2">
      <c r="A30" s="110" t="s">
        <v>1379</v>
      </c>
      <c r="D30" s="111" t="s">
        <v>1124</v>
      </c>
      <c r="E30" s="1517">
        <v>47</v>
      </c>
    </row>
    <row r="31" spans="1:5" x14ac:dyDescent="0.2">
      <c r="A31" s="115" t="s">
        <v>1380</v>
      </c>
      <c r="C31" s="104" t="s">
        <v>1043</v>
      </c>
      <c r="D31" s="111" t="s">
        <v>40</v>
      </c>
      <c r="E31" s="1517" t="s">
        <v>1593</v>
      </c>
    </row>
    <row r="32" spans="1:5" x14ac:dyDescent="0.2">
      <c r="A32" s="109" t="s">
        <v>1601</v>
      </c>
      <c r="C32" s="104" t="s">
        <v>1043</v>
      </c>
      <c r="D32" s="111" t="s">
        <v>1534</v>
      </c>
      <c r="E32" s="296" t="s">
        <v>1592</v>
      </c>
    </row>
    <row r="33" spans="1:5" x14ac:dyDescent="0.2">
      <c r="A33" s="114"/>
      <c r="D33" s="111"/>
      <c r="E33" s="113"/>
    </row>
    <row r="34" spans="1:5" ht="15.75" customHeight="1" thickBot="1" x14ac:dyDescent="0.25">
      <c r="A34" s="1771" t="s">
        <v>945</v>
      </c>
      <c r="B34" s="1771"/>
      <c r="C34" s="1771"/>
      <c r="D34" s="1771"/>
      <c r="E34" s="1771"/>
    </row>
    <row r="35" spans="1:5" ht="12.75" thickTop="1" x14ac:dyDescent="0.2">
      <c r="B35" s="115"/>
      <c r="C35" s="116"/>
      <c r="D35" s="116"/>
      <c r="E35" s="117"/>
    </row>
    <row r="36" spans="1:5" ht="1.5" customHeight="1" x14ac:dyDescent="0.2">
      <c r="B36" s="115"/>
      <c r="C36" s="116"/>
      <c r="D36" s="116"/>
      <c r="E36" s="117"/>
    </row>
    <row r="37" spans="1:5" hidden="1" x14ac:dyDescent="0.2">
      <c r="B37" s="115"/>
      <c r="C37" s="116"/>
      <c r="D37" s="116"/>
      <c r="E37" s="117"/>
    </row>
    <row r="38" spans="1:5" hidden="1" x14ac:dyDescent="0.2">
      <c r="B38" s="115"/>
      <c r="C38" s="116"/>
      <c r="D38" s="116"/>
      <c r="E38" s="117"/>
    </row>
    <row r="39" spans="1:5" x14ac:dyDescent="0.2">
      <c r="A39" s="1768" t="s">
        <v>617</v>
      </c>
      <c r="B39" s="1768"/>
      <c r="C39" s="1768"/>
      <c r="D39" s="1768"/>
      <c r="E39" s="1768"/>
    </row>
    <row r="40" spans="1:5" x14ac:dyDescent="0.2">
      <c r="A40" s="1769" t="s">
        <v>1242</v>
      </c>
      <c r="B40" s="1769"/>
      <c r="C40" s="1769"/>
      <c r="D40" s="1769"/>
      <c r="E40" s="1769"/>
    </row>
    <row r="41" spans="1:5" ht="12.75" customHeight="1" x14ac:dyDescent="0.2">
      <c r="A41" s="1770" t="s">
        <v>910</v>
      </c>
      <c r="B41" s="1770"/>
      <c r="C41" s="1770"/>
      <c r="D41" s="1770"/>
      <c r="E41" s="1770"/>
    </row>
    <row r="42" spans="1:5" ht="6.75" customHeight="1" x14ac:dyDescent="0.2">
      <c r="A42" s="109"/>
      <c r="B42" s="118"/>
    </row>
    <row r="43" spans="1:5" x14ac:dyDescent="0.2">
      <c r="A43" s="125" t="s">
        <v>882</v>
      </c>
      <c r="B43" s="126" t="s">
        <v>1578</v>
      </c>
    </row>
    <row r="44" spans="1:5" ht="6.75" customHeight="1" x14ac:dyDescent="0.2">
      <c r="A44" s="127"/>
      <c r="B44" s="126"/>
    </row>
    <row r="45" spans="1:5" x14ac:dyDescent="0.2">
      <c r="A45" s="125" t="s">
        <v>883</v>
      </c>
      <c r="B45" s="111" t="s">
        <v>1245</v>
      </c>
    </row>
    <row r="46" spans="1:5" ht="9.75" customHeight="1" x14ac:dyDescent="0.2">
      <c r="A46" s="129"/>
      <c r="B46" s="128"/>
    </row>
    <row r="47" spans="1:5" x14ac:dyDescent="0.2">
      <c r="A47" s="111" t="s">
        <v>1244</v>
      </c>
      <c r="B47" s="111" t="s">
        <v>4884</v>
      </c>
      <c r="C47" s="119"/>
    </row>
    <row r="48" spans="1:5" ht="9.75" customHeight="1" x14ac:dyDescent="0.2">
      <c r="A48" s="128"/>
      <c r="B48" s="128"/>
      <c r="C48" s="119"/>
    </row>
    <row r="49" spans="1:2" x14ac:dyDescent="0.2">
      <c r="A49" s="129" t="s">
        <v>1246</v>
      </c>
      <c r="B49" s="136" t="s">
        <v>1248</v>
      </c>
    </row>
    <row r="50" spans="1:2" x14ac:dyDescent="0.2">
      <c r="B50" s="111" t="s">
        <v>4823</v>
      </c>
    </row>
    <row r="51" spans="1:2" x14ac:dyDescent="0.2">
      <c r="A51" s="130"/>
      <c r="B51" s="128" t="s">
        <v>4885</v>
      </c>
    </row>
    <row r="52" spans="1:2" ht="4.5" customHeight="1" x14ac:dyDescent="0.2">
      <c r="A52" s="130"/>
      <c r="B52" s="130"/>
    </row>
    <row r="53" spans="1:2" x14ac:dyDescent="0.2">
      <c r="A53" s="130"/>
      <c r="B53" s="1519" t="s">
        <v>4824</v>
      </c>
    </row>
    <row r="54" spans="1:2" ht="8.25" customHeight="1" x14ac:dyDescent="0.2">
      <c r="A54" s="130"/>
      <c r="B54" s="131"/>
    </row>
    <row r="55" spans="1:2" x14ac:dyDescent="0.2">
      <c r="A55" s="130"/>
      <c r="B55" s="111" t="s">
        <v>1313</v>
      </c>
    </row>
    <row r="56" spans="1:2" x14ac:dyDescent="0.2">
      <c r="A56" s="128"/>
      <c r="B56" s="130" t="s">
        <v>1315</v>
      </c>
    </row>
    <row r="57" spans="1:2" x14ac:dyDescent="0.2">
      <c r="A57" s="132"/>
      <c r="B57" s="130" t="s">
        <v>1316</v>
      </c>
    </row>
    <row r="58" spans="1:2" x14ac:dyDescent="0.2">
      <c r="A58" s="133"/>
      <c r="B58" s="573" t="s">
        <v>4822</v>
      </c>
    </row>
    <row r="59" spans="1:2" x14ac:dyDescent="0.2">
      <c r="A59" s="134"/>
      <c r="B59" s="573"/>
    </row>
    <row r="60" spans="1:2" ht="6" customHeight="1" x14ac:dyDescent="0.2">
      <c r="A60" s="135"/>
      <c r="B60" s="129"/>
    </row>
    <row r="61" spans="1:2" x14ac:dyDescent="0.2">
      <c r="A61" s="111" t="s">
        <v>1247</v>
      </c>
      <c r="B61" s="136" t="s">
        <v>1314</v>
      </c>
    </row>
    <row r="62" spans="1:2" x14ac:dyDescent="0.2">
      <c r="A62" s="128"/>
      <c r="B62" s="111" t="s">
        <v>4825</v>
      </c>
    </row>
    <row r="63" spans="1:2" x14ac:dyDescent="0.2">
      <c r="A63" s="133"/>
      <c r="B63" s="575" t="s">
        <v>1614</v>
      </c>
    </row>
    <row r="64" spans="1:2" x14ac:dyDescent="0.2">
      <c r="A64" s="128"/>
      <c r="B64" s="111" t="s">
        <v>1325</v>
      </c>
    </row>
    <row r="65" spans="1:9" x14ac:dyDescent="0.2">
      <c r="A65" s="130"/>
      <c r="B65" s="130" t="s">
        <v>1317</v>
      </c>
    </row>
    <row r="66" spans="1:9" ht="12" customHeight="1" x14ac:dyDescent="0.2">
      <c r="A66" s="128"/>
      <c r="B66" s="111" t="s">
        <v>1326</v>
      </c>
    </row>
    <row r="67" spans="1:9" x14ac:dyDescent="0.2">
      <c r="A67" s="129"/>
      <c r="B67" s="130" t="s">
        <v>1318</v>
      </c>
    </row>
    <row r="68" spans="1:9" x14ac:dyDescent="0.2">
      <c r="A68" s="130"/>
      <c r="B68" s="128" t="s">
        <v>1319</v>
      </c>
    </row>
    <row r="69" spans="1:9" ht="13.5" customHeight="1" x14ac:dyDescent="0.2">
      <c r="A69" s="130"/>
      <c r="B69" s="128" t="s">
        <v>1320</v>
      </c>
    </row>
    <row r="70" spans="1:9" ht="12" customHeight="1" x14ac:dyDescent="0.2">
      <c r="A70" s="130"/>
      <c r="B70" s="574" t="s">
        <v>1249</v>
      </c>
    </row>
    <row r="71" spans="1:9" ht="9" customHeight="1" x14ac:dyDescent="0.2">
      <c r="A71" s="130"/>
      <c r="B71" s="137"/>
    </row>
    <row r="72" spans="1:9" x14ac:dyDescent="0.2">
      <c r="A72" s="129" t="s">
        <v>1250</v>
      </c>
      <c r="B72" s="111" t="s">
        <v>1615</v>
      </c>
    </row>
    <row r="73" spans="1:9" x14ac:dyDescent="0.2">
      <c r="A73" s="129"/>
      <c r="B73" s="111" t="s">
        <v>1321</v>
      </c>
    </row>
    <row r="74" spans="1:9" ht="8.25" customHeight="1" x14ac:dyDescent="0.2">
      <c r="A74" s="129"/>
      <c r="B74" s="129"/>
    </row>
    <row r="75" spans="1:9" ht="12.2" customHeight="1" x14ac:dyDescent="0.2">
      <c r="A75" s="129" t="s">
        <v>1251</v>
      </c>
      <c r="B75" s="136" t="s">
        <v>1322</v>
      </c>
    </row>
    <row r="76" spans="1:9" ht="12.2" customHeight="1" x14ac:dyDescent="0.2">
      <c r="A76" s="130"/>
      <c r="B76" s="111" t="s">
        <v>4886</v>
      </c>
      <c r="C76" s="121"/>
      <c r="D76" s="122"/>
      <c r="E76" s="123"/>
      <c r="F76" s="123"/>
      <c r="G76" s="123"/>
      <c r="H76" s="123"/>
      <c r="I76" s="123"/>
    </row>
    <row r="77" spans="1:9" ht="11.25" customHeight="1" x14ac:dyDescent="0.2">
      <c r="A77" s="130"/>
      <c r="B77" s="130" t="s">
        <v>1324</v>
      </c>
      <c r="C77" s="121"/>
      <c r="D77" s="124"/>
      <c r="E77" s="124"/>
      <c r="F77" s="124"/>
      <c r="G77" s="124"/>
      <c r="H77" s="124"/>
      <c r="I77" s="123"/>
    </row>
    <row r="78" spans="1:9" ht="12.2" customHeight="1" x14ac:dyDescent="0.2">
      <c r="A78" s="130"/>
      <c r="B78" s="111" t="s">
        <v>1252</v>
      </c>
      <c r="C78" s="121"/>
      <c r="D78" s="124"/>
      <c r="E78" s="124"/>
      <c r="F78" s="124"/>
      <c r="G78" s="124"/>
      <c r="H78" s="124"/>
      <c r="I78" s="123"/>
    </row>
    <row r="79" spans="1:9" ht="11.25" customHeight="1" x14ac:dyDescent="0.2">
      <c r="A79" s="129"/>
      <c r="B79" s="130" t="s">
        <v>1323</v>
      </c>
      <c r="C79" s="121"/>
      <c r="D79" s="124"/>
      <c r="E79" s="124"/>
      <c r="F79" s="124"/>
      <c r="G79" s="124"/>
      <c r="H79" s="124"/>
      <c r="I79" s="123"/>
    </row>
    <row r="80" spans="1:9" ht="12.2" customHeight="1" x14ac:dyDescent="0.2">
      <c r="A80" s="114"/>
    </row>
    <row r="81" spans="1:1" ht="12.2" customHeight="1" x14ac:dyDescent="0.2">
      <c r="A81" s="114"/>
    </row>
    <row r="82" spans="1:1" ht="3.75" customHeight="1" x14ac:dyDescent="0.2">
      <c r="A82" s="114"/>
    </row>
    <row r="83" spans="1:1" ht="12.2" customHeight="1" x14ac:dyDescent="0.2">
      <c r="A83" s="111"/>
    </row>
  </sheetData>
  <sheetProtection algorithmName="SHA-512" hashValue="1whnfoVQm1BVtSM/VHBtbfGGhPCpqSXQewO2JCVKjdbfjnHZK3IAv7nEpAjCuUyzPu++tKa07m3xaJW1jWL8Cg==" saltValue="vc318rxqlEHY8+OPlsM07Q==" spinCount="100000" sheet="1" objects="1" scenarios="1"/>
  <mergeCells count="4">
    <mergeCell ref="A39:E39"/>
    <mergeCell ref="A40:E40"/>
    <mergeCell ref="A41:E41"/>
    <mergeCell ref="A34:E34"/>
  </mergeCells>
  <hyperlinks>
    <hyperlink ref="B70" r:id="rId1" display="Federal Single Audit 2 CFR 200.500" xr:uid="{00000000-0004-0000-0200-000000000000}"/>
    <hyperlink ref="A41" r:id="rId2" xr:uid="{00000000-0004-0000-0200-000001000000}"/>
    <hyperlink ref="E4" location="'Aud Quest 2'!A1" display="2" xr:uid="{00000000-0004-0000-0200-000002000000}"/>
    <hyperlink ref="E5" location="'Aud Quest 2'!A1" display="2" xr:uid="{00000000-0004-0000-0200-000003000000}"/>
    <hyperlink ref="E6" location="'FP Info 3'!A1" display="3" xr:uid="{00000000-0004-0000-0200-000004000000}"/>
    <hyperlink ref="E7" location="'Fin Profile 4'!A1" display="4" xr:uid="{00000000-0004-0000-0200-000005000000}"/>
    <hyperlink ref="E9" location="'Assets-Liab 5-6'!A1" display="5 - 6 " xr:uid="{00000000-0004-0000-0200-000006000000}"/>
    <hyperlink ref="A41:E41" r:id="rId3" display="23, Illinois Administrative Code 100, Subtitle A, Chapter I, Subchapter C (Part 100)" xr:uid="{00000000-0004-0000-0200-000007000000}"/>
    <hyperlink ref="E11" location="'Acct Summary 7-9'!A1" display="7-9" xr:uid="{00000000-0004-0000-0200-000008000000}"/>
    <hyperlink ref="E12" location="'Revenues 10-15'!A1" display="10-15" xr:uid="{00000000-0004-0000-0200-000009000000}"/>
    <hyperlink ref="E13" location="'Expenditures 16-24'!A1" display="16-24" xr:uid="{00000000-0004-0000-0200-00000A000000}"/>
    <hyperlink ref="E15" location="'Tax Sched 25'!A1" display="'Tax Sched 25'!A1" xr:uid="{00000000-0004-0000-0200-00000B000000}"/>
    <hyperlink ref="E16" location="'Short-Term Long-Term Debt 26'!A1" display="'Short-Term Long-Term Debt 26'!A1" xr:uid="{00000000-0004-0000-0200-00000C000000}"/>
    <hyperlink ref="E18" location="'Rest Tax Levies-Tort Im 27'!A1" display="'Rest Tax Levies-Tort Im 27'!A1" xr:uid="{00000000-0004-0000-0200-00000D000000}"/>
    <hyperlink ref="E19" location="'CARES CRRSA ARP 28-35'!A1" display="28-35" xr:uid="{00000000-0004-0000-0200-00000E000000}"/>
    <hyperlink ref="E21" location="'Cap Outlay Deprec 36'!A1" display="'Cap Outlay Deprec 36'!A1" xr:uid="{00000000-0004-0000-0200-00000F000000}"/>
    <hyperlink ref="E22" location="'PCTC-OEPP 37-39'!A1" display="37-39" xr:uid="{00000000-0004-0000-0200-000010000000}"/>
    <hyperlink ref="E23" location="'Contracts Paid in CY 40'!A1" display="'Contracts Paid in CY 40'!A1" xr:uid="{00000000-0004-0000-0200-000011000000}"/>
    <hyperlink ref="E24" location="'ICR Computation 41'!A1" display="'ICR Computation 41'!A1" xr:uid="{00000000-0004-0000-0200-000012000000}"/>
    <hyperlink ref="E25" location="'Shared Outsourced Services 42'!A1" display="'Shared Outsourced Services 42'!A1" xr:uid="{00000000-0004-0000-0200-000013000000}"/>
    <hyperlink ref="E26" location="'AC 43'!A1" display="'AC 43'!A1" xr:uid="{00000000-0004-0000-0200-000014000000}"/>
    <hyperlink ref="E27" location="'Itemization 44'!A1" display="'Itemization 44'!A1" xr:uid="{00000000-0004-0000-0200-000015000000}"/>
    <hyperlink ref="E28" location="'REF 45'!A1" display="'REF 45'!A1" xr:uid="{00000000-0004-0000-0200-000016000000}"/>
    <hyperlink ref="E29" location="'Opinion-Notes 46'!A1" display="'Opinion-Notes 46'!A1" xr:uid="{00000000-0004-0000-0200-000017000000}"/>
    <hyperlink ref="E30" location="'DeficitAFRSum Calc 47'!A1" display="'DeficitAFRSum Calc 47'!A1" xr:uid="{00000000-0004-0000-0200-000018000000}"/>
    <hyperlink ref="E31" location="AUDITCHECK!A1" display="Auditcheck" xr:uid="{00000000-0004-0000-0200-000019000000}"/>
    <hyperlink ref="B53" r:id="rId4" xr:uid="{00000000-0004-0000-0200-00001A000000}"/>
  </hyperlinks>
  <pageMargins left="0.7" right="0.7" top="0.75" bottom="0.75" header="0.3" footer="0.3"/>
  <pageSetup scale="73" fitToHeight="0"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1"/>
  <sheetViews>
    <sheetView showGridLines="0" defaultGridColor="0" colorId="8" zoomScaleNormal="100" workbookViewId="0">
      <selection activeCell="I86" sqref="I86"/>
    </sheetView>
  </sheetViews>
  <sheetFormatPr defaultColWidth="9.140625" defaultRowHeight="12.75" x14ac:dyDescent="0.2"/>
  <cols>
    <col min="1" max="1" width="1.5703125" style="122" customWidth="1"/>
    <col min="2" max="2" width="2.85546875" style="138" customWidth="1"/>
    <col min="3" max="3" width="4.140625" style="139" customWidth="1"/>
    <col min="4" max="4" width="40" style="122" customWidth="1"/>
    <col min="5" max="6" width="12.5703125" style="122" customWidth="1"/>
    <col min="7" max="7" width="11.7109375" style="122" customWidth="1"/>
    <col min="8" max="8" width="12" style="122" customWidth="1"/>
    <col min="9" max="9" width="11.85546875" style="122" customWidth="1"/>
    <col min="10" max="10" width="11.140625" style="122" customWidth="1"/>
    <col min="11" max="16384" width="9.140625" style="122"/>
  </cols>
  <sheetData>
    <row r="1" spans="1:11" ht="14.25" customHeight="1" x14ac:dyDescent="0.2">
      <c r="E1" s="140"/>
    </row>
    <row r="2" spans="1:11" s="123" customFormat="1" ht="12.2" customHeight="1" x14ac:dyDescent="0.2">
      <c r="A2" s="1772" t="s">
        <v>1042</v>
      </c>
      <c r="B2" s="1772"/>
      <c r="C2" s="1772"/>
      <c r="D2" s="1772"/>
      <c r="E2" s="1772"/>
      <c r="F2" s="1772"/>
      <c r="G2" s="1772"/>
      <c r="H2" s="1772"/>
      <c r="I2" s="1772"/>
      <c r="J2" s="1772"/>
    </row>
    <row r="3" spans="1:11" s="123" customFormat="1" ht="17.25" customHeight="1" x14ac:dyDescent="0.2">
      <c r="A3" s="141"/>
      <c r="B3" s="141"/>
      <c r="C3" s="142"/>
      <c r="D3" s="143"/>
      <c r="E3" s="122"/>
    </row>
    <row r="4" spans="1:11" x14ac:dyDescent="0.2">
      <c r="A4" s="232" t="s">
        <v>4887</v>
      </c>
      <c r="B4" s="232"/>
      <c r="C4" s="232"/>
      <c r="D4" s="232"/>
      <c r="E4" s="232"/>
      <c r="F4" s="232"/>
      <c r="G4" s="232"/>
      <c r="H4" s="232"/>
      <c r="I4" s="232"/>
      <c r="J4" s="232"/>
      <c r="K4" s="232"/>
    </row>
    <row r="5" spans="1:11" x14ac:dyDescent="0.2">
      <c r="A5" s="163" t="s">
        <v>1266</v>
      </c>
      <c r="B5" s="232"/>
      <c r="C5" s="232"/>
      <c r="D5" s="232"/>
      <c r="E5" s="232"/>
      <c r="F5" s="232"/>
      <c r="G5" s="232"/>
      <c r="H5" s="232"/>
      <c r="I5" s="232"/>
      <c r="J5" s="232"/>
      <c r="K5" s="232"/>
    </row>
    <row r="6" spans="1:11" ht="16.5" customHeight="1" x14ac:dyDescent="0.2">
      <c r="A6" s="144"/>
      <c r="B6" s="145"/>
      <c r="C6" s="146"/>
      <c r="D6" s="145"/>
    </row>
    <row r="7" spans="1:11" ht="15" customHeight="1" x14ac:dyDescent="0.2">
      <c r="A7" s="147" t="s">
        <v>751</v>
      </c>
      <c r="B7" s="145"/>
      <c r="C7" s="146"/>
      <c r="D7" s="148"/>
    </row>
    <row r="8" spans="1:11" x14ac:dyDescent="0.2">
      <c r="A8" s="104"/>
      <c r="B8" s="109"/>
      <c r="D8" s="120"/>
    </row>
    <row r="9" spans="1:11" s="123" customFormat="1" x14ac:dyDescent="0.2">
      <c r="A9" s="149"/>
      <c r="B9" s="150"/>
      <c r="C9" s="121">
        <v>1</v>
      </c>
      <c r="D9" s="151" t="s">
        <v>1232</v>
      </c>
    </row>
    <row r="10" spans="1:11" s="123" customFormat="1" x14ac:dyDescent="0.2">
      <c r="A10" s="117"/>
      <c r="B10" s="152"/>
      <c r="C10" s="153"/>
      <c r="D10" s="154" t="s">
        <v>1253</v>
      </c>
    </row>
    <row r="11" spans="1:11" s="123" customFormat="1" x14ac:dyDescent="0.2">
      <c r="A11" s="149"/>
      <c r="B11" s="155"/>
      <c r="C11" s="156">
        <v>2</v>
      </c>
      <c r="D11" s="157" t="s">
        <v>1254</v>
      </c>
    </row>
    <row r="12" spans="1:11" s="123" customFormat="1" hidden="1" x14ac:dyDescent="0.2">
      <c r="A12" s="149"/>
      <c r="B12" s="1023"/>
      <c r="C12" s="156"/>
      <c r="D12" s="159"/>
    </row>
    <row r="13" spans="1:11" s="123" customFormat="1" x14ac:dyDescent="0.2">
      <c r="A13" s="149"/>
      <c r="B13" s="155"/>
      <c r="C13" s="156">
        <v>3</v>
      </c>
      <c r="D13" s="157" t="s">
        <v>1255</v>
      </c>
    </row>
    <row r="14" spans="1:11" s="123" customFormat="1" x14ac:dyDescent="0.2">
      <c r="A14" s="149"/>
      <c r="B14" s="155"/>
      <c r="C14" s="156">
        <v>4</v>
      </c>
      <c r="D14" s="157" t="s">
        <v>1256</v>
      </c>
    </row>
    <row r="15" spans="1:11" s="123" customFormat="1" x14ac:dyDescent="0.2">
      <c r="A15" s="149"/>
      <c r="B15" s="155"/>
      <c r="C15" s="156">
        <v>5</v>
      </c>
      <c r="D15" s="151" t="s">
        <v>869</v>
      </c>
    </row>
    <row r="16" spans="1:11" s="123" customFormat="1" x14ac:dyDescent="0.2">
      <c r="A16" s="149"/>
      <c r="B16" s="155"/>
      <c r="C16" s="156">
        <v>6</v>
      </c>
      <c r="D16" s="151" t="s">
        <v>1172</v>
      </c>
    </row>
    <row r="17" spans="1:4" s="123" customFormat="1" ht="6" hidden="1" customHeight="1" x14ac:dyDescent="0.2">
      <c r="A17" s="149"/>
      <c r="B17" s="1023"/>
      <c r="C17" s="156"/>
      <c r="D17" s="154"/>
    </row>
    <row r="18" spans="1:4" s="123" customFormat="1" ht="12" customHeight="1" x14ac:dyDescent="0.2">
      <c r="A18" s="149"/>
      <c r="B18" s="155"/>
      <c r="C18" s="156">
        <v>7</v>
      </c>
      <c r="D18" s="151" t="s">
        <v>1171</v>
      </c>
    </row>
    <row r="19" spans="1:4" s="123" customFormat="1" hidden="1" x14ac:dyDescent="0.2">
      <c r="A19" s="149"/>
      <c r="B19" s="1023"/>
      <c r="C19" s="156"/>
      <c r="D19" s="154"/>
    </row>
    <row r="20" spans="1:4" s="123" customFormat="1" x14ac:dyDescent="0.2">
      <c r="A20" s="149"/>
      <c r="B20" s="155"/>
      <c r="C20" s="156">
        <v>8</v>
      </c>
      <c r="D20" s="151" t="s">
        <v>1257</v>
      </c>
    </row>
    <row r="21" spans="1:4" s="123" customFormat="1" x14ac:dyDescent="0.2">
      <c r="A21" s="149"/>
      <c r="B21" s="158"/>
      <c r="C21" s="156"/>
      <c r="D21" s="160" t="s">
        <v>1229</v>
      </c>
    </row>
    <row r="22" spans="1:4" s="123" customFormat="1" x14ac:dyDescent="0.2">
      <c r="A22" s="149"/>
      <c r="B22" s="155"/>
      <c r="C22" s="156">
        <v>9</v>
      </c>
      <c r="D22" s="151" t="s">
        <v>1258</v>
      </c>
    </row>
    <row r="23" spans="1:4" s="123" customFormat="1" x14ac:dyDescent="0.2">
      <c r="A23" s="149"/>
      <c r="B23" s="161"/>
      <c r="C23" s="156"/>
      <c r="D23" s="154" t="s">
        <v>1230</v>
      </c>
    </row>
    <row r="24" spans="1:4" s="123" customFormat="1" x14ac:dyDescent="0.2">
      <c r="A24" s="149"/>
      <c r="B24" s="155"/>
      <c r="C24" s="156">
        <v>10</v>
      </c>
      <c r="D24" s="151" t="s">
        <v>1259</v>
      </c>
    </row>
    <row r="25" spans="1:4" s="123" customFormat="1" x14ac:dyDescent="0.2">
      <c r="A25" s="149"/>
      <c r="B25" s="155"/>
      <c r="C25" s="156">
        <v>11</v>
      </c>
      <c r="D25" s="151" t="s">
        <v>1260</v>
      </c>
    </row>
    <row r="26" spans="1:4" s="123" customFormat="1" x14ac:dyDescent="0.2">
      <c r="A26" s="149"/>
      <c r="B26" s="161"/>
      <c r="C26" s="156"/>
      <c r="D26" s="154" t="s">
        <v>1231</v>
      </c>
    </row>
    <row r="27" spans="1:4" s="123" customFormat="1" x14ac:dyDescent="0.2">
      <c r="A27" s="149"/>
      <c r="B27" s="155"/>
      <c r="C27" s="156">
        <v>12</v>
      </c>
      <c r="D27" s="151" t="s">
        <v>1233</v>
      </c>
    </row>
    <row r="28" spans="1:4" s="123" customFormat="1" x14ac:dyDescent="0.2">
      <c r="A28" s="149"/>
      <c r="B28" s="158"/>
      <c r="C28" s="156"/>
      <c r="D28" s="154"/>
    </row>
    <row r="29" spans="1:4" s="123" customFormat="1" x14ac:dyDescent="0.2">
      <c r="A29" s="149"/>
      <c r="B29" s="155"/>
      <c r="C29" s="156">
        <v>13</v>
      </c>
      <c r="D29" s="151" t="s">
        <v>464</v>
      </c>
    </row>
    <row r="30" spans="1:4" s="123" customFormat="1" x14ac:dyDescent="0.2">
      <c r="A30" s="149"/>
      <c r="B30" s="158"/>
      <c r="C30" s="156"/>
      <c r="D30" s="154" t="s">
        <v>1261</v>
      </c>
    </row>
    <row r="31" spans="1:4" s="123" customFormat="1" x14ac:dyDescent="0.2">
      <c r="A31" s="149"/>
      <c r="B31" s="155"/>
      <c r="C31" s="156">
        <v>14</v>
      </c>
      <c r="D31" s="924" t="str">
        <f>"At least one of the following forms was filed with ISBE late: The FY"&amp;MID('AFR22'!E2,3,2)-1&amp;" AFR (ISBE FORM 50-35), FY"&amp;MID('AFR22'!E2,3,2)-1&amp;" Annual Statement of Affairs (ISBE Form 50-37) and FY"&amp;MID('AFR22'!E2,3,2)</f>
        <v>At least one of the following forms was filed with ISBE late: The FY21 AFR (ISBE FORM 50-35), FY21 Annual Statement of Affairs (ISBE Form 50-37) and FY22</v>
      </c>
    </row>
    <row r="32" spans="1:4" s="123" customFormat="1" x14ac:dyDescent="0.2">
      <c r="A32" s="149"/>
      <c r="B32" s="162"/>
      <c r="C32" s="156"/>
      <c r="D32" s="163" t="s">
        <v>1616</v>
      </c>
    </row>
    <row r="33" spans="1:9" s="123" customFormat="1" ht="12" customHeight="1" x14ac:dyDescent="0.2">
      <c r="A33" s="149"/>
      <c r="B33" s="162"/>
      <c r="C33" s="156"/>
      <c r="D33" s="164" t="s">
        <v>1043</v>
      </c>
    </row>
    <row r="34" spans="1:9" s="123" customFormat="1" ht="8.25" hidden="1" customHeight="1" x14ac:dyDescent="0.2">
      <c r="A34" s="149"/>
      <c r="B34" s="158"/>
      <c r="C34" s="156"/>
      <c r="D34" s="145"/>
    </row>
    <row r="35" spans="1:9" s="123" customFormat="1" x14ac:dyDescent="0.2">
      <c r="A35" s="1785" t="s">
        <v>1262</v>
      </c>
      <c r="B35" s="1785"/>
      <c r="C35" s="1785"/>
      <c r="D35" s="1785"/>
      <c r="E35" s="1786"/>
      <c r="F35" s="1786"/>
      <c r="G35" s="1786"/>
      <c r="H35" s="1786"/>
      <c r="I35" s="1786"/>
    </row>
    <row r="36" spans="1:9" s="123" customFormat="1" x14ac:dyDescent="0.2">
      <c r="A36" s="149"/>
      <c r="B36" s="158"/>
      <c r="C36" s="156"/>
      <c r="D36" s="145"/>
    </row>
    <row r="37" spans="1:9" s="123" customFormat="1" x14ac:dyDescent="0.2">
      <c r="A37" s="149"/>
      <c r="B37" s="155"/>
      <c r="C37" s="156">
        <v>15</v>
      </c>
      <c r="D37" s="151" t="s">
        <v>308</v>
      </c>
    </row>
    <row r="38" spans="1:9" s="123" customFormat="1" x14ac:dyDescent="0.2">
      <c r="A38" s="149"/>
      <c r="B38" s="158"/>
      <c r="C38" s="156"/>
      <c r="D38" s="165" t="s">
        <v>1263</v>
      </c>
    </row>
    <row r="39" spans="1:9" s="123" customFormat="1" hidden="1" x14ac:dyDescent="0.2">
      <c r="A39" s="149"/>
      <c r="B39" s="158"/>
      <c r="C39" s="156"/>
      <c r="D39" s="166"/>
    </row>
    <row r="40" spans="1:9" s="123" customFormat="1" x14ac:dyDescent="0.2">
      <c r="A40" s="149"/>
      <c r="B40" s="155"/>
      <c r="C40" s="156">
        <v>16</v>
      </c>
      <c r="D40" s="167" t="s">
        <v>310</v>
      </c>
    </row>
    <row r="41" spans="1:9" s="123" customFormat="1" x14ac:dyDescent="0.2">
      <c r="A41" s="149"/>
      <c r="B41" s="158"/>
      <c r="C41" s="156"/>
      <c r="D41" s="165" t="s">
        <v>542</v>
      </c>
    </row>
    <row r="42" spans="1:9" s="123" customFormat="1" x14ac:dyDescent="0.2">
      <c r="A42" s="149"/>
      <c r="B42" s="155"/>
      <c r="C42" s="156">
        <v>17</v>
      </c>
      <c r="D42" s="167" t="s">
        <v>1264</v>
      </c>
    </row>
    <row r="43" spans="1:9" s="123" customFormat="1" x14ac:dyDescent="0.2">
      <c r="A43" s="149"/>
      <c r="B43" s="158"/>
      <c r="C43" s="156"/>
      <c r="D43" s="165" t="s">
        <v>1265</v>
      </c>
    </row>
    <row r="44" spans="1:9" s="123" customFormat="1" x14ac:dyDescent="0.2">
      <c r="A44" s="149"/>
      <c r="B44" s="155"/>
      <c r="C44" s="156">
        <v>18</v>
      </c>
      <c r="D44" s="167" t="s">
        <v>248</v>
      </c>
    </row>
    <row r="45" spans="1:9" s="123" customFormat="1" x14ac:dyDescent="0.2">
      <c r="A45" s="149"/>
      <c r="B45" s="158"/>
      <c r="C45" s="156"/>
      <c r="D45" s="165" t="s">
        <v>152</v>
      </c>
    </row>
    <row r="46" spans="1:9" s="123" customFormat="1" ht="16.5" customHeight="1" x14ac:dyDescent="0.2">
      <c r="A46" s="149"/>
      <c r="B46" s="158"/>
      <c r="C46" s="156"/>
      <c r="D46" s="145"/>
    </row>
    <row r="47" spans="1:9" s="123" customFormat="1" x14ac:dyDescent="0.2">
      <c r="A47" s="1785" t="s">
        <v>260</v>
      </c>
      <c r="B47" s="1787"/>
      <c r="C47" s="1787"/>
      <c r="D47" s="1787"/>
      <c r="E47" s="1788"/>
      <c r="F47" s="1788"/>
      <c r="G47" s="1788"/>
      <c r="H47" s="1788"/>
      <c r="I47" s="1788"/>
    </row>
    <row r="48" spans="1:9" s="123" customFormat="1" x14ac:dyDescent="0.2">
      <c r="A48" s="149"/>
      <c r="B48" s="158"/>
      <c r="C48" s="156"/>
      <c r="D48" s="145"/>
    </row>
    <row r="49" spans="1:10" s="123" customFormat="1" x14ac:dyDescent="0.2">
      <c r="A49" s="149"/>
      <c r="B49" s="155"/>
      <c r="C49" s="156">
        <v>19</v>
      </c>
      <c r="D49" s="167" t="s">
        <v>309</v>
      </c>
    </row>
    <row r="50" spans="1:10" s="123" customFormat="1" x14ac:dyDescent="0.2">
      <c r="A50" s="149"/>
      <c r="B50" s="155"/>
      <c r="C50" s="156">
        <v>20</v>
      </c>
      <c r="D50" s="167" t="s">
        <v>1267</v>
      </c>
    </row>
    <row r="51" spans="1:10" s="123" customFormat="1" ht="15.75" customHeight="1" x14ac:dyDescent="0.2">
      <c r="A51" s="149"/>
      <c r="B51" s="150"/>
      <c r="C51" s="121">
        <v>21</v>
      </c>
      <c r="D51" s="151" t="s">
        <v>1175</v>
      </c>
      <c r="E51" s="168"/>
      <c r="F51" s="169"/>
      <c r="G51" s="169" t="s">
        <v>1174</v>
      </c>
      <c r="H51" s="170"/>
      <c r="I51" s="163" t="s">
        <v>1184</v>
      </c>
    </row>
    <row r="52" spans="1:10" s="123" customFormat="1" x14ac:dyDescent="0.2">
      <c r="A52" s="149"/>
      <c r="B52" s="150"/>
      <c r="C52" s="121">
        <v>22</v>
      </c>
      <c r="D52" s="167" t="s">
        <v>1095</v>
      </c>
      <c r="E52" s="168"/>
      <c r="F52" s="169"/>
    </row>
    <row r="53" spans="1:10" s="123" customFormat="1" x14ac:dyDescent="0.2">
      <c r="A53" s="147"/>
      <c r="B53" s="171"/>
      <c r="C53" s="171"/>
      <c r="D53" s="151" t="s">
        <v>1327</v>
      </c>
      <c r="E53" s="168"/>
      <c r="F53" s="168"/>
      <c r="G53" s="168"/>
      <c r="H53" s="168"/>
      <c r="I53" s="168"/>
    </row>
    <row r="54" spans="1:10" s="123" customFormat="1" x14ac:dyDescent="0.2">
      <c r="A54" s="147"/>
      <c r="B54" s="171"/>
      <c r="E54" s="168"/>
      <c r="F54" s="168"/>
      <c r="G54" s="168"/>
      <c r="H54" s="168"/>
      <c r="I54" s="168"/>
    </row>
    <row r="55" spans="1:10" s="123" customFormat="1" ht="12.75" customHeight="1" x14ac:dyDescent="0.2">
      <c r="A55" s="172"/>
      <c r="B55" s="1791"/>
      <c r="C55" s="1792"/>
      <c r="D55" s="1792"/>
      <c r="E55" s="1792"/>
      <c r="F55" s="1792"/>
      <c r="G55" s="1792"/>
      <c r="H55" s="1792"/>
      <c r="I55" s="1792"/>
      <c r="J55" s="1793"/>
    </row>
    <row r="56" spans="1:10" s="123" customFormat="1" x14ac:dyDescent="0.2">
      <c r="A56" s="172"/>
      <c r="B56" s="1794"/>
      <c r="C56" s="1795"/>
      <c r="D56" s="1795"/>
      <c r="E56" s="1795"/>
      <c r="F56" s="1795"/>
      <c r="G56" s="1795"/>
      <c r="H56" s="1795"/>
      <c r="I56" s="1795"/>
      <c r="J56" s="1796"/>
    </row>
    <row r="57" spans="1:10" s="123" customFormat="1" x14ac:dyDescent="0.2">
      <c r="A57" s="172"/>
      <c r="B57" s="1794"/>
      <c r="C57" s="1795"/>
      <c r="D57" s="1795"/>
      <c r="E57" s="1795"/>
      <c r="F57" s="1795"/>
      <c r="G57" s="1795"/>
      <c r="H57" s="1795"/>
      <c r="I57" s="1795"/>
      <c r="J57" s="1796"/>
    </row>
    <row r="58" spans="1:10" s="123" customFormat="1" x14ac:dyDescent="0.2">
      <c r="A58" s="172"/>
      <c r="B58" s="1794"/>
      <c r="C58" s="1795"/>
      <c r="D58" s="1795"/>
      <c r="E58" s="1795"/>
      <c r="F58" s="1795"/>
      <c r="G58" s="1795"/>
      <c r="H58" s="1795"/>
      <c r="I58" s="1795"/>
      <c r="J58" s="1796"/>
    </row>
    <row r="59" spans="1:10" s="123" customFormat="1" x14ac:dyDescent="0.2">
      <c r="A59" s="172"/>
      <c r="B59" s="1794"/>
      <c r="C59" s="1795"/>
      <c r="D59" s="1795"/>
      <c r="E59" s="1795"/>
      <c r="F59" s="1795"/>
      <c r="G59" s="1795"/>
      <c r="H59" s="1795"/>
      <c r="I59" s="1795"/>
      <c r="J59" s="1796"/>
    </row>
    <row r="60" spans="1:10" s="123" customFormat="1" x14ac:dyDescent="0.2">
      <c r="A60" s="172"/>
      <c r="B60" s="1794"/>
      <c r="C60" s="1795"/>
      <c r="D60" s="1795"/>
      <c r="E60" s="1795"/>
      <c r="F60" s="1795"/>
      <c r="G60" s="1795"/>
      <c r="H60" s="1795"/>
      <c r="I60" s="1795"/>
      <c r="J60" s="1796"/>
    </row>
    <row r="61" spans="1:10" s="123" customFormat="1" x14ac:dyDescent="0.2">
      <c r="A61" s="172"/>
      <c r="B61" s="1794"/>
      <c r="C61" s="1795"/>
      <c r="D61" s="1795"/>
      <c r="E61" s="1795"/>
      <c r="F61" s="1795"/>
      <c r="G61" s="1795"/>
      <c r="H61" s="1795"/>
      <c r="I61" s="1795"/>
      <c r="J61" s="1796"/>
    </row>
    <row r="62" spans="1:10" s="123" customFormat="1" x14ac:dyDescent="0.2">
      <c r="A62" s="172"/>
      <c r="B62" s="1794"/>
      <c r="C62" s="1795"/>
      <c r="D62" s="1795"/>
      <c r="E62" s="1795"/>
      <c r="F62" s="1795"/>
      <c r="G62" s="1795"/>
      <c r="H62" s="1795"/>
      <c r="I62" s="1795"/>
      <c r="J62" s="1796"/>
    </row>
    <row r="63" spans="1:10" s="123" customFormat="1" x14ac:dyDescent="0.2">
      <c r="A63" s="172"/>
      <c r="B63" s="1794"/>
      <c r="C63" s="1795"/>
      <c r="D63" s="1795"/>
      <c r="E63" s="1795"/>
      <c r="F63" s="1795"/>
      <c r="G63" s="1795"/>
      <c r="H63" s="1795"/>
      <c r="I63" s="1795"/>
      <c r="J63" s="1796"/>
    </row>
    <row r="64" spans="1:10" s="123" customFormat="1" x14ac:dyDescent="0.2">
      <c r="A64" s="172"/>
      <c r="B64" s="1794"/>
      <c r="C64" s="1795"/>
      <c r="D64" s="1795"/>
      <c r="E64" s="1795"/>
      <c r="F64" s="1795"/>
      <c r="G64" s="1795"/>
      <c r="H64" s="1795"/>
      <c r="I64" s="1795"/>
      <c r="J64" s="1796"/>
    </row>
    <row r="65" spans="1:10" s="123" customFormat="1" ht="9" customHeight="1" x14ac:dyDescent="0.2">
      <c r="A65" s="173"/>
      <c r="B65" s="1797"/>
      <c r="C65" s="1798"/>
      <c r="D65" s="1798"/>
      <c r="E65" s="1798"/>
      <c r="F65" s="1798"/>
      <c r="G65" s="1798"/>
      <c r="H65" s="1798"/>
      <c r="I65" s="1798"/>
      <c r="J65" s="1799"/>
    </row>
    <row r="66" spans="1:10" s="123" customFormat="1" ht="9" customHeight="1" x14ac:dyDescent="0.2">
      <c r="A66" s="149"/>
      <c r="B66" s="174"/>
      <c r="C66" s="175"/>
      <c r="D66" s="175"/>
      <c r="E66" s="175"/>
      <c r="F66" s="175"/>
      <c r="G66" s="175"/>
      <c r="H66" s="175"/>
    </row>
    <row r="67" spans="1:10" s="123" customFormat="1" ht="16.5" customHeight="1" x14ac:dyDescent="0.2">
      <c r="A67" s="149"/>
      <c r="B67" s="174"/>
      <c r="C67" s="175"/>
      <c r="D67" s="175"/>
      <c r="E67" s="175"/>
      <c r="F67" s="175"/>
      <c r="G67" s="175"/>
      <c r="H67" s="175"/>
    </row>
    <row r="68" spans="1:10" s="123" customFormat="1" x14ac:dyDescent="0.2">
      <c r="A68" s="1785" t="s">
        <v>1061</v>
      </c>
      <c r="B68" s="1787"/>
      <c r="C68" s="1787"/>
      <c r="D68" s="1787"/>
      <c r="E68" s="1788"/>
      <c r="F68" s="1788"/>
      <c r="G68" s="1788"/>
      <c r="H68" s="1788"/>
      <c r="I68" s="1788"/>
    </row>
    <row r="69" spans="1:10" s="123" customFormat="1" x14ac:dyDescent="0.2">
      <c r="A69" s="149"/>
      <c r="C69" s="176"/>
      <c r="D69" s="177" t="s">
        <v>1060</v>
      </c>
      <c r="E69" s="175"/>
      <c r="F69" s="175"/>
      <c r="G69" s="175"/>
      <c r="H69" s="175"/>
    </row>
    <row r="70" spans="1:10" s="123" customFormat="1" ht="5.25" customHeight="1" x14ac:dyDescent="0.2">
      <c r="B70" s="174"/>
      <c r="C70" s="175"/>
      <c r="D70" s="175"/>
      <c r="E70" s="175"/>
      <c r="F70" s="175"/>
      <c r="G70" s="175"/>
      <c r="H70" s="175"/>
    </row>
    <row r="71" spans="1:10" s="123" customFormat="1" x14ac:dyDescent="0.2">
      <c r="A71" s="120" t="s">
        <v>1427</v>
      </c>
      <c r="B71" s="174"/>
      <c r="C71" s="175"/>
      <c r="D71" s="175"/>
      <c r="E71" s="175"/>
      <c r="F71" s="175"/>
      <c r="G71" s="175"/>
      <c r="H71" s="175"/>
    </row>
    <row r="72" spans="1:10" s="123" customFormat="1" x14ac:dyDescent="0.2">
      <c r="A72" s="120" t="s">
        <v>1151</v>
      </c>
      <c r="B72" s="174"/>
      <c r="C72" s="175"/>
      <c r="D72" s="175"/>
      <c r="E72" s="175"/>
      <c r="F72" s="175"/>
      <c r="G72" s="175"/>
      <c r="H72" s="175"/>
    </row>
    <row r="73" spans="1:10" s="123" customFormat="1" x14ac:dyDescent="0.2">
      <c r="A73" s="120" t="str">
        <f>"In FY "&amp;'AFR22'!E2&amp;", identify those late payments recorded as Intergovermental Receivables, Other Recievables, or Deferred Revenue &amp; Other Current Liabilities or Direct Receipts/Revenue. "</f>
        <v xml:space="preserve">In FY 2022, identify those late payments recorded as Intergovermental Receivables, Other Recievables, or Deferred Revenue &amp; Other Current Liabilities or Direct Receipts/Revenue. </v>
      </c>
      <c r="B73" s="174"/>
      <c r="C73" s="175"/>
      <c r="D73" s="175"/>
      <c r="E73" s="175"/>
      <c r="F73" s="175"/>
      <c r="G73" s="175"/>
      <c r="H73" s="175"/>
    </row>
    <row r="74" spans="1:10" s="123" customFormat="1" ht="18.75" customHeight="1" x14ac:dyDescent="0.2">
      <c r="A74" s="145" t="s">
        <v>1152</v>
      </c>
      <c r="B74" s="174"/>
      <c r="C74" s="175"/>
      <c r="D74" s="175"/>
      <c r="E74" s="175"/>
      <c r="F74" s="175"/>
      <c r="G74" s="175"/>
      <c r="H74" s="175"/>
    </row>
    <row r="75" spans="1:10" s="123" customFormat="1" x14ac:dyDescent="0.2">
      <c r="C75" s="121">
        <v>24</v>
      </c>
      <c r="D75" s="151" t="s">
        <v>1271</v>
      </c>
      <c r="G75" s="198" t="s">
        <v>1381</v>
      </c>
      <c r="I75" s="674"/>
      <c r="J75" s="179">
        <v>44803</v>
      </c>
    </row>
    <row r="76" spans="1:10" s="123" customFormat="1" ht="6" customHeight="1" x14ac:dyDescent="0.2">
      <c r="A76" s="149"/>
      <c r="B76" s="180"/>
      <c r="C76" s="121"/>
      <c r="D76" s="151"/>
      <c r="E76" s="168"/>
      <c r="F76" s="169"/>
    </row>
    <row r="77" spans="1:10" s="123" customFormat="1" x14ac:dyDescent="0.2">
      <c r="A77" s="149"/>
      <c r="B77" s="180"/>
      <c r="C77" s="121">
        <v>25</v>
      </c>
      <c r="D77" s="151" t="s">
        <v>4888</v>
      </c>
      <c r="E77" s="168"/>
      <c r="F77" s="169"/>
    </row>
    <row r="78" spans="1:10" s="123" customFormat="1" x14ac:dyDescent="0.2">
      <c r="A78" s="149"/>
      <c r="B78" s="180"/>
      <c r="C78" s="121"/>
      <c r="D78" s="151" t="s">
        <v>4889</v>
      </c>
      <c r="E78" s="168"/>
      <c r="F78" s="169"/>
    </row>
    <row r="79" spans="1:10" s="123" customFormat="1" x14ac:dyDescent="0.2">
      <c r="A79" s="149"/>
      <c r="B79" s="180"/>
    </row>
    <row r="80" spans="1:10" s="123" customFormat="1" ht="12.75" customHeight="1" x14ac:dyDescent="0.2">
      <c r="A80" s="149"/>
      <c r="B80" s="180"/>
      <c r="C80" s="151"/>
    </row>
    <row r="81" spans="1:10" s="123" customFormat="1" ht="12.75" customHeight="1" thickBot="1" x14ac:dyDescent="0.25">
      <c r="A81" s="1789" t="s">
        <v>1058</v>
      </c>
      <c r="B81" s="1789"/>
      <c r="C81" s="1789"/>
      <c r="D81" s="1790"/>
      <c r="E81" s="181">
        <v>3100</v>
      </c>
      <c r="F81" s="181">
        <v>3120</v>
      </c>
      <c r="G81" s="181">
        <v>3500</v>
      </c>
      <c r="H81" s="181">
        <v>3510</v>
      </c>
      <c r="I81" s="182">
        <v>3950</v>
      </c>
      <c r="J81" s="182" t="s">
        <v>138</v>
      </c>
    </row>
    <row r="82" spans="1:10" s="123" customFormat="1" ht="13.5" customHeight="1" thickTop="1" x14ac:dyDescent="0.2">
      <c r="A82" s="183" t="s">
        <v>1159</v>
      </c>
      <c r="B82" s="184"/>
      <c r="C82" s="185"/>
      <c r="D82" s="186"/>
      <c r="E82" s="187"/>
      <c r="F82" s="187"/>
      <c r="G82" s="187"/>
      <c r="H82" s="187"/>
      <c r="I82" s="188"/>
      <c r="J82" s="188"/>
    </row>
    <row r="83" spans="1:10" s="123" customFormat="1" ht="13.5" customHeight="1" x14ac:dyDescent="0.2">
      <c r="A83" s="1800" t="s">
        <v>1426</v>
      </c>
      <c r="B83" s="1800"/>
      <c r="C83" s="1800"/>
      <c r="D83" s="1801"/>
      <c r="E83" s="720"/>
      <c r="F83" s="720"/>
      <c r="G83" s="720"/>
      <c r="H83" s="720"/>
      <c r="I83" s="959"/>
      <c r="J83" s="839">
        <f>SUM(E83:I83)</f>
        <v>0</v>
      </c>
    </row>
    <row r="84" spans="1:10" s="123" customFormat="1" ht="13.5" customHeight="1" x14ac:dyDescent="0.2">
      <c r="A84" s="189"/>
      <c r="B84" s="190"/>
      <c r="C84" s="191"/>
      <c r="D84" s="192"/>
      <c r="E84" s="187"/>
      <c r="F84" s="187"/>
      <c r="G84" s="187"/>
      <c r="H84" s="187"/>
      <c r="I84" s="188"/>
      <c r="J84" s="840"/>
    </row>
    <row r="85" spans="1:10" s="123" customFormat="1" ht="13.5" customHeight="1" x14ac:dyDescent="0.2">
      <c r="A85" s="193" t="s">
        <v>1059</v>
      </c>
      <c r="B85" s="194"/>
      <c r="C85" s="195"/>
      <c r="D85" s="192"/>
      <c r="E85" s="187"/>
      <c r="F85" s="187"/>
      <c r="G85" s="187"/>
      <c r="H85" s="187"/>
      <c r="I85" s="188"/>
      <c r="J85" s="840"/>
    </row>
    <row r="86" spans="1:10" s="123" customFormat="1" ht="13.5" customHeight="1" x14ac:dyDescent="0.2">
      <c r="A86" s="1802" t="s">
        <v>1426</v>
      </c>
      <c r="B86" s="1803"/>
      <c r="C86" s="1803"/>
      <c r="D86" s="1804"/>
      <c r="E86" s="720"/>
      <c r="F86" s="720"/>
      <c r="G86" s="720"/>
      <c r="H86" s="720"/>
      <c r="I86" s="959"/>
      <c r="J86" s="839">
        <f>SUM(E86:I86)</f>
        <v>0</v>
      </c>
    </row>
    <row r="87" spans="1:10" s="123" customFormat="1" ht="13.5" customHeight="1" x14ac:dyDescent="0.2">
      <c r="A87" s="189"/>
      <c r="B87" s="190"/>
      <c r="C87" s="191"/>
      <c r="D87" s="192"/>
      <c r="E87" s="187"/>
      <c r="F87" s="187"/>
      <c r="G87" s="187"/>
      <c r="H87" s="187"/>
      <c r="I87" s="188"/>
      <c r="J87" s="840"/>
    </row>
    <row r="88" spans="1:10" s="123" customFormat="1" ht="13.5" customHeight="1" x14ac:dyDescent="0.2">
      <c r="A88" s="193" t="s">
        <v>138</v>
      </c>
      <c r="B88" s="194"/>
      <c r="C88" s="195"/>
      <c r="D88" s="196"/>
      <c r="E88" s="721"/>
      <c r="F88" s="721"/>
      <c r="G88" s="721"/>
      <c r="H88" s="721"/>
      <c r="I88" s="960"/>
      <c r="J88" s="841">
        <f>SUM(J83:J87)</f>
        <v>0</v>
      </c>
    </row>
    <row r="89" spans="1:10" s="123" customFormat="1" x14ac:dyDescent="0.2">
      <c r="A89" s="149"/>
      <c r="B89" s="180"/>
      <c r="C89" s="121"/>
      <c r="E89" s="178"/>
      <c r="F89" s="197"/>
      <c r="H89" s="198"/>
    </row>
    <row r="90" spans="1:10" s="123" customFormat="1" x14ac:dyDescent="0.2">
      <c r="A90" s="149"/>
      <c r="B90" s="151" t="s">
        <v>1429</v>
      </c>
      <c r="C90" s="121"/>
      <c r="E90" s="178"/>
      <c r="F90" s="197"/>
      <c r="H90" s="198"/>
    </row>
    <row r="91" spans="1:10" s="123" customFormat="1" ht="16.5" customHeight="1" x14ac:dyDescent="0.2">
      <c r="A91" s="149"/>
      <c r="B91" s="199"/>
      <c r="C91" s="151" t="s">
        <v>1428</v>
      </c>
      <c r="E91" s="178"/>
      <c r="F91" s="197"/>
      <c r="H91" s="198"/>
    </row>
    <row r="92" spans="1:10" s="123" customFormat="1" x14ac:dyDescent="0.2">
      <c r="A92" s="200" t="s">
        <v>1069</v>
      </c>
      <c r="B92" s="201"/>
      <c r="C92" s="201"/>
      <c r="D92" s="202"/>
      <c r="E92" s="203"/>
      <c r="F92" s="204"/>
      <c r="G92" s="205"/>
      <c r="H92" s="206"/>
      <c r="I92" s="205"/>
    </row>
    <row r="93" spans="1:10" s="123" customFormat="1" x14ac:dyDescent="0.2">
      <c r="A93" s="207"/>
      <c r="B93" s="208" t="s">
        <v>4890</v>
      </c>
      <c r="C93" s="209"/>
      <c r="D93" s="210"/>
      <c r="E93" s="205"/>
      <c r="F93" s="205"/>
      <c r="G93" s="205"/>
      <c r="H93" s="205"/>
      <c r="I93" s="205"/>
    </row>
    <row r="94" spans="1:10" s="123" customFormat="1" x14ac:dyDescent="0.2">
      <c r="A94" s="207" t="s">
        <v>1043</v>
      </c>
      <c r="B94" s="233" t="s">
        <v>1269</v>
      </c>
      <c r="C94" s="209"/>
      <c r="D94" s="211"/>
      <c r="E94" s="211"/>
      <c r="F94" s="211"/>
      <c r="G94" s="211"/>
      <c r="H94" s="211"/>
      <c r="I94" s="205"/>
    </row>
    <row r="95" spans="1:10" s="123" customFormat="1" x14ac:dyDescent="0.2">
      <c r="A95" s="207"/>
      <c r="B95" s="208" t="s">
        <v>1268</v>
      </c>
      <c r="C95" s="209"/>
      <c r="D95" s="211"/>
      <c r="E95" s="211"/>
      <c r="F95" s="211"/>
      <c r="G95" s="211"/>
      <c r="H95" s="211"/>
      <c r="I95" s="205"/>
    </row>
    <row r="96" spans="1:10" s="123" customFormat="1" x14ac:dyDescent="0.2">
      <c r="A96" s="208"/>
      <c r="B96" s="212" t="s">
        <v>1270</v>
      </c>
      <c r="C96" s="209"/>
      <c r="D96" s="211"/>
      <c r="E96" s="211"/>
      <c r="F96" s="211"/>
      <c r="G96" s="211"/>
      <c r="H96" s="211"/>
      <c r="I96" s="205"/>
    </row>
    <row r="97" spans="1:9" s="123" customFormat="1" x14ac:dyDescent="0.2">
      <c r="A97" s="213"/>
      <c r="B97" s="214"/>
      <c r="C97" s="209"/>
      <c r="D97" s="211"/>
      <c r="E97" s="211"/>
      <c r="F97" s="211"/>
      <c r="G97" s="211"/>
      <c r="H97" s="211"/>
      <c r="I97" s="205"/>
    </row>
    <row r="98" spans="1:9" s="123" customFormat="1" ht="3.75" customHeight="1" x14ac:dyDescent="0.2">
      <c r="A98" s="210"/>
      <c r="B98" s="215"/>
      <c r="C98" s="210"/>
      <c r="D98" s="211"/>
      <c r="E98" s="211"/>
      <c r="F98" s="211"/>
      <c r="G98" s="211"/>
      <c r="H98" s="211"/>
      <c r="I98" s="205"/>
    </row>
    <row r="99" spans="1:9" s="123" customFormat="1" x14ac:dyDescent="0.2">
      <c r="A99" s="210"/>
      <c r="B99" s="215" t="s">
        <v>1040</v>
      </c>
      <c r="C99" s="210"/>
      <c r="D99" s="210"/>
      <c r="E99" s="205"/>
      <c r="F99" s="205"/>
      <c r="G99" s="205"/>
      <c r="H99" s="205"/>
      <c r="I99" s="205"/>
    </row>
    <row r="100" spans="1:9" s="123" customFormat="1" x14ac:dyDescent="0.2">
      <c r="A100" s="210"/>
      <c r="B100" s="1773"/>
      <c r="C100" s="1774"/>
      <c r="D100" s="1774"/>
      <c r="E100" s="1774"/>
      <c r="F100" s="1774"/>
      <c r="G100" s="1774"/>
      <c r="H100" s="1774"/>
      <c r="I100" s="1775"/>
    </row>
    <row r="101" spans="1:9" s="123" customFormat="1" ht="11.25" customHeight="1" x14ac:dyDescent="0.2">
      <c r="A101" s="210"/>
      <c r="B101" s="1776"/>
      <c r="C101" s="1777"/>
      <c r="D101" s="1777"/>
      <c r="E101" s="1777"/>
      <c r="F101" s="1777"/>
      <c r="G101" s="1777"/>
      <c r="H101" s="1777"/>
      <c r="I101" s="1778"/>
    </row>
    <row r="102" spans="1:9" s="123" customFormat="1" ht="11.25" customHeight="1" x14ac:dyDescent="0.2">
      <c r="A102" s="210"/>
      <c r="B102" s="1776"/>
      <c r="C102" s="1777"/>
      <c r="D102" s="1777"/>
      <c r="E102" s="1777"/>
      <c r="F102" s="1777"/>
      <c r="G102" s="1777"/>
      <c r="H102" s="1777"/>
      <c r="I102" s="1778"/>
    </row>
    <row r="103" spans="1:9" s="123" customFormat="1" x14ac:dyDescent="0.2">
      <c r="A103" s="210"/>
      <c r="B103" s="1776"/>
      <c r="C103" s="1777"/>
      <c r="D103" s="1777"/>
      <c r="E103" s="1777"/>
      <c r="F103" s="1777"/>
      <c r="G103" s="1777"/>
      <c r="H103" s="1777"/>
      <c r="I103" s="1778"/>
    </row>
    <row r="104" spans="1:9" s="123" customFormat="1" ht="11.25" customHeight="1" x14ac:dyDescent="0.2">
      <c r="A104" s="210"/>
      <c r="B104" s="1776"/>
      <c r="C104" s="1777"/>
      <c r="D104" s="1777"/>
      <c r="E104" s="1777"/>
      <c r="F104" s="1777"/>
      <c r="G104" s="1777"/>
      <c r="H104" s="1777"/>
      <c r="I104" s="1778"/>
    </row>
    <row r="105" spans="1:9" s="123" customFormat="1" ht="11.25" customHeight="1" x14ac:dyDescent="0.2">
      <c r="A105" s="210"/>
      <c r="B105" s="1776"/>
      <c r="C105" s="1777"/>
      <c r="D105" s="1777"/>
      <c r="E105" s="1777"/>
      <c r="F105" s="1777"/>
      <c r="G105" s="1777"/>
      <c r="H105" s="1777"/>
      <c r="I105" s="1778"/>
    </row>
    <row r="106" spans="1:9" s="123" customFormat="1" ht="11.25" customHeight="1" x14ac:dyDescent="0.2">
      <c r="A106" s="210"/>
      <c r="B106" s="1776"/>
      <c r="C106" s="1777"/>
      <c r="D106" s="1777"/>
      <c r="E106" s="1777"/>
      <c r="F106" s="1777"/>
      <c r="G106" s="1777"/>
      <c r="H106" s="1777"/>
      <c r="I106" s="1778"/>
    </row>
    <row r="107" spans="1:9" s="123" customFormat="1" ht="11.25" customHeight="1" x14ac:dyDescent="0.2">
      <c r="A107" s="210"/>
      <c r="B107" s="1776"/>
      <c r="C107" s="1777"/>
      <c r="D107" s="1777"/>
      <c r="E107" s="1777"/>
      <c r="F107" s="1777"/>
      <c r="G107" s="1777"/>
      <c r="H107" s="1777"/>
      <c r="I107" s="1778"/>
    </row>
    <row r="108" spans="1:9" s="123" customFormat="1" ht="11.25" customHeight="1" x14ac:dyDescent="0.2">
      <c r="A108" s="210"/>
      <c r="B108" s="1776"/>
      <c r="C108" s="1777"/>
      <c r="D108" s="1777"/>
      <c r="E108" s="1777"/>
      <c r="F108" s="1777"/>
      <c r="G108" s="1777"/>
      <c r="H108" s="1777"/>
      <c r="I108" s="1778"/>
    </row>
    <row r="109" spans="1:9" s="123" customFormat="1" ht="11.25" customHeight="1" x14ac:dyDescent="0.2">
      <c r="A109" s="210"/>
      <c r="B109" s="1776"/>
      <c r="C109" s="1777"/>
      <c r="D109" s="1777"/>
      <c r="E109" s="1777"/>
      <c r="F109" s="1777"/>
      <c r="G109" s="1777"/>
      <c r="H109" s="1777"/>
      <c r="I109" s="1778"/>
    </row>
    <row r="110" spans="1:9" s="123" customFormat="1" ht="11.25" customHeight="1" x14ac:dyDescent="0.2">
      <c r="A110" s="210"/>
      <c r="B110" s="1779"/>
      <c r="C110" s="1780"/>
      <c r="D110" s="1780"/>
      <c r="E110" s="1780"/>
      <c r="F110" s="1780"/>
      <c r="G110" s="1780"/>
      <c r="H110" s="1780"/>
      <c r="I110" s="1781"/>
    </row>
    <row r="111" spans="1:9" s="123" customFormat="1" ht="11.25" customHeight="1" x14ac:dyDescent="0.2">
      <c r="A111" s="210"/>
      <c r="B111" s="211"/>
      <c r="C111" s="211"/>
      <c r="D111" s="211"/>
      <c r="E111" s="205"/>
      <c r="F111" s="205"/>
      <c r="G111" s="205"/>
      <c r="H111" s="205"/>
      <c r="I111" s="205"/>
    </row>
    <row r="112" spans="1:9" s="123" customFormat="1" ht="18" customHeight="1" x14ac:dyDescent="0.2">
      <c r="A112" s="210"/>
      <c r="B112" s="210"/>
      <c r="C112" s="1782" t="s">
        <v>4896</v>
      </c>
      <c r="D112" s="1782"/>
      <c r="E112" s="205"/>
      <c r="F112" s="205"/>
      <c r="G112" s="205"/>
      <c r="H112" s="205"/>
      <c r="I112" s="205"/>
    </row>
    <row r="113" spans="1:9" s="123" customFormat="1" ht="11.25" customHeight="1" x14ac:dyDescent="0.2">
      <c r="A113" s="210"/>
      <c r="B113" s="210"/>
      <c r="C113" s="216"/>
      <c r="D113" s="217" t="s">
        <v>1041</v>
      </c>
      <c r="E113" s="218"/>
      <c r="F113" s="205"/>
      <c r="G113" s="205"/>
      <c r="H113" s="205"/>
      <c r="I113" s="205"/>
    </row>
    <row r="114" spans="1:9" s="123" customFormat="1" x14ac:dyDescent="0.2">
      <c r="A114" s="210"/>
      <c r="B114" s="210"/>
      <c r="C114" s="216"/>
      <c r="D114" s="219"/>
      <c r="E114" s="218"/>
      <c r="F114" s="205"/>
      <c r="G114" s="205"/>
      <c r="H114" s="205"/>
      <c r="I114" s="205"/>
    </row>
    <row r="115" spans="1:9" s="123" customFormat="1" ht="36" customHeight="1" x14ac:dyDescent="0.2">
      <c r="A115" s="210"/>
      <c r="B115" s="210"/>
      <c r="C115" s="1783" t="s">
        <v>1068</v>
      </c>
      <c r="D115" s="1784"/>
      <c r="E115" s="1784"/>
      <c r="F115" s="1784"/>
      <c r="G115" s="1784"/>
      <c r="H115" s="1784"/>
      <c r="I115" s="205"/>
    </row>
    <row r="116" spans="1:9" s="123" customFormat="1" ht="24" customHeight="1" x14ac:dyDescent="0.2">
      <c r="A116" s="210"/>
      <c r="B116" s="210"/>
      <c r="C116" s="210"/>
      <c r="D116" s="220"/>
      <c r="E116" s="210"/>
      <c r="F116" s="220"/>
      <c r="G116" s="1024"/>
      <c r="H116" s="210"/>
      <c r="I116" s="205"/>
    </row>
    <row r="117" spans="1:9" s="123" customFormat="1" ht="11.25" customHeight="1" x14ac:dyDescent="0.2">
      <c r="A117" s="206"/>
      <c r="B117" s="206"/>
      <c r="C117" s="221"/>
      <c r="D117" s="222" t="s">
        <v>307</v>
      </c>
      <c r="E117" s="210"/>
      <c r="F117" s="217" t="s">
        <v>1382</v>
      </c>
      <c r="G117" s="208"/>
      <c r="H117" s="208"/>
      <c r="I117" s="205"/>
    </row>
    <row r="118" spans="1:9" x14ac:dyDescent="0.2">
      <c r="B118" s="122"/>
      <c r="C118" s="223"/>
      <c r="D118" s="175"/>
      <c r="E118" s="175"/>
      <c r="F118" s="175"/>
      <c r="G118" s="175"/>
      <c r="H118" s="175"/>
      <c r="I118" s="205"/>
    </row>
    <row r="119" spans="1:9" x14ac:dyDescent="0.2">
      <c r="B119" s="576" t="s">
        <v>4814</v>
      </c>
      <c r="C119" s="224"/>
      <c r="D119" s="175"/>
      <c r="E119" s="175"/>
      <c r="F119" s="175"/>
      <c r="G119" s="175"/>
      <c r="H119" s="175"/>
      <c r="I119" s="205"/>
    </row>
    <row r="120" spans="1:9" s="104" customFormat="1" x14ac:dyDescent="0.2">
      <c r="A120" s="122"/>
      <c r="B120" s="122"/>
      <c r="C120" s="122"/>
      <c r="D120" s="225"/>
      <c r="E120" s="175"/>
      <c r="F120" s="226"/>
      <c r="G120" s="175"/>
      <c r="H120" s="175"/>
      <c r="I120" s="205"/>
    </row>
    <row r="121" spans="1:9" x14ac:dyDescent="0.2">
      <c r="A121" s="198"/>
      <c r="B121" s="198"/>
      <c r="C121" s="227"/>
      <c r="D121" s="228"/>
      <c r="E121" s="123"/>
      <c r="F121" s="123"/>
      <c r="G121" s="123"/>
      <c r="H121" s="123"/>
      <c r="I121" s="205"/>
    </row>
    <row r="122" spans="1:9" x14ac:dyDescent="0.2">
      <c r="A122" s="143"/>
      <c r="B122" s="143"/>
      <c r="C122" s="227"/>
      <c r="D122" s="226"/>
      <c r="E122" s="229"/>
      <c r="F122" s="123"/>
      <c r="G122" s="123"/>
      <c r="H122" s="123"/>
      <c r="I122" s="205"/>
    </row>
    <row r="123" spans="1:9" x14ac:dyDescent="0.2">
      <c r="A123" s="143"/>
      <c r="B123" s="143"/>
      <c r="C123" s="227"/>
      <c r="D123" s="225"/>
      <c r="E123" s="229"/>
      <c r="F123" s="123"/>
      <c r="G123" s="123"/>
      <c r="H123" s="123"/>
      <c r="I123" s="205"/>
    </row>
    <row r="124" spans="1:9" x14ac:dyDescent="0.2">
      <c r="A124" s="143"/>
      <c r="B124" s="143"/>
      <c r="C124" s="227"/>
      <c r="D124" s="230"/>
      <c r="E124" s="230"/>
      <c r="F124" s="230"/>
      <c r="G124" s="230"/>
      <c r="H124" s="230"/>
      <c r="I124" s="205"/>
    </row>
    <row r="125" spans="1:9" x14ac:dyDescent="0.2">
      <c r="A125" s="143"/>
      <c r="B125" s="143"/>
      <c r="C125" s="227"/>
      <c r="I125" s="123"/>
    </row>
    <row r="126" spans="1:9" x14ac:dyDescent="0.2">
      <c r="A126" s="143"/>
      <c r="B126" s="143"/>
      <c r="C126" s="227"/>
      <c r="D126" s="225"/>
      <c r="F126" s="226"/>
      <c r="G126" s="104"/>
      <c r="H126" s="104"/>
    </row>
    <row r="127" spans="1:9" s="104" customFormat="1" x14ac:dyDescent="0.2">
      <c r="A127" s="168"/>
      <c r="B127" s="168"/>
      <c r="C127" s="227"/>
      <c r="D127" s="122"/>
      <c r="E127" s="122"/>
      <c r="F127" s="122"/>
      <c r="G127" s="122"/>
      <c r="H127" s="122"/>
      <c r="I127" s="122"/>
    </row>
    <row r="128" spans="1:9" x14ac:dyDescent="0.2">
      <c r="A128" s="168"/>
      <c r="B128" s="168"/>
      <c r="C128" s="227"/>
      <c r="I128" s="104"/>
    </row>
    <row r="129" spans="1:9" x14ac:dyDescent="0.2">
      <c r="A129" s="168"/>
      <c r="B129" s="168"/>
      <c r="C129" s="227"/>
    </row>
    <row r="130" spans="1:9" x14ac:dyDescent="0.2">
      <c r="A130" s="168"/>
      <c r="B130" s="168"/>
      <c r="C130" s="227"/>
    </row>
    <row r="131" spans="1:9" x14ac:dyDescent="0.2">
      <c r="A131" s="168"/>
      <c r="B131" s="168"/>
      <c r="C131" s="227"/>
      <c r="G131" s="104"/>
      <c r="H131" s="104"/>
    </row>
    <row r="132" spans="1:9" x14ac:dyDescent="0.2">
      <c r="A132" s="168"/>
      <c r="B132" s="168"/>
      <c r="C132" s="227"/>
    </row>
    <row r="133" spans="1:9" x14ac:dyDescent="0.2">
      <c r="A133" s="168"/>
      <c r="B133" s="168"/>
      <c r="C133" s="227"/>
    </row>
    <row r="134" spans="1:9" x14ac:dyDescent="0.2">
      <c r="A134" s="168"/>
      <c r="B134" s="168"/>
      <c r="C134" s="227"/>
    </row>
    <row r="135" spans="1:9" x14ac:dyDescent="0.2">
      <c r="A135" s="168"/>
      <c r="B135" s="168"/>
      <c r="C135" s="227"/>
      <c r="I135" s="104"/>
    </row>
    <row r="136" spans="1:9" x14ac:dyDescent="0.2">
      <c r="A136" s="143"/>
      <c r="B136" s="143"/>
      <c r="C136" s="227"/>
    </row>
    <row r="137" spans="1:9" ht="5.25" customHeight="1" x14ac:dyDescent="0.2">
      <c r="A137" s="104"/>
      <c r="B137" s="109"/>
    </row>
    <row r="138" spans="1:9" ht="9.6" customHeight="1" x14ac:dyDescent="0.2">
      <c r="A138" s="231"/>
      <c r="B138" s="231"/>
      <c r="C138" s="157"/>
    </row>
    <row r="141" spans="1:9" x14ac:dyDescent="0.2">
      <c r="D141" s="104"/>
    </row>
  </sheetData>
  <sheetProtection algorithmName="SHA-512" hashValue="0DeH4GhrHE6FEiZxufTXkCY0Q0PKNLNQTaMSEW63wAQVy/Nc6EAvt/fGyzAsdvq7Y6ogmP6yOaw7vIuVKq9FjA==" saltValue="3pT3xgm4ez+MTYN1VdLNag==" spinCount="100000" sheet="1" objects="1" scenarios="1"/>
  <mergeCells count="11">
    <mergeCell ref="A2:J2"/>
    <mergeCell ref="B100:I110"/>
    <mergeCell ref="C112:D112"/>
    <mergeCell ref="C115:H115"/>
    <mergeCell ref="A35:I35"/>
    <mergeCell ref="A47:I47"/>
    <mergeCell ref="A68:I68"/>
    <mergeCell ref="A81:D81"/>
    <mergeCell ref="B55:J65"/>
    <mergeCell ref="A83:D83"/>
    <mergeCell ref="A86:D86"/>
  </mergeCells>
  <phoneticPr fontId="2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3"/>
  <sheetViews>
    <sheetView showGridLines="0" defaultGridColor="0" colorId="8" zoomScale="110" zoomScaleNormal="110" workbookViewId="0">
      <selection activeCell="B32" sqref="B32"/>
    </sheetView>
  </sheetViews>
  <sheetFormatPr defaultColWidth="9.140625" defaultRowHeight="12" x14ac:dyDescent="0.2"/>
  <cols>
    <col min="1" max="1" width="4.85546875" style="117" customWidth="1"/>
    <col min="2" max="2" width="2.7109375" style="117" customWidth="1"/>
    <col min="3" max="3" width="3.7109375" style="117" customWidth="1"/>
    <col min="4" max="4" width="14.7109375" style="117" customWidth="1"/>
    <col min="5" max="5" width="2.7109375" style="117" customWidth="1"/>
    <col min="6" max="6" width="14.7109375" style="117" customWidth="1"/>
    <col min="7" max="7" width="4" style="117" customWidth="1"/>
    <col min="8" max="8" width="14.7109375" style="117" customWidth="1"/>
    <col min="9" max="9" width="2.7109375" style="117" customWidth="1"/>
    <col min="10" max="10" width="14.7109375" style="117" customWidth="1"/>
    <col min="11" max="11" width="2.7109375" style="117" customWidth="1"/>
    <col min="12" max="12" width="14.7109375" style="117" customWidth="1"/>
    <col min="13" max="13" width="2.7109375" style="117" customWidth="1"/>
    <col min="14" max="14" width="3.7109375" style="117" customWidth="1"/>
    <col min="15" max="15" width="4.7109375" style="117" customWidth="1"/>
    <col min="16" max="17" width="5.7109375" style="117" customWidth="1"/>
    <col min="18" max="16384" width="9.140625" style="117"/>
  </cols>
  <sheetData>
    <row r="1" spans="1:14" ht="24" customHeight="1" x14ac:dyDescent="0.2">
      <c r="A1" s="1805" t="s">
        <v>331</v>
      </c>
      <c r="B1" s="1805"/>
      <c r="C1" s="1805"/>
      <c r="D1" s="1805"/>
      <c r="E1" s="1805"/>
      <c r="F1" s="1805"/>
      <c r="G1" s="1805"/>
      <c r="H1" s="1805"/>
      <c r="I1" s="1805"/>
      <c r="J1" s="1805"/>
      <c r="K1" s="1805"/>
      <c r="L1" s="1805"/>
      <c r="M1" s="1805"/>
      <c r="N1" s="234"/>
    </row>
    <row r="2" spans="1:14" ht="10.9" customHeight="1" x14ac:dyDescent="0.2">
      <c r="A2" s="234"/>
      <c r="B2" s="234"/>
      <c r="C2" s="234"/>
      <c r="D2" s="234"/>
      <c r="E2" s="234"/>
      <c r="F2" s="234"/>
      <c r="G2" s="234"/>
      <c r="H2" s="234"/>
      <c r="I2" s="234"/>
      <c r="J2" s="234"/>
      <c r="K2" s="234"/>
      <c r="L2" s="234"/>
      <c r="M2" s="234"/>
      <c r="N2" s="234"/>
    </row>
    <row r="3" spans="1:14" x14ac:dyDescent="0.2">
      <c r="A3" s="235" t="s">
        <v>4891</v>
      </c>
      <c r="B3" s="234"/>
      <c r="C3" s="234"/>
      <c r="D3" s="234"/>
      <c r="E3" s="234"/>
      <c r="F3" s="234"/>
      <c r="G3" s="234"/>
      <c r="H3" s="234"/>
      <c r="I3" s="234"/>
      <c r="J3" s="234"/>
      <c r="K3" s="234"/>
      <c r="L3" s="234"/>
      <c r="M3" s="234"/>
      <c r="N3" s="234"/>
    </row>
    <row r="4" spans="1:14" ht="10.5" customHeight="1" x14ac:dyDescent="0.2"/>
    <row r="5" spans="1:14" ht="14.25" customHeight="1" x14ac:dyDescent="0.2">
      <c r="A5" s="236" t="s">
        <v>401</v>
      </c>
      <c r="B5" s="236" t="s">
        <v>1272</v>
      </c>
      <c r="K5" s="237"/>
    </row>
    <row r="6" spans="1:14" ht="10.9" customHeight="1" x14ac:dyDescent="0.2"/>
    <row r="7" spans="1:14" ht="13.35" customHeight="1" x14ac:dyDescent="0.2">
      <c r="D7" s="925" t="str">
        <f>"Tax Year "&amp;'AFR22'!E2-1</f>
        <v>Tax Year 2021</v>
      </c>
      <c r="F7" s="238" t="s">
        <v>228</v>
      </c>
      <c r="J7" s="726">
        <v>0</v>
      </c>
    </row>
    <row r="8" spans="1:14" ht="10.9" customHeight="1" x14ac:dyDescent="0.2"/>
    <row r="9" spans="1:14" ht="22.5" x14ac:dyDescent="0.2">
      <c r="D9" s="239" t="s">
        <v>1030</v>
      </c>
      <c r="E9" s="236"/>
      <c r="F9" s="240" t="s">
        <v>775</v>
      </c>
      <c r="G9" s="236"/>
      <c r="H9" s="239" t="s">
        <v>137</v>
      </c>
      <c r="I9" s="236"/>
      <c r="J9" s="240" t="s">
        <v>901</v>
      </c>
      <c r="K9" s="236"/>
      <c r="L9" s="239" t="s">
        <v>352</v>
      </c>
    </row>
    <row r="10" spans="1:14" ht="13.35" customHeight="1" x14ac:dyDescent="0.2">
      <c r="A10" s="232" t="s">
        <v>831</v>
      </c>
      <c r="D10" s="241">
        <v>0</v>
      </c>
      <c r="E10" s="242" t="s">
        <v>904</v>
      </c>
      <c r="F10" s="241">
        <v>0</v>
      </c>
      <c r="G10" s="242" t="s">
        <v>904</v>
      </c>
      <c r="H10" s="241">
        <v>0</v>
      </c>
      <c r="I10" s="242" t="s">
        <v>905</v>
      </c>
      <c r="J10" s="655">
        <f>ROUND(D10+F10+H10,5)</f>
        <v>0</v>
      </c>
      <c r="L10" s="241">
        <v>0</v>
      </c>
    </row>
    <row r="11" spans="1:14" ht="12" customHeight="1" x14ac:dyDescent="0.2">
      <c r="D11" s="1815" t="str">
        <f>IF(SUM(J10)&lt;=0.0999999,"","Enter the Tax Rates by moving the decimal two places to the left.")</f>
        <v/>
      </c>
      <c r="E11" s="1816"/>
      <c r="F11" s="1816"/>
      <c r="G11" s="1816"/>
      <c r="H11" s="1816"/>
      <c r="I11" s="1816"/>
      <c r="J11" s="1816"/>
      <c r="L11" s="243"/>
    </row>
    <row r="12" spans="1:14" ht="7.5" customHeight="1" x14ac:dyDescent="0.2">
      <c r="D12" s="244"/>
      <c r="E12" s="245"/>
      <c r="F12" s="245"/>
      <c r="G12" s="245"/>
      <c r="H12" s="245"/>
      <c r="I12" s="245"/>
      <c r="J12" s="245"/>
      <c r="L12" s="243"/>
    </row>
    <row r="13" spans="1:14" ht="21.75" customHeight="1" x14ac:dyDescent="0.2">
      <c r="D13" s="1819" t="s">
        <v>1513</v>
      </c>
      <c r="E13" s="1819"/>
      <c r="F13" s="1819"/>
      <c r="G13" s="1819"/>
      <c r="H13" s="1819"/>
      <c r="I13" s="1819"/>
      <c r="J13" s="1819"/>
      <c r="K13" s="1819"/>
      <c r="L13" s="1819"/>
    </row>
    <row r="14" spans="1:14" ht="14.25" customHeight="1" x14ac:dyDescent="0.2">
      <c r="A14" s="236" t="s">
        <v>96</v>
      </c>
      <c r="B14" s="236" t="s">
        <v>1273</v>
      </c>
    </row>
    <row r="15" spans="1:14" ht="10.9" customHeight="1" x14ac:dyDescent="0.2">
      <c r="A15" s="236"/>
    </row>
    <row r="16" spans="1:14" ht="22.5" x14ac:dyDescent="0.2">
      <c r="A16" s="236"/>
      <c r="D16" s="239" t="s">
        <v>466</v>
      </c>
      <c r="F16" s="240" t="s">
        <v>902</v>
      </c>
      <c r="H16" s="240" t="s">
        <v>903</v>
      </c>
      <c r="J16" s="239" t="s">
        <v>337</v>
      </c>
    </row>
    <row r="17" spans="1:13" ht="13.35" customHeight="1" x14ac:dyDescent="0.2">
      <c r="A17" s="236"/>
      <c r="D17" s="722">
        <f>SUM('Acct Summary 7-9'!C8,'Acct Summary 7-9'!D8,'Acct Summary 7-9'!F8,'Acct Summary 7-9'!I8)</f>
        <v>22747786</v>
      </c>
      <c r="E17" s="723"/>
      <c r="F17" s="722">
        <f>SUM('Acct Summary 7-9'!C17,'Acct Summary 7-9'!D17,'Acct Summary 7-9'!F17)</f>
        <v>23190423</v>
      </c>
      <c r="G17" s="723"/>
      <c r="H17" s="722">
        <f>SUM(D17-F17)</f>
        <v>-442637</v>
      </c>
      <c r="I17" s="724"/>
      <c r="J17" s="722">
        <f>SUM('Acct Summary 7-9'!C81,'Acct Summary 7-9'!D81,'Acct Summary 7-9'!F81,'Acct Summary 7-9'!I81)</f>
        <v>1465650</v>
      </c>
    </row>
    <row r="18" spans="1:13" ht="12.2" customHeight="1" x14ac:dyDescent="0.2">
      <c r="A18" s="236"/>
      <c r="B18" s="178" t="s">
        <v>8</v>
      </c>
      <c r="C18" s="163" t="s">
        <v>1125</v>
      </c>
    </row>
    <row r="19" spans="1:13" ht="12.2" customHeight="1" x14ac:dyDescent="0.2">
      <c r="A19" s="236"/>
      <c r="C19" s="163" t="s">
        <v>445</v>
      </c>
    </row>
    <row r="20" spans="1:13" s="122" customFormat="1" ht="10.5" customHeight="1" x14ac:dyDescent="0.2"/>
    <row r="21" spans="1:13" ht="12.75" customHeight="1" x14ac:dyDescent="0.2">
      <c r="A21" s="236" t="s">
        <v>725</v>
      </c>
      <c r="B21" s="236" t="s">
        <v>1274</v>
      </c>
    </row>
    <row r="22" spans="1:13" x14ac:dyDescent="0.2">
      <c r="A22" s="236"/>
      <c r="D22" s="246" t="s">
        <v>339</v>
      </c>
      <c r="E22" s="104"/>
      <c r="F22" s="246" t="s">
        <v>338</v>
      </c>
      <c r="G22" s="104"/>
      <c r="H22" s="246" t="s">
        <v>340</v>
      </c>
      <c r="I22" s="104"/>
      <c r="J22" s="246" t="s">
        <v>41</v>
      </c>
      <c r="K22" s="104"/>
      <c r="L22" s="247" t="s">
        <v>1439</v>
      </c>
    </row>
    <row r="23" spans="1:13" ht="13.35" customHeight="1" x14ac:dyDescent="0.2">
      <c r="A23" s="236"/>
      <c r="D23" s="722">
        <f>'Short-Term Long-Term Debt 26'!F4</f>
        <v>0</v>
      </c>
      <c r="E23" s="723" t="s">
        <v>904</v>
      </c>
      <c r="F23" s="722">
        <f>'Short-Term Long-Term Debt 26'!F15</f>
        <v>0</v>
      </c>
      <c r="G23" s="723" t="s">
        <v>904</v>
      </c>
      <c r="H23" s="722">
        <f>'Short-Term Long-Term Debt 26'!F21</f>
        <v>0</v>
      </c>
      <c r="I23" s="723" t="s">
        <v>904</v>
      </c>
      <c r="J23" s="722">
        <f>'Short-Term Long-Term Debt 26'!F23</f>
        <v>0</v>
      </c>
      <c r="K23" s="723" t="s">
        <v>904</v>
      </c>
      <c r="L23" s="722">
        <f>'Short-Term Long-Term Debt 26'!F25</f>
        <v>0</v>
      </c>
      <c r="M23" s="242" t="s">
        <v>904</v>
      </c>
    </row>
    <row r="24" spans="1:13" ht="15" customHeight="1" x14ac:dyDescent="0.2">
      <c r="A24" s="236"/>
      <c r="D24" s="246" t="s">
        <v>943</v>
      </c>
      <c r="E24" s="104"/>
      <c r="F24" s="246" t="s">
        <v>138</v>
      </c>
    </row>
    <row r="25" spans="1:13" ht="13.35" customHeight="1" x14ac:dyDescent="0.2">
      <c r="A25" s="236"/>
      <c r="C25" s="242"/>
      <c r="D25" s="722">
        <f>'Short-Term Long-Term Debt 26'!F27</f>
        <v>0</v>
      </c>
      <c r="E25" s="723" t="s">
        <v>905</v>
      </c>
      <c r="F25" s="725">
        <f>SUM(D23,F23,H23,J23,L23, D25)</f>
        <v>0</v>
      </c>
    </row>
    <row r="26" spans="1:13" ht="11.25" customHeight="1" x14ac:dyDescent="0.2">
      <c r="A26" s="236"/>
      <c r="B26" s="123" t="s">
        <v>9</v>
      </c>
      <c r="C26" s="163" t="s">
        <v>1617</v>
      </c>
    </row>
    <row r="27" spans="1:13" ht="9" hidden="1" customHeight="1" x14ac:dyDescent="0.2">
      <c r="A27" s="236"/>
      <c r="B27" s="123"/>
      <c r="C27" s="163"/>
    </row>
    <row r="28" spans="1:13" ht="6.75" customHeight="1" x14ac:dyDescent="0.2">
      <c r="A28" s="236"/>
      <c r="B28" s="248"/>
      <c r="C28" s="249"/>
    </row>
    <row r="29" spans="1:13" ht="12.75" customHeight="1" x14ac:dyDescent="0.2">
      <c r="A29" s="236" t="s">
        <v>97</v>
      </c>
      <c r="B29" s="236" t="s">
        <v>124</v>
      </c>
    </row>
    <row r="30" spans="1:13" ht="12.2" customHeight="1" x14ac:dyDescent="0.2">
      <c r="A30" s="236"/>
      <c r="B30" s="163" t="s">
        <v>330</v>
      </c>
    </row>
    <row r="31" spans="1:13" ht="10.9" customHeight="1" x14ac:dyDescent="0.2">
      <c r="A31" s="236"/>
      <c r="B31" s="250"/>
    </row>
    <row r="32" spans="1:13" ht="13.35" customHeight="1" x14ac:dyDescent="0.2">
      <c r="B32" s="251"/>
      <c r="C32" s="248" t="s">
        <v>519</v>
      </c>
      <c r="D32" s="163" t="s">
        <v>952</v>
      </c>
      <c r="G32" s="248"/>
      <c r="H32" s="656" t="str">
        <f>IF(B32="X",(J7*0.069),IF(B33="X",(J7*0.138),"Enter x in a.or b."))</f>
        <v>Enter x in a.or b.</v>
      </c>
      <c r="I32" s="252"/>
    </row>
    <row r="33" spans="1:12" ht="13.35" customHeight="1" x14ac:dyDescent="0.2">
      <c r="B33" s="253"/>
      <c r="C33" s="254" t="s">
        <v>520</v>
      </c>
      <c r="D33" s="163" t="s">
        <v>368</v>
      </c>
    </row>
    <row r="34" spans="1:12" ht="8.25" customHeight="1" x14ac:dyDescent="0.2">
      <c r="C34" s="255"/>
      <c r="D34" s="163"/>
    </row>
    <row r="35" spans="1:12" ht="12.2" customHeight="1" x14ac:dyDescent="0.2">
      <c r="B35" s="117" t="s">
        <v>334</v>
      </c>
      <c r="C35" s="256"/>
    </row>
    <row r="36" spans="1:12" ht="8.25" customHeight="1" x14ac:dyDescent="0.2">
      <c r="C36" s="256"/>
      <c r="H36" s="257"/>
    </row>
    <row r="37" spans="1:12" ht="13.5" customHeight="1" x14ac:dyDescent="0.2">
      <c r="C37" s="258" t="s">
        <v>521</v>
      </c>
      <c r="D37" s="151" t="s">
        <v>0</v>
      </c>
      <c r="G37" s="259" t="s">
        <v>335</v>
      </c>
      <c r="H37" s="260"/>
    </row>
    <row r="38" spans="1:12" ht="13.5" customHeight="1" x14ac:dyDescent="0.2">
      <c r="C38" s="258"/>
      <c r="D38" s="151" t="s">
        <v>1010</v>
      </c>
      <c r="G38" s="261">
        <v>511</v>
      </c>
      <c r="H38" s="725">
        <f>'Assets-Liab 5-6'!N36</f>
        <v>484112</v>
      </c>
      <c r="J38" s="145"/>
      <c r="K38" s="145"/>
      <c r="L38" s="145"/>
    </row>
    <row r="39" spans="1:12" ht="7.5" customHeight="1" x14ac:dyDescent="0.2">
      <c r="C39" s="122"/>
      <c r="D39" s="122"/>
      <c r="E39" s="122"/>
      <c r="F39" s="122"/>
      <c r="G39" s="122"/>
      <c r="H39" s="122"/>
      <c r="J39" s="145"/>
      <c r="K39" s="145"/>
      <c r="L39" s="145"/>
    </row>
    <row r="40" spans="1:12" ht="10.5" hidden="1" customHeight="1" x14ac:dyDescent="0.2"/>
    <row r="41" spans="1:12" ht="12.75" customHeight="1" x14ac:dyDescent="0.2">
      <c r="A41" s="236" t="s">
        <v>484</v>
      </c>
      <c r="B41" s="236" t="s">
        <v>158</v>
      </c>
      <c r="C41" s="236"/>
      <c r="D41" s="236"/>
      <c r="E41" s="236"/>
      <c r="F41" s="236"/>
    </row>
    <row r="42" spans="1:12" ht="12.2" customHeight="1" x14ac:dyDescent="0.2">
      <c r="B42" s="163" t="s">
        <v>1029</v>
      </c>
    </row>
    <row r="43" spans="1:12" x14ac:dyDescent="0.2">
      <c r="B43" s="163" t="s">
        <v>347</v>
      </c>
    </row>
    <row r="44" spans="1:12" ht="4.5" customHeight="1" x14ac:dyDescent="0.2">
      <c r="B44" s="163"/>
    </row>
    <row r="45" spans="1:12" ht="12.75" x14ac:dyDescent="0.2">
      <c r="B45" s="262"/>
      <c r="C45" s="154" t="s">
        <v>249</v>
      </c>
    </row>
    <row r="46" spans="1:12" ht="13.5" customHeight="1" x14ac:dyDescent="0.2">
      <c r="B46" s="262"/>
      <c r="C46" s="154" t="s">
        <v>326</v>
      </c>
    </row>
    <row r="47" spans="1:12" ht="13.5" customHeight="1" x14ac:dyDescent="0.2">
      <c r="B47" s="262"/>
      <c r="C47" s="154" t="s">
        <v>769</v>
      </c>
    </row>
    <row r="48" spans="1:12" ht="13.5" customHeight="1" x14ac:dyDescent="0.2">
      <c r="B48" s="262"/>
      <c r="C48" s="154" t="s">
        <v>54</v>
      </c>
    </row>
    <row r="49" spans="1:13" ht="13.5" customHeight="1" x14ac:dyDescent="0.2">
      <c r="B49" s="262"/>
      <c r="C49" s="154" t="s">
        <v>55</v>
      </c>
    </row>
    <row r="50" spans="1:13" ht="13.5" customHeight="1" x14ac:dyDescent="0.2">
      <c r="B50" s="262"/>
      <c r="C50" s="154" t="s">
        <v>285</v>
      </c>
    </row>
    <row r="51" spans="1:13" ht="13.5" customHeight="1" x14ac:dyDescent="0.2">
      <c r="B51" s="262"/>
      <c r="C51" s="154" t="s">
        <v>286</v>
      </c>
    </row>
    <row r="52" spans="1:13" ht="13.5" customHeight="1" x14ac:dyDescent="0.2">
      <c r="B52" s="262"/>
      <c r="C52" s="154" t="s">
        <v>483</v>
      </c>
    </row>
    <row r="53" spans="1:13" ht="6" customHeight="1" x14ac:dyDescent="0.2">
      <c r="C53" s="263"/>
      <c r="D53" s="163"/>
    </row>
    <row r="54" spans="1:13" ht="15" customHeight="1" x14ac:dyDescent="0.2">
      <c r="B54" s="250" t="s">
        <v>332</v>
      </c>
    </row>
    <row r="55" spans="1:13" ht="12.75" x14ac:dyDescent="0.2">
      <c r="B55" s="1806"/>
      <c r="C55" s="1807"/>
      <c r="D55" s="1807"/>
      <c r="E55" s="1807"/>
      <c r="F55" s="1807"/>
      <c r="G55" s="1807"/>
      <c r="H55" s="1807"/>
      <c r="I55" s="1807"/>
      <c r="J55" s="1807"/>
      <c r="K55" s="1807"/>
      <c r="L55" s="1808"/>
      <c r="M55" s="175"/>
    </row>
    <row r="56" spans="1:13" ht="12.75" customHeight="1" x14ac:dyDescent="0.2">
      <c r="B56" s="1809"/>
      <c r="C56" s="1810"/>
      <c r="D56" s="1810"/>
      <c r="E56" s="1810"/>
      <c r="F56" s="1810"/>
      <c r="G56" s="1810"/>
      <c r="H56" s="1810"/>
      <c r="I56" s="1810"/>
      <c r="J56" s="1810"/>
      <c r="K56" s="1810"/>
      <c r="L56" s="1811"/>
      <c r="M56" s="175"/>
    </row>
    <row r="57" spans="1:13" ht="12.75" customHeight="1" x14ac:dyDescent="0.2">
      <c r="B57" s="1809"/>
      <c r="C57" s="1810"/>
      <c r="D57" s="1810"/>
      <c r="E57" s="1810"/>
      <c r="F57" s="1810"/>
      <c r="G57" s="1810"/>
      <c r="H57" s="1810"/>
      <c r="I57" s="1810"/>
      <c r="J57" s="1810"/>
      <c r="K57" s="1810"/>
      <c r="L57" s="1811"/>
    </row>
    <row r="58" spans="1:13" ht="12.75" customHeight="1" x14ac:dyDescent="0.2">
      <c r="B58" s="1809"/>
      <c r="C58" s="1810"/>
      <c r="D58" s="1810"/>
      <c r="E58" s="1810"/>
      <c r="F58" s="1810"/>
      <c r="G58" s="1810"/>
      <c r="H58" s="1810"/>
      <c r="I58" s="1810"/>
      <c r="J58" s="1810"/>
      <c r="K58" s="1810"/>
      <c r="L58" s="1811"/>
    </row>
    <row r="59" spans="1:13" x14ac:dyDescent="0.2">
      <c r="B59" s="1812"/>
      <c r="C59" s="1813"/>
      <c r="D59" s="1813"/>
      <c r="E59" s="1813"/>
      <c r="F59" s="1813"/>
      <c r="G59" s="1813"/>
      <c r="H59" s="1813"/>
      <c r="I59" s="1813"/>
      <c r="J59" s="1813"/>
      <c r="K59" s="1813"/>
      <c r="L59" s="1814"/>
    </row>
    <row r="60" spans="1:13" ht="6" customHeight="1" x14ac:dyDescent="0.2">
      <c r="B60" s="122"/>
      <c r="C60" s="122"/>
      <c r="D60" s="122"/>
      <c r="E60" s="122"/>
      <c r="F60" s="122"/>
      <c r="G60" s="122"/>
      <c r="H60" s="122"/>
      <c r="I60" s="122"/>
      <c r="J60" s="122"/>
      <c r="K60" s="122"/>
      <c r="L60" s="122"/>
    </row>
    <row r="61" spans="1:13" ht="12.2" customHeight="1" x14ac:dyDescent="0.2">
      <c r="B61" s="122"/>
      <c r="C61" s="122"/>
      <c r="D61" s="122"/>
      <c r="E61" s="122"/>
      <c r="F61" s="122"/>
      <c r="G61" s="122"/>
      <c r="H61" s="122"/>
      <c r="I61" s="122"/>
      <c r="J61" s="122"/>
      <c r="K61" s="122"/>
      <c r="L61" s="122"/>
    </row>
    <row r="62" spans="1:13" ht="12.75" customHeight="1" x14ac:dyDescent="0.15">
      <c r="A62" s="151"/>
      <c r="B62" s="264"/>
      <c r="C62" s="1817"/>
      <c r="D62" s="1818"/>
      <c r="E62" s="265"/>
      <c r="F62" s="265"/>
      <c r="G62" s="265"/>
      <c r="H62" s="265"/>
      <c r="I62" s="265"/>
      <c r="J62" s="265"/>
      <c r="K62" s="265"/>
      <c r="L62" s="265"/>
    </row>
    <row r="63" spans="1:13" x14ac:dyDescent="0.15">
      <c r="A63" s="151"/>
      <c r="B63" s="264"/>
      <c r="C63" s="151"/>
      <c r="E63" s="265"/>
      <c r="F63" s="265"/>
      <c r="G63" s="265"/>
      <c r="H63" s="265"/>
      <c r="I63" s="265"/>
      <c r="J63" s="265"/>
      <c r="K63" s="265"/>
      <c r="L63" s="265"/>
    </row>
    <row r="64" spans="1:13" ht="12.2" customHeight="1" x14ac:dyDescent="0.15">
      <c r="A64" s="266"/>
      <c r="B64" s="265"/>
      <c r="C64" s="265"/>
      <c r="D64" s="265"/>
      <c r="E64" s="265"/>
      <c r="F64" s="265"/>
      <c r="G64" s="265"/>
      <c r="H64" s="265"/>
      <c r="I64" s="265"/>
      <c r="J64" s="265"/>
      <c r="K64" s="265"/>
      <c r="L64" s="265"/>
    </row>
    <row r="65" spans="1:12" ht="12.2" customHeight="1" x14ac:dyDescent="0.15">
      <c r="A65" s="266"/>
      <c r="B65" s="265"/>
      <c r="C65" s="265"/>
      <c r="D65" s="265"/>
      <c r="E65" s="265"/>
      <c r="F65" s="265"/>
      <c r="G65" s="265"/>
      <c r="H65" s="265"/>
      <c r="I65" s="265"/>
      <c r="J65" s="265"/>
      <c r="K65" s="265"/>
      <c r="L65" s="265"/>
    </row>
    <row r="66" spans="1:12" ht="9.6" customHeight="1" x14ac:dyDescent="0.15">
      <c r="A66" s="266"/>
      <c r="B66" s="265"/>
      <c r="C66" s="265"/>
      <c r="D66" s="265"/>
      <c r="E66" s="265"/>
      <c r="F66" s="265"/>
      <c r="G66" s="265"/>
      <c r="H66" s="265"/>
      <c r="I66" s="265"/>
      <c r="J66" s="265"/>
      <c r="K66" s="265"/>
      <c r="L66" s="265"/>
    </row>
    <row r="67" spans="1:12" ht="12.2" customHeight="1" x14ac:dyDescent="0.2">
      <c r="A67" s="266"/>
      <c r="B67" s="249"/>
      <c r="C67" s="249"/>
      <c r="D67" s="249"/>
      <c r="E67" s="249"/>
      <c r="F67" s="249"/>
      <c r="G67" s="249"/>
      <c r="H67" s="249"/>
      <c r="I67" s="249"/>
      <c r="J67" s="249"/>
      <c r="K67" s="249"/>
      <c r="L67" s="249"/>
    </row>
    <row r="68" spans="1:12" ht="12.2" customHeight="1" x14ac:dyDescent="0.2">
      <c r="A68" s="266"/>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8naM4yGv3Dib9vedmBTZstbPIqiOr0Tinc3+MRxb0Key7fC9fOgWt3+CPJkdWfWQrvb7hm5MmZgGxr2wAbsfdQ==" saltValue="A4Ij0gRa2K1xPUPBMykMnQ=="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6" zoomScale="110" zoomScaleNormal="110" workbookViewId="0">
      <selection activeCell="F21" sqref="F21"/>
    </sheetView>
  </sheetViews>
  <sheetFormatPr defaultColWidth="9.140625" defaultRowHeight="12" x14ac:dyDescent="0.2"/>
  <cols>
    <col min="1" max="1" width="2" style="104" customWidth="1"/>
    <col min="2" max="2" width="2.7109375" style="273" customWidth="1"/>
    <col min="3" max="3" width="15.28515625" style="104" customWidth="1"/>
    <col min="4" max="4" width="37.85546875" style="104" customWidth="1"/>
    <col min="5" max="5" width="1.7109375" style="104" customWidth="1"/>
    <col min="6" max="6" width="31.140625" style="104" customWidth="1"/>
    <col min="7" max="7" width="1.7109375" style="104" customWidth="1"/>
    <col min="8" max="8" width="15.7109375" style="272" customWidth="1"/>
    <col min="9" max="9" width="2.7109375" style="104" customWidth="1"/>
    <col min="10" max="10" width="5.85546875" style="104" hidden="1" customWidth="1"/>
    <col min="11" max="11" width="10.7109375" style="272" customWidth="1"/>
    <col min="12" max="12" width="2.7109375" style="104" customWidth="1"/>
    <col min="13" max="13" width="10.7109375" style="104" customWidth="1"/>
    <col min="14" max="14" width="2.7109375" style="104" customWidth="1"/>
    <col min="15" max="15" width="10.7109375" style="104" customWidth="1"/>
    <col min="16" max="16" width="0.85546875" style="104" customWidth="1"/>
    <col min="17" max="18" width="2.7109375" style="104" customWidth="1"/>
    <col min="19" max="16384" width="9.140625" style="104"/>
  </cols>
  <sheetData>
    <row r="1" spans="1:18" ht="12.75" x14ac:dyDescent="0.2">
      <c r="A1" s="1821"/>
      <c r="B1" s="1821"/>
      <c r="C1" s="1821"/>
      <c r="D1" s="122"/>
      <c r="E1" s="122"/>
      <c r="F1" s="122"/>
      <c r="G1" s="122"/>
      <c r="H1" s="122"/>
      <c r="I1" s="122"/>
      <c r="J1" s="122"/>
      <c r="K1" s="122"/>
      <c r="L1" s="122"/>
      <c r="M1" s="122"/>
      <c r="N1" s="122"/>
      <c r="O1" s="1821"/>
      <c r="P1" s="1821"/>
      <c r="Q1" s="1821"/>
    </row>
    <row r="2" spans="1:18" ht="15" x14ac:dyDescent="0.2">
      <c r="A2" s="1823" t="s">
        <v>494</v>
      </c>
      <c r="B2" s="1823"/>
      <c r="C2" s="1823"/>
      <c r="D2" s="1823"/>
      <c r="E2" s="1823"/>
      <c r="F2" s="1823"/>
      <c r="G2" s="1823"/>
      <c r="H2" s="1823"/>
      <c r="I2" s="1823"/>
      <c r="J2" s="1823"/>
      <c r="K2" s="1823"/>
      <c r="L2" s="1823"/>
      <c r="M2" s="1823"/>
      <c r="N2" s="1823"/>
      <c r="O2" s="1823"/>
      <c r="P2" s="1823"/>
      <c r="Q2" s="1823"/>
      <c r="R2" s="1823"/>
    </row>
    <row r="3" spans="1:18" x14ac:dyDescent="0.2">
      <c r="A3" s="1824" t="s">
        <v>4826</v>
      </c>
      <c r="B3" s="1824"/>
      <c r="C3" s="1824"/>
      <c r="D3" s="1824"/>
      <c r="E3" s="1824"/>
      <c r="F3" s="1824"/>
      <c r="G3" s="1824"/>
      <c r="H3" s="1824"/>
      <c r="I3" s="1824"/>
      <c r="J3" s="1824"/>
      <c r="K3" s="1824"/>
      <c r="L3" s="1824"/>
      <c r="M3" s="1824"/>
      <c r="N3" s="1824"/>
      <c r="O3" s="1824"/>
      <c r="P3" s="1824"/>
      <c r="Q3" s="1824"/>
      <c r="R3" s="1824"/>
    </row>
    <row r="4" spans="1:18" x14ac:dyDescent="0.2">
      <c r="A4" s="1825"/>
      <c r="B4" s="1825"/>
      <c r="C4" s="1825"/>
      <c r="D4" s="1825"/>
      <c r="E4" s="1825"/>
      <c r="F4" s="1825"/>
      <c r="G4" s="1825"/>
      <c r="H4" s="1825"/>
      <c r="I4" s="1825"/>
      <c r="J4" s="1825"/>
      <c r="K4" s="1825"/>
      <c r="L4" s="1825"/>
      <c r="M4" s="1825"/>
      <c r="N4" s="1825"/>
      <c r="O4" s="1825"/>
      <c r="P4" s="1825"/>
      <c r="Q4" s="1825"/>
      <c r="R4" s="1825"/>
    </row>
    <row r="5" spans="1:18" ht="12.75" x14ac:dyDescent="0.2">
      <c r="A5" s="267"/>
      <c r="B5" s="268"/>
      <c r="C5" s="268"/>
      <c r="D5" s="268"/>
      <c r="E5" s="268"/>
      <c r="F5" s="268"/>
      <c r="G5" s="268"/>
      <c r="H5" s="268"/>
      <c r="I5" s="268"/>
      <c r="J5" s="268"/>
      <c r="K5" s="268"/>
      <c r="L5" s="268"/>
      <c r="M5" s="268"/>
      <c r="N5" s="268"/>
      <c r="O5" s="268"/>
      <c r="P5" s="268"/>
      <c r="Q5" s="116"/>
    </row>
    <row r="6" spans="1:18" ht="12.75" x14ac:dyDescent="0.2">
      <c r="A6" s="267"/>
      <c r="B6" s="268"/>
      <c r="C6" s="268"/>
      <c r="D6" s="268"/>
      <c r="E6" s="268"/>
      <c r="F6" s="268"/>
      <c r="G6" s="268"/>
      <c r="H6" s="268"/>
      <c r="I6" s="268"/>
      <c r="J6" s="268"/>
      <c r="K6" s="268"/>
      <c r="L6" s="268"/>
      <c r="M6" s="268"/>
      <c r="N6" s="268"/>
      <c r="O6" s="268"/>
      <c r="P6" s="268"/>
      <c r="Q6" s="116"/>
    </row>
    <row r="7" spans="1:18" ht="12.75" x14ac:dyDescent="0.2">
      <c r="A7" s="122"/>
      <c r="B7" s="122"/>
      <c r="C7" s="269" t="s">
        <v>1004</v>
      </c>
      <c r="D7" s="109" t="str">
        <f>COVER!A17</f>
        <v>Coop Assoc for Spec Educ</v>
      </c>
      <c r="E7" s="138"/>
      <c r="G7" s="168"/>
      <c r="H7" s="268"/>
      <c r="I7" s="268"/>
      <c r="J7" s="268"/>
      <c r="K7" s="268"/>
      <c r="L7" s="122"/>
      <c r="M7" s="122"/>
      <c r="N7" s="122"/>
      <c r="O7" s="122"/>
      <c r="P7" s="122"/>
    </row>
    <row r="8" spans="1:18" ht="12.75" x14ac:dyDescent="0.2">
      <c r="A8" s="122"/>
      <c r="B8" s="122"/>
      <c r="C8" s="269" t="s">
        <v>1003</v>
      </c>
      <c r="D8" s="270" t="str">
        <f>COVER!A13</f>
        <v>19022015061</v>
      </c>
      <c r="E8" s="271"/>
      <c r="G8" s="122"/>
      <c r="H8" s="122"/>
      <c r="I8" s="122"/>
      <c r="J8" s="122"/>
      <c r="K8" s="122"/>
      <c r="L8" s="122"/>
      <c r="M8" s="122"/>
      <c r="N8" s="122"/>
      <c r="O8" s="122"/>
      <c r="P8" s="122"/>
    </row>
    <row r="9" spans="1:18" ht="12.75" x14ac:dyDescent="0.2">
      <c r="A9" s="122"/>
      <c r="B9" s="122"/>
      <c r="C9" s="269" t="s">
        <v>635</v>
      </c>
      <c r="D9" s="109" t="str">
        <f>COVER!A15</f>
        <v>DuPage</v>
      </c>
    </row>
    <row r="11" spans="1:18" ht="12.75" x14ac:dyDescent="0.2">
      <c r="B11" s="274" t="s">
        <v>882</v>
      </c>
      <c r="C11" s="110" t="s">
        <v>1016</v>
      </c>
      <c r="H11" s="228" t="s">
        <v>138</v>
      </c>
      <c r="I11" s="228"/>
      <c r="J11" s="228"/>
      <c r="K11" s="275" t="s">
        <v>1017</v>
      </c>
      <c r="L11" s="228"/>
      <c r="M11" s="228" t="s">
        <v>1018</v>
      </c>
      <c r="N11" s="228"/>
      <c r="O11" s="735" t="str">
        <f>IF(K12&gt;0.24999,"4",IF(K12&gt;0.09999,"3",IF(K12&gt;=0,"2",1)))</f>
        <v>2</v>
      </c>
    </row>
    <row r="12" spans="1:18" s="120" customFormat="1" ht="11.25" x14ac:dyDescent="0.2">
      <c r="B12" s="276"/>
      <c r="C12" s="120" t="s">
        <v>1098</v>
      </c>
      <c r="F12" s="120" t="s">
        <v>971</v>
      </c>
      <c r="H12" s="727">
        <f>SUM('Acct Summary 7-9'!C81+'Acct Summary 7-9'!D81+'Acct Summary 7-9'!F81+'Acct Summary 7-9'!I81+IF('Acct Summary 7-9'!G81&lt;0,'Acct Summary 7-9'!G81,"0")+IF('Acct Summary 7-9'!J81&lt;0,'Acct Summary 7-9'!J81,"0"))</f>
        <v>1465650</v>
      </c>
      <c r="I12" s="278"/>
      <c r="J12" s="278"/>
      <c r="K12" s="733">
        <f>TRUNC((H12/H13*100000),5)/100000</f>
        <v>6.4430446099999997E-2</v>
      </c>
      <c r="L12" s="279"/>
      <c r="M12" s="246" t="s">
        <v>1019</v>
      </c>
      <c r="N12" s="246"/>
      <c r="O12" s="736">
        <v>0.35</v>
      </c>
    </row>
    <row r="13" spans="1:18" s="120" customFormat="1" ht="12.75" x14ac:dyDescent="0.2">
      <c r="B13" s="276"/>
      <c r="C13" s="1822" t="s">
        <v>1062</v>
      </c>
      <c r="D13" s="1820"/>
      <c r="F13" s="280" t="s">
        <v>710</v>
      </c>
      <c r="H13" s="727">
        <f>SUM('Acct Summary 7-9'!C8+'Acct Summary 7-9'!D8+'Acct Summary 7-9'!F8+'Acct Summary 7-9'!I8)+H14</f>
        <v>22747786</v>
      </c>
      <c r="I13" s="278"/>
      <c r="J13" s="278"/>
      <c r="K13" s="732"/>
      <c r="M13" s="246" t="s">
        <v>1020</v>
      </c>
      <c r="N13" s="246"/>
      <c r="O13" s="737">
        <f>(O11*O12)</f>
        <v>0.7</v>
      </c>
      <c r="R13" s="282"/>
    </row>
    <row r="14" spans="1:18" s="120" customFormat="1" ht="12.75" x14ac:dyDescent="0.2">
      <c r="B14" s="276"/>
      <c r="C14" s="165" t="s">
        <v>1126</v>
      </c>
      <c r="D14" s="283"/>
      <c r="F14" s="280" t="s">
        <v>712</v>
      </c>
      <c r="H14" s="727">
        <f>-SUM('Acct Summary 7-9'!C54:D56,'Acct Summary 7-9'!C58:D60,'Acct Summary 7-9'!C62:D64,'Acct Summary 7-9'!C66:D68,'Acct Summary 7-9'!C70:D72,'Acct Summary 7-9'!C74:D74)</f>
        <v>0</v>
      </c>
      <c r="I14" s="278"/>
      <c r="J14" s="278"/>
      <c r="K14" s="732"/>
      <c r="M14" s="246"/>
      <c r="N14" s="246"/>
      <c r="O14" s="737"/>
      <c r="R14" s="282"/>
    </row>
    <row r="15" spans="1:18" ht="11.45" customHeight="1" x14ac:dyDescent="0.2">
      <c r="C15" s="120" t="s">
        <v>1140</v>
      </c>
      <c r="F15" s="120"/>
      <c r="H15" s="728"/>
      <c r="K15" s="728"/>
      <c r="M15" s="284"/>
      <c r="N15" s="284"/>
      <c r="O15" s="738"/>
      <c r="R15" s="122"/>
    </row>
    <row r="16" spans="1:18" ht="12.75" x14ac:dyDescent="0.2">
      <c r="B16" s="274" t="s">
        <v>883</v>
      </c>
      <c r="C16" s="110" t="s">
        <v>1021</v>
      </c>
      <c r="H16" s="729" t="s">
        <v>138</v>
      </c>
      <c r="I16" s="228"/>
      <c r="J16" s="228"/>
      <c r="K16" s="734" t="s">
        <v>1017</v>
      </c>
      <c r="L16" s="228"/>
      <c r="M16" s="228" t="s">
        <v>1018</v>
      </c>
      <c r="N16" s="228"/>
      <c r="O16" s="735" t="str">
        <f>IF(K17&gt;1.2,"1",IF(K17&gt;1.1,"2",IF(K17&gt;1,"3",4)))</f>
        <v>3</v>
      </c>
      <c r="R16" s="122"/>
    </row>
    <row r="17" spans="2:18" s="120" customFormat="1" ht="11.25" x14ac:dyDescent="0.2">
      <c r="B17" s="276"/>
      <c r="C17" s="120" t="s">
        <v>714</v>
      </c>
      <c r="F17" s="120" t="s">
        <v>387</v>
      </c>
      <c r="H17" s="727">
        <f>SUM('Acct Summary 7-9'!C17+'Acct Summary 7-9'!D17+'Acct Summary 7-9'!F17)</f>
        <v>23190423</v>
      </c>
      <c r="I17" s="278"/>
      <c r="J17" s="285"/>
      <c r="K17" s="733">
        <f>TRUNC((H17/H18*100000),5)/100000</f>
        <v>1.0194584651</v>
      </c>
      <c r="L17" s="279"/>
      <c r="M17" s="286" t="s">
        <v>1045</v>
      </c>
      <c r="O17" s="739" t="str">
        <f>IF(AND(O16="2", J20 &gt; 2),"1",IF(AND(O16 = "1", J20 &gt; 2),"2",IF(AND(O16="1", J20 &gt;1),"1","0")))</f>
        <v>0</v>
      </c>
    </row>
    <row r="18" spans="2:18" s="120" customFormat="1" ht="11.25" x14ac:dyDescent="0.2">
      <c r="B18" s="276"/>
      <c r="C18" s="1822" t="s">
        <v>1055</v>
      </c>
      <c r="D18" s="1820"/>
      <c r="F18" s="287" t="s">
        <v>711</v>
      </c>
      <c r="H18" s="727">
        <f>SUM('Acct Summary 7-9'!C8+'Acct Summary 7-9'!D8+'Acct Summary 7-9'!F8+'Acct Summary 7-9'!I8)+H19</f>
        <v>22747786</v>
      </c>
      <c r="I18" s="278"/>
      <c r="J18" s="278"/>
      <c r="K18" s="732"/>
      <c r="M18" s="246" t="s">
        <v>1019</v>
      </c>
      <c r="N18" s="246"/>
      <c r="O18" s="732">
        <v>0.35</v>
      </c>
    </row>
    <row r="19" spans="2:18" s="120" customFormat="1" ht="11.25" x14ac:dyDescent="0.2">
      <c r="B19" s="276"/>
      <c r="C19" s="165" t="s">
        <v>1126</v>
      </c>
      <c r="D19" s="283"/>
      <c r="F19" s="287" t="s">
        <v>712</v>
      </c>
      <c r="H19" s="727">
        <f>-SUM('Acct Summary 7-9'!C54:D56,'Acct Summary 7-9'!C58:D60,'Acct Summary 7-9'!C62:D64,'Acct Summary 7-9'!C66:D68,'Acct Summary 7-9'!C70:D72,'Acct Summary 7-9'!C74:D74)</f>
        <v>0</v>
      </c>
      <c r="I19" s="278"/>
      <c r="J19" s="278"/>
      <c r="K19" s="732"/>
      <c r="M19" s="246"/>
      <c r="N19" s="246"/>
      <c r="O19" s="732"/>
    </row>
    <row r="20" spans="2:18" s="120" customFormat="1" ht="12.75" x14ac:dyDescent="0.2">
      <c r="B20" s="276"/>
      <c r="C20" s="120" t="s">
        <v>1140</v>
      </c>
      <c r="H20" s="730"/>
      <c r="I20" s="278"/>
      <c r="J20" s="289">
        <f>IF(K17&lt;=1,"0",TRUNC(((K12-0.1)/(K17-1)*100),5)/100)</f>
        <v>-1.8279732000000002</v>
      </c>
      <c r="K20" s="733" t="str">
        <f>IF(K17&lt;=1,"0",IF(AND(O16="2", J20 &gt; 2),TRUNC(((K12-0.1)/(K17-1)*100),5)/100,IF(AND(O16 = "1", J20 &gt; 2),TRUNC(((K12-0.1)/(K17-1)*100),5)/100,IF(AND(O16="1", J20 &gt;1),TRUNC(((K12-0.1)/(K17-1)*100),5)/100,""))))</f>
        <v/>
      </c>
      <c r="M20" s="246" t="s">
        <v>1020</v>
      </c>
      <c r="N20" s="246"/>
      <c r="O20" s="737">
        <f>(O16+O17)*O18</f>
        <v>1.0499999999999998</v>
      </c>
      <c r="R20" s="282"/>
    </row>
    <row r="21" spans="2:18" ht="11.45" customHeight="1" x14ac:dyDescent="0.2">
      <c r="C21" s="120" t="s">
        <v>417</v>
      </c>
      <c r="H21" s="728"/>
      <c r="K21" s="728"/>
      <c r="M21" s="284"/>
      <c r="N21" s="284"/>
      <c r="O21" s="738"/>
      <c r="R21" s="122"/>
    </row>
    <row r="22" spans="2:18" ht="11.45" customHeight="1" x14ac:dyDescent="0.2">
      <c r="C22" s="120"/>
      <c r="H22" s="728"/>
      <c r="K22" s="728"/>
      <c r="M22" s="284"/>
      <c r="N22" s="284"/>
      <c r="O22" s="738"/>
      <c r="R22" s="122"/>
    </row>
    <row r="23" spans="2:18" ht="12.75" x14ac:dyDescent="0.2">
      <c r="B23" s="274" t="s">
        <v>539</v>
      </c>
      <c r="C23" s="110" t="s">
        <v>1022</v>
      </c>
      <c r="H23" s="729" t="s">
        <v>138</v>
      </c>
      <c r="I23" s="228"/>
      <c r="J23" s="228"/>
      <c r="K23" s="734" t="s">
        <v>1023</v>
      </c>
      <c r="L23" s="228"/>
      <c r="M23" s="228" t="s">
        <v>1018</v>
      </c>
      <c r="N23" s="228"/>
      <c r="O23" s="735" t="str">
        <f>IF(K24&gt;=180,"4",IF(K24&gt;=90,"3",IF(K24&gt;=30,"2",1)))</f>
        <v>2</v>
      </c>
      <c r="R23" s="122"/>
    </row>
    <row r="24" spans="2:18" s="120" customFormat="1" ht="11.25" x14ac:dyDescent="0.2">
      <c r="B24" s="276"/>
      <c r="C24" s="1820" t="s">
        <v>1141</v>
      </c>
      <c r="D24" s="1820"/>
      <c r="F24" s="120" t="s">
        <v>388</v>
      </c>
      <c r="H24" s="727">
        <f>SUM('Assets-Liab 5-6'!C4+'Assets-Liab 5-6'!D4+'Assets-Liab 5-6'!F4+'Assets-Liab 5-6'!I4+'Assets-Liab 5-6'!C5+'Assets-Liab 5-6'!D5+'Assets-Liab 5-6'!F5+'Assets-Liab 5-6'!I5)</f>
        <v>5775039</v>
      </c>
      <c r="I24" s="290"/>
      <c r="J24" s="290"/>
      <c r="K24" s="727">
        <f>TRUNC(((H24/H25*100000)/100000),2)</f>
        <v>89.64</v>
      </c>
      <c r="L24" s="291"/>
      <c r="M24" s="246" t="s">
        <v>1019</v>
      </c>
      <c r="N24" s="246"/>
      <c r="O24" s="737">
        <v>0.1</v>
      </c>
    </row>
    <row r="25" spans="2:18" s="120" customFormat="1" ht="12.75" x14ac:dyDescent="0.2">
      <c r="B25" s="276"/>
      <c r="C25" s="120" t="s">
        <v>715</v>
      </c>
      <c r="F25" s="120" t="s">
        <v>389</v>
      </c>
      <c r="H25" s="727">
        <f>ROUND((H17/360),5)</f>
        <v>64417.841670000002</v>
      </c>
      <c r="I25" s="292"/>
      <c r="J25" s="292"/>
      <c r="K25" s="732"/>
      <c r="M25" s="246" t="s">
        <v>1020</v>
      </c>
      <c r="N25" s="246"/>
      <c r="O25" s="737">
        <f>O23*O24</f>
        <v>0.2</v>
      </c>
      <c r="R25" s="282"/>
    </row>
    <row r="26" spans="2:18" ht="12.2" customHeight="1" x14ac:dyDescent="0.2">
      <c r="H26" s="728"/>
      <c r="K26" s="728"/>
      <c r="M26" s="284"/>
      <c r="N26" s="284"/>
      <c r="O26" s="738"/>
    </row>
    <row r="27" spans="2:18" ht="12.75" x14ac:dyDescent="0.2">
      <c r="B27" s="274" t="s">
        <v>431</v>
      </c>
      <c r="C27" s="110"/>
      <c r="H27" s="729" t="s">
        <v>138</v>
      </c>
      <c r="I27" s="228"/>
      <c r="J27" s="228"/>
      <c r="K27" s="734" t="s">
        <v>432</v>
      </c>
      <c r="L27" s="228"/>
      <c r="M27" s="228" t="s">
        <v>1018</v>
      </c>
      <c r="N27" s="228"/>
      <c r="O27" s="740" t="e">
        <f>IF(K28&gt;=75,"4",IF(K28&gt;=50,"3",IF(K28&gt;=25,"2",1)))</f>
        <v>#DIV/0!</v>
      </c>
    </row>
    <row r="28" spans="2:18" s="120" customFormat="1" ht="11.25" x14ac:dyDescent="0.2">
      <c r="B28" s="276"/>
      <c r="C28" s="120" t="s">
        <v>1618</v>
      </c>
      <c r="F28" s="120" t="s">
        <v>387</v>
      </c>
      <c r="H28" s="731">
        <f>SUM('Short-Term Long-Term Debt 26'!F6,'Short-Term Long-Term Debt 26'!F7,'Short-Term Long-Term Debt 26'!F11)</f>
        <v>0</v>
      </c>
      <c r="I28" s="293"/>
      <c r="J28" s="293"/>
      <c r="K28" s="727" t="e">
        <f>TRUNC(100-((((H28/H29*100))*100)/100),2)</f>
        <v>#DIV/0!</v>
      </c>
      <c r="L28" s="294"/>
      <c r="M28" s="246" t="s">
        <v>1019</v>
      </c>
      <c r="N28" s="246"/>
      <c r="O28" s="741">
        <v>0.1</v>
      </c>
    </row>
    <row r="29" spans="2:18" s="120" customFormat="1" ht="11.25" x14ac:dyDescent="0.2">
      <c r="B29" s="276"/>
      <c r="C29" s="120" t="s">
        <v>713</v>
      </c>
      <c r="F29" s="120" t="s">
        <v>716</v>
      </c>
      <c r="H29" s="731">
        <f>ROUND((0.85*'FP Info 3'!J7*'FP Info 3'!J10),5)</f>
        <v>0</v>
      </c>
      <c r="I29" s="293"/>
      <c r="J29" s="293"/>
      <c r="K29" s="732"/>
      <c r="M29" s="246" t="s">
        <v>1020</v>
      </c>
      <c r="N29" s="246"/>
      <c r="O29" s="737" t="e">
        <f>O27*O28</f>
        <v>#DIV/0!</v>
      </c>
    </row>
    <row r="30" spans="2:18" s="120" customFormat="1" ht="11.25" x14ac:dyDescent="0.2">
      <c r="B30" s="276"/>
      <c r="F30" s="295"/>
      <c r="H30" s="732"/>
      <c r="I30" s="281"/>
      <c r="J30" s="281"/>
      <c r="K30" s="732"/>
      <c r="M30" s="296"/>
      <c r="N30" s="296"/>
      <c r="O30" s="732"/>
    </row>
    <row r="31" spans="2:18" ht="12.75" x14ac:dyDescent="0.2">
      <c r="B31" s="274" t="s">
        <v>500</v>
      </c>
      <c r="C31" s="110"/>
      <c r="H31" s="729" t="s">
        <v>138</v>
      </c>
      <c r="I31" s="228"/>
      <c r="J31" s="228"/>
      <c r="K31" s="734" t="s">
        <v>432</v>
      </c>
      <c r="L31" s="228"/>
      <c r="M31" s="228" t="s">
        <v>1018</v>
      </c>
      <c r="N31" s="228"/>
      <c r="O31" s="735" t="e">
        <f>IF(K32&gt;=75,"4",IF(K32&gt;=50,"3",IF(K32&gt;=25,"2",1)))</f>
        <v>#VALUE!</v>
      </c>
    </row>
    <row r="32" spans="2:18" s="120" customFormat="1" ht="11.25" x14ac:dyDescent="0.2">
      <c r="B32" s="276"/>
      <c r="C32" s="120" t="s">
        <v>1619</v>
      </c>
      <c r="H32" s="727">
        <f>'FP Info 3'!H38</f>
        <v>484112</v>
      </c>
      <c r="I32" s="288"/>
      <c r="J32" s="288"/>
      <c r="K32" s="727" t="e">
        <f>TRUNC(100-((((H32/H33*100))*100)/100),2)</f>
        <v>#VALUE!</v>
      </c>
      <c r="L32" s="279"/>
      <c r="M32" s="246" t="s">
        <v>1019</v>
      </c>
      <c r="N32" s="246"/>
      <c r="O32" s="742">
        <v>0.1</v>
      </c>
    </row>
    <row r="33" spans="1:16" s="120" customFormat="1" ht="11.25" x14ac:dyDescent="0.2">
      <c r="B33" s="276"/>
      <c r="C33" s="120" t="s">
        <v>1620</v>
      </c>
      <c r="H33" s="277" t="str">
        <f>IF('FP Info 3'!H32="Enter X in a or b"," ",'FP Info 3'!H32)</f>
        <v>Enter x in a.or b.</v>
      </c>
      <c r="I33" s="288"/>
      <c r="J33" s="288"/>
      <c r="K33" s="277"/>
      <c r="M33" s="246" t="s">
        <v>1020</v>
      </c>
      <c r="N33" s="246"/>
      <c r="O33" s="742" t="e">
        <f>(O31*O32)</f>
        <v>#VALUE!</v>
      </c>
    </row>
    <row r="34" spans="1:16" ht="12.2" customHeight="1" x14ac:dyDescent="0.2">
      <c r="M34" s="284"/>
      <c r="N34" s="284"/>
      <c r="O34" s="728"/>
    </row>
    <row r="35" spans="1:16" ht="14.25" customHeight="1" x14ac:dyDescent="0.25">
      <c r="K35" s="104"/>
      <c r="L35" s="115"/>
      <c r="M35" s="297" t="s">
        <v>243</v>
      </c>
      <c r="O35" s="743" t="e">
        <f>(O13+O20+O25+O29+O33)</f>
        <v>#DIV/0!</v>
      </c>
      <c r="P35" s="298" t="s">
        <v>159</v>
      </c>
    </row>
    <row r="36" spans="1:16" x14ac:dyDescent="0.2">
      <c r="M36" s="284"/>
      <c r="N36" s="284"/>
      <c r="O36" s="738"/>
    </row>
    <row r="37" spans="1:16" ht="12.75" x14ac:dyDescent="0.2">
      <c r="H37" s="104"/>
      <c r="M37" s="926" t="str">
        <f>"Estimated "&amp;'AFR22'!E2+1&amp;" Financial Profile Designation:"</f>
        <v>Estimated 2023 Financial Profile Designation:</v>
      </c>
      <c r="O37" s="744" t="e">
        <f>IF(O35&gt;3.53,"RECOGNITION",IF(O35&gt;3.07,"REVIEW ",IF(O35&gt;2.61,"WARNING","WATCH")))</f>
        <v>#DIV/0!</v>
      </c>
    </row>
    <row r="38" spans="1:16" ht="16.5" customHeight="1" x14ac:dyDescent="0.2"/>
    <row r="39" spans="1:16" ht="15.75" x14ac:dyDescent="0.2">
      <c r="F39" s="299" t="s">
        <v>159</v>
      </c>
      <c r="H39" s="177" t="s">
        <v>930</v>
      </c>
      <c r="I39" s="120"/>
      <c r="J39" s="120"/>
      <c r="K39" s="281"/>
      <c r="L39" s="120"/>
      <c r="M39" s="120"/>
      <c r="N39" s="120"/>
      <c r="O39" s="120"/>
    </row>
    <row r="40" spans="1:16" x14ac:dyDescent="0.2">
      <c r="G40" s="300"/>
      <c r="H40" s="177" t="s">
        <v>4892</v>
      </c>
      <c r="I40" s="120"/>
      <c r="J40" s="120"/>
      <c r="K40" s="281"/>
      <c r="L40" s="120"/>
      <c r="M40" s="120"/>
      <c r="N40" s="120"/>
      <c r="O40" s="120"/>
    </row>
    <row r="41" spans="1:16" x14ac:dyDescent="0.2">
      <c r="G41" s="300"/>
      <c r="H41" s="120" t="s">
        <v>1205</v>
      </c>
    </row>
    <row r="42" spans="1:16" x14ac:dyDescent="0.2">
      <c r="A42" s="104" t="s">
        <v>1206</v>
      </c>
      <c r="G42" s="300"/>
      <c r="H42" s="120"/>
    </row>
    <row r="43" spans="1:16" x14ac:dyDescent="0.2">
      <c r="G43" s="300"/>
      <c r="H43" s="281"/>
      <c r="M43" s="120"/>
    </row>
    <row r="44" spans="1:16" ht="15.75" x14ac:dyDescent="0.2">
      <c r="F44" s="301"/>
      <c r="H44" s="177"/>
      <c r="M44" s="120"/>
    </row>
  </sheetData>
  <sheetProtection algorithmName="SHA-512" hashValue="iy2OpVritgu3oAHgf9hejw1VzbCCPoaoBTlPVSfNhOHP5ik118GREYuDGFmOWmoJJoeIu+1n/3QPoJ6H3HOBOQ==" saltValue="AuWEv+Rh8qvR3i7F7/B6VA==" spinCount="100000" sheet="1" objects="1" scenarios="1"/>
  <mergeCells count="8">
    <mergeCell ref="C24:D24"/>
    <mergeCell ref="A1:C1"/>
    <mergeCell ref="O1:Q1"/>
    <mergeCell ref="C18:D18"/>
    <mergeCell ref="C13:D13"/>
    <mergeCell ref="A2:R2"/>
    <mergeCell ref="A3:R3"/>
    <mergeCell ref="A4:R4"/>
  </mergeCells>
  <phoneticPr fontId="24" type="noConversion"/>
  <hyperlinks>
    <hyperlink ref="A3:R3" r:id="rId1" display="Financial Profile Website" xr:uid="{00000000-0004-0000-0500-000000000000}"/>
  </hyperlinks>
  <printOptions headings="1"/>
  <pageMargins left="0.25" right="0.2" top="0.8" bottom="0.52" header="0.19" footer="0.17"/>
  <pageSetup scale="85" firstPageNumber="4" orientation="landscape" useFirstPageNumber="1" r:id="rId2"/>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N63"/>
  <sheetViews>
    <sheetView showGridLines="0" defaultGridColor="0" colorId="8" zoomScaleNormal="100" workbookViewId="0">
      <pane ySplit="2" topLeftCell="A3" activePane="bottomLeft" state="frozen"/>
      <selection pane="bottomLeft" activeCell="C30" sqref="C30"/>
    </sheetView>
  </sheetViews>
  <sheetFormatPr defaultColWidth="9.140625" defaultRowHeight="12.75" x14ac:dyDescent="0.2"/>
  <cols>
    <col min="1" max="1" width="47.28515625" style="163" customWidth="1"/>
    <col min="2" max="2" width="4.5703125" style="324" customWidth="1"/>
    <col min="3" max="14" width="13.7109375" style="123" customWidth="1"/>
    <col min="15" max="16384" width="9.140625" style="123"/>
  </cols>
  <sheetData>
    <row r="1" spans="1:14" x14ac:dyDescent="0.2">
      <c r="A1" s="1832" t="s">
        <v>1194</v>
      </c>
      <c r="B1" s="302"/>
      <c r="C1" s="303" t="s">
        <v>370</v>
      </c>
      <c r="D1" s="303" t="s">
        <v>371</v>
      </c>
      <c r="E1" s="303" t="s">
        <v>372</v>
      </c>
      <c r="F1" s="303" t="s">
        <v>373</v>
      </c>
      <c r="G1" s="303" t="s">
        <v>374</v>
      </c>
      <c r="H1" s="303" t="s">
        <v>375</v>
      </c>
      <c r="I1" s="303" t="s">
        <v>376</v>
      </c>
      <c r="J1" s="303" t="s">
        <v>377</v>
      </c>
      <c r="K1" s="303" t="s">
        <v>676</v>
      </c>
      <c r="L1" s="304"/>
      <c r="M1" s="305" t="s">
        <v>509</v>
      </c>
      <c r="N1" s="306"/>
    </row>
    <row r="2" spans="1:14" s="117" customFormat="1" ht="33.75" x14ac:dyDescent="0.2">
      <c r="A2" s="1833"/>
      <c r="B2" s="307" t="s">
        <v>794</v>
      </c>
      <c r="C2" s="308" t="s">
        <v>1030</v>
      </c>
      <c r="D2" s="308" t="s">
        <v>775</v>
      </c>
      <c r="E2" s="308" t="s">
        <v>383</v>
      </c>
      <c r="F2" s="308" t="s">
        <v>137</v>
      </c>
      <c r="G2" s="308" t="s">
        <v>852</v>
      </c>
      <c r="H2" s="308" t="s">
        <v>382</v>
      </c>
      <c r="I2" s="308" t="s">
        <v>352</v>
      </c>
      <c r="J2" s="308" t="s">
        <v>381</v>
      </c>
      <c r="K2" s="308" t="s">
        <v>139</v>
      </c>
      <c r="L2" s="309" t="s">
        <v>473</v>
      </c>
      <c r="M2" s="310" t="s">
        <v>518</v>
      </c>
      <c r="N2" s="311" t="s">
        <v>474</v>
      </c>
    </row>
    <row r="3" spans="1:14" s="117" customFormat="1" ht="18" customHeight="1" x14ac:dyDescent="0.2">
      <c r="A3" s="1826" t="s">
        <v>873</v>
      </c>
      <c r="B3" s="1827"/>
      <c r="C3" s="593"/>
      <c r="D3" s="594"/>
      <c r="E3" s="594"/>
      <c r="F3" s="594"/>
      <c r="G3" s="594"/>
      <c r="H3" s="594"/>
      <c r="I3" s="594"/>
      <c r="J3" s="594"/>
      <c r="K3" s="594"/>
      <c r="L3" s="594"/>
      <c r="M3" s="595"/>
      <c r="N3" s="596"/>
    </row>
    <row r="4" spans="1:14" ht="13.5" customHeight="1" x14ac:dyDescent="0.2">
      <c r="A4" s="312" t="s">
        <v>1275</v>
      </c>
      <c r="B4" s="313"/>
      <c r="C4" s="745">
        <v>5775039</v>
      </c>
      <c r="D4" s="745">
        <v>0</v>
      </c>
      <c r="E4" s="745">
        <v>0</v>
      </c>
      <c r="F4" s="745">
        <v>0</v>
      </c>
      <c r="G4" s="745">
        <v>0</v>
      </c>
      <c r="H4" s="745">
        <v>0</v>
      </c>
      <c r="I4" s="745">
        <v>0</v>
      </c>
      <c r="J4" s="745">
        <v>0</v>
      </c>
      <c r="K4" s="745">
        <v>0</v>
      </c>
      <c r="L4" s="745"/>
      <c r="M4" s="747"/>
      <c r="N4" s="748"/>
    </row>
    <row r="5" spans="1:14" x14ac:dyDescent="0.2">
      <c r="A5" s="312" t="s">
        <v>891</v>
      </c>
      <c r="B5" s="314">
        <v>120</v>
      </c>
      <c r="C5" s="745"/>
      <c r="D5" s="745"/>
      <c r="E5" s="745"/>
      <c r="F5" s="745"/>
      <c r="G5" s="745"/>
      <c r="H5" s="745"/>
      <c r="I5" s="745"/>
      <c r="J5" s="745"/>
      <c r="K5" s="745"/>
      <c r="L5" s="745"/>
      <c r="M5" s="747"/>
      <c r="N5" s="748"/>
    </row>
    <row r="6" spans="1:14" ht="13.5" customHeight="1" x14ac:dyDescent="0.2">
      <c r="A6" s="315" t="s">
        <v>362</v>
      </c>
      <c r="B6" s="314">
        <v>130</v>
      </c>
      <c r="C6" s="745">
        <v>0</v>
      </c>
      <c r="D6" s="745">
        <v>0</v>
      </c>
      <c r="E6" s="745">
        <v>0</v>
      </c>
      <c r="F6" s="745">
        <v>0</v>
      </c>
      <c r="G6" s="745">
        <v>0</v>
      </c>
      <c r="H6" s="745">
        <v>0</v>
      </c>
      <c r="I6" s="745">
        <v>0</v>
      </c>
      <c r="J6" s="745">
        <v>0</v>
      </c>
      <c r="K6" s="745">
        <v>0</v>
      </c>
      <c r="L6" s="750"/>
      <c r="M6" s="747"/>
      <c r="N6" s="748"/>
    </row>
    <row r="7" spans="1:14" ht="13.5" customHeight="1" x14ac:dyDescent="0.2">
      <c r="A7" s="315" t="s">
        <v>363</v>
      </c>
      <c r="B7" s="314">
        <v>140</v>
      </c>
      <c r="C7" s="745">
        <v>0</v>
      </c>
      <c r="D7" s="745">
        <v>0</v>
      </c>
      <c r="E7" s="745">
        <v>0</v>
      </c>
      <c r="F7" s="745">
        <v>0</v>
      </c>
      <c r="G7" s="745">
        <v>0</v>
      </c>
      <c r="H7" s="745">
        <v>0</v>
      </c>
      <c r="I7" s="745">
        <v>0</v>
      </c>
      <c r="J7" s="745">
        <v>0</v>
      </c>
      <c r="K7" s="745">
        <v>0</v>
      </c>
      <c r="L7" s="751"/>
      <c r="M7" s="747"/>
      <c r="N7" s="748"/>
    </row>
    <row r="8" spans="1:14" ht="13.5" customHeight="1" x14ac:dyDescent="0.2">
      <c r="A8" s="315" t="s">
        <v>225</v>
      </c>
      <c r="B8" s="314">
        <v>150</v>
      </c>
      <c r="C8" s="745">
        <v>2174951</v>
      </c>
      <c r="D8" s="745">
        <v>0</v>
      </c>
      <c r="E8" s="745">
        <v>0</v>
      </c>
      <c r="F8" s="745">
        <v>0</v>
      </c>
      <c r="G8" s="745">
        <v>0</v>
      </c>
      <c r="H8" s="745">
        <v>0</v>
      </c>
      <c r="I8" s="745">
        <v>0</v>
      </c>
      <c r="J8" s="745">
        <v>0</v>
      </c>
      <c r="K8" s="745">
        <v>0</v>
      </c>
      <c r="L8" s="754"/>
      <c r="M8" s="747"/>
      <c r="N8" s="748"/>
    </row>
    <row r="9" spans="1:14" ht="13.5" customHeight="1" x14ac:dyDescent="0.2">
      <c r="A9" s="315" t="s">
        <v>226</v>
      </c>
      <c r="B9" s="314">
        <v>160</v>
      </c>
      <c r="C9" s="745">
        <v>0</v>
      </c>
      <c r="D9" s="745">
        <v>0</v>
      </c>
      <c r="E9" s="745">
        <v>0</v>
      </c>
      <c r="F9" s="745">
        <v>0</v>
      </c>
      <c r="G9" s="745">
        <v>0</v>
      </c>
      <c r="H9" s="745">
        <v>0</v>
      </c>
      <c r="I9" s="745">
        <v>0</v>
      </c>
      <c r="J9" s="745">
        <v>0</v>
      </c>
      <c r="K9" s="745">
        <v>0</v>
      </c>
      <c r="L9" s="745"/>
      <c r="M9" s="747"/>
      <c r="N9" s="748"/>
    </row>
    <row r="10" spans="1:14" ht="13.5" customHeight="1" x14ac:dyDescent="0.2">
      <c r="A10" s="315" t="s">
        <v>890</v>
      </c>
      <c r="B10" s="314">
        <v>170</v>
      </c>
      <c r="C10" s="745">
        <v>0</v>
      </c>
      <c r="D10" s="745">
        <v>0</v>
      </c>
      <c r="E10" s="745">
        <v>0</v>
      </c>
      <c r="F10" s="745">
        <v>0</v>
      </c>
      <c r="G10" s="745">
        <v>0</v>
      </c>
      <c r="H10" s="745">
        <v>0</v>
      </c>
      <c r="I10" s="745">
        <v>0</v>
      </c>
      <c r="J10" s="745">
        <v>0</v>
      </c>
      <c r="K10" s="745">
        <v>0</v>
      </c>
      <c r="L10" s="745"/>
      <c r="M10" s="748"/>
      <c r="N10" s="748"/>
    </row>
    <row r="11" spans="1:14" ht="13.5" customHeight="1" x14ac:dyDescent="0.2">
      <c r="A11" s="315" t="s">
        <v>227</v>
      </c>
      <c r="B11" s="314">
        <v>180</v>
      </c>
      <c r="C11" s="745">
        <v>0</v>
      </c>
      <c r="D11" s="745">
        <v>0</v>
      </c>
      <c r="E11" s="745">
        <v>0</v>
      </c>
      <c r="F11" s="745">
        <v>0</v>
      </c>
      <c r="G11" s="745">
        <v>0</v>
      </c>
      <c r="H11" s="745">
        <v>0</v>
      </c>
      <c r="I11" s="745">
        <v>0</v>
      </c>
      <c r="J11" s="745">
        <v>0</v>
      </c>
      <c r="K11" s="745">
        <v>0</v>
      </c>
      <c r="L11" s="745"/>
      <c r="M11" s="748"/>
      <c r="N11" s="748"/>
    </row>
    <row r="12" spans="1:14" ht="13.5" customHeight="1" x14ac:dyDescent="0.2">
      <c r="A12" s="315" t="s">
        <v>364</v>
      </c>
      <c r="B12" s="314">
        <v>190</v>
      </c>
      <c r="C12" s="745">
        <v>0</v>
      </c>
      <c r="D12" s="745">
        <v>0</v>
      </c>
      <c r="E12" s="745">
        <v>0</v>
      </c>
      <c r="F12" s="745">
        <v>0</v>
      </c>
      <c r="G12" s="745">
        <v>0</v>
      </c>
      <c r="H12" s="745">
        <v>0</v>
      </c>
      <c r="I12" s="745">
        <v>0</v>
      </c>
      <c r="J12" s="745">
        <v>0</v>
      </c>
      <c r="K12" s="745">
        <v>0</v>
      </c>
      <c r="L12" s="745"/>
      <c r="M12" s="748"/>
      <c r="N12" s="748"/>
    </row>
    <row r="13" spans="1:14" ht="13.5" customHeight="1" thickBot="1" x14ac:dyDescent="0.25">
      <c r="A13" s="657" t="s">
        <v>573</v>
      </c>
      <c r="B13" s="642"/>
      <c r="C13" s="755">
        <f>SUM(C4:C12)</f>
        <v>7949990</v>
      </c>
      <c r="D13" s="755">
        <f t="shared" ref="D13:L13" si="0">SUM(D4:D12)</f>
        <v>0</v>
      </c>
      <c r="E13" s="755">
        <f t="shared" si="0"/>
        <v>0</v>
      </c>
      <c r="F13" s="755">
        <f t="shared" si="0"/>
        <v>0</v>
      </c>
      <c r="G13" s="755">
        <f t="shared" si="0"/>
        <v>0</v>
      </c>
      <c r="H13" s="755">
        <f t="shared" si="0"/>
        <v>0</v>
      </c>
      <c r="I13" s="755">
        <f t="shared" si="0"/>
        <v>0</v>
      </c>
      <c r="J13" s="755">
        <f t="shared" si="0"/>
        <v>0</v>
      </c>
      <c r="K13" s="755">
        <f t="shared" si="0"/>
        <v>0</v>
      </c>
      <c r="L13" s="755">
        <f t="shared" si="0"/>
        <v>0</v>
      </c>
      <c r="M13" s="747"/>
      <c r="N13" s="748"/>
    </row>
    <row r="14" spans="1:14" ht="18" customHeight="1" thickTop="1" x14ac:dyDescent="0.2">
      <c r="A14" s="1834" t="s">
        <v>129</v>
      </c>
      <c r="B14" s="1835"/>
      <c r="C14" s="756"/>
      <c r="D14" s="757"/>
      <c r="E14" s="757"/>
      <c r="F14" s="757"/>
      <c r="G14" s="757"/>
      <c r="H14" s="757"/>
      <c r="I14" s="757"/>
      <c r="J14" s="757"/>
      <c r="K14" s="757"/>
      <c r="L14" s="757"/>
      <c r="M14" s="758"/>
      <c r="N14" s="759"/>
    </row>
    <row r="15" spans="1:14" ht="12.75" customHeight="1" x14ac:dyDescent="0.2">
      <c r="A15" s="316" t="s">
        <v>1130</v>
      </c>
      <c r="B15" s="314">
        <v>210</v>
      </c>
      <c r="C15" s="751"/>
      <c r="D15" s="751"/>
      <c r="E15" s="751"/>
      <c r="F15" s="751"/>
      <c r="G15" s="751"/>
      <c r="H15" s="751"/>
      <c r="I15" s="751"/>
      <c r="J15" s="751"/>
      <c r="K15" s="751"/>
      <c r="L15" s="751"/>
      <c r="M15" s="745">
        <f>'Cap Outlay Deprec 36'!F3</f>
        <v>0</v>
      </c>
      <c r="N15" s="760"/>
    </row>
    <row r="16" spans="1:14" ht="12.75" customHeight="1" x14ac:dyDescent="0.2">
      <c r="A16" s="316" t="s">
        <v>1131</v>
      </c>
      <c r="B16" s="314">
        <v>220</v>
      </c>
      <c r="C16" s="751"/>
      <c r="D16" s="751"/>
      <c r="E16" s="751"/>
      <c r="F16" s="751"/>
      <c r="G16" s="751"/>
      <c r="H16" s="751"/>
      <c r="I16" s="751"/>
      <c r="J16" s="751"/>
      <c r="K16" s="751"/>
      <c r="L16" s="751"/>
      <c r="M16" s="745">
        <f>'Cap Outlay Deprec 36'!F5+'Cap Outlay Deprec 36'!F6</f>
        <v>0</v>
      </c>
      <c r="N16" s="760"/>
    </row>
    <row r="17" spans="1:14" ht="12.75" customHeight="1" x14ac:dyDescent="0.2">
      <c r="A17" s="316" t="s">
        <v>1132</v>
      </c>
      <c r="B17" s="314">
        <v>230</v>
      </c>
      <c r="C17" s="751"/>
      <c r="D17" s="751"/>
      <c r="E17" s="751"/>
      <c r="F17" s="751"/>
      <c r="G17" s="751"/>
      <c r="H17" s="751"/>
      <c r="I17" s="751"/>
      <c r="J17" s="751"/>
      <c r="K17" s="751"/>
      <c r="L17" s="751"/>
      <c r="M17" s="745">
        <f>'Cap Outlay Deprec 36'!F8+'Cap Outlay Deprec 36'!F9</f>
        <v>495111</v>
      </c>
      <c r="N17" s="760"/>
    </row>
    <row r="18" spans="1:14" ht="12.75" customHeight="1" x14ac:dyDescent="0.2">
      <c r="A18" s="316" t="s">
        <v>1133</v>
      </c>
      <c r="B18" s="314">
        <v>240</v>
      </c>
      <c r="C18" s="751"/>
      <c r="D18" s="751"/>
      <c r="E18" s="751"/>
      <c r="F18" s="751"/>
      <c r="G18" s="751"/>
      <c r="H18" s="751"/>
      <c r="I18" s="751"/>
      <c r="J18" s="751"/>
      <c r="K18" s="751"/>
      <c r="L18" s="751"/>
      <c r="M18" s="745">
        <f>'Cap Outlay Deprec 36'!F10</f>
        <v>0</v>
      </c>
      <c r="N18" s="760"/>
    </row>
    <row r="19" spans="1:14" ht="12.75" customHeight="1" x14ac:dyDescent="0.2">
      <c r="A19" s="316" t="s">
        <v>1134</v>
      </c>
      <c r="B19" s="314">
        <v>250</v>
      </c>
      <c r="C19" s="751"/>
      <c r="D19" s="751"/>
      <c r="E19" s="751"/>
      <c r="F19" s="751"/>
      <c r="G19" s="751"/>
      <c r="H19" s="751"/>
      <c r="I19" s="751"/>
      <c r="J19" s="751"/>
      <c r="K19" s="751"/>
      <c r="L19" s="751"/>
      <c r="M19" s="745">
        <f>'Cap Outlay Deprec 36'!F12+'Cap Outlay Deprec 36'!F13+'Cap Outlay Deprec 36'!F14</f>
        <v>2056779</v>
      </c>
      <c r="N19" s="760"/>
    </row>
    <row r="20" spans="1:14" ht="12.75" customHeight="1" x14ac:dyDescent="0.2">
      <c r="A20" s="316" t="s">
        <v>1135</v>
      </c>
      <c r="B20" s="314">
        <v>260</v>
      </c>
      <c r="C20" s="751"/>
      <c r="D20" s="751"/>
      <c r="E20" s="751"/>
      <c r="F20" s="751"/>
      <c r="G20" s="751"/>
      <c r="H20" s="751"/>
      <c r="I20" s="751"/>
      <c r="J20" s="751"/>
      <c r="K20" s="751"/>
      <c r="L20" s="751"/>
      <c r="M20" s="745">
        <f>'Cap Outlay Deprec 36'!F15</f>
        <v>0</v>
      </c>
      <c r="N20" s="760"/>
    </row>
    <row r="21" spans="1:14" ht="12.75" customHeight="1" x14ac:dyDescent="0.2">
      <c r="A21" s="316" t="s">
        <v>1136</v>
      </c>
      <c r="B21" s="314">
        <v>340</v>
      </c>
      <c r="C21" s="751"/>
      <c r="D21" s="751"/>
      <c r="E21" s="751"/>
      <c r="F21" s="751"/>
      <c r="G21" s="751"/>
      <c r="H21" s="751"/>
      <c r="I21" s="751"/>
      <c r="J21" s="751"/>
      <c r="K21" s="751"/>
      <c r="L21" s="751"/>
      <c r="M21" s="761"/>
      <c r="N21" s="745">
        <f>SUM(E38:E39)</f>
        <v>0</v>
      </c>
    </row>
    <row r="22" spans="1:14" ht="12.75" customHeight="1" x14ac:dyDescent="0.2">
      <c r="A22" s="316" t="s">
        <v>1137</v>
      </c>
      <c r="B22" s="314">
        <v>350</v>
      </c>
      <c r="C22" s="751"/>
      <c r="D22" s="751"/>
      <c r="E22" s="751"/>
      <c r="F22" s="751"/>
      <c r="G22" s="751"/>
      <c r="H22" s="751"/>
      <c r="I22" s="751"/>
      <c r="J22" s="751"/>
      <c r="K22" s="751"/>
      <c r="L22" s="751"/>
      <c r="M22" s="761"/>
      <c r="N22" s="772">
        <f>'Short-Term Long-Term Debt 26'!J49</f>
        <v>484112</v>
      </c>
    </row>
    <row r="23" spans="1:14" ht="13.5" customHeight="1" thickBot="1" x14ac:dyDescent="0.25">
      <c r="A23" s="657" t="s">
        <v>572</v>
      </c>
      <c r="B23" s="638"/>
      <c r="C23" s="747"/>
      <c r="D23" s="747"/>
      <c r="E23" s="747"/>
      <c r="F23" s="747"/>
      <c r="G23" s="747"/>
      <c r="H23" s="747"/>
      <c r="I23" s="747"/>
      <c r="J23" s="747"/>
      <c r="K23" s="747"/>
      <c r="L23" s="747"/>
      <c r="M23" s="762">
        <f>SUM(M15:M22)</f>
        <v>2551890</v>
      </c>
      <c r="N23" s="762">
        <f>SUM(N21:N22)</f>
        <v>484112</v>
      </c>
    </row>
    <row r="24" spans="1:14" ht="18" customHeight="1" thickTop="1" x14ac:dyDescent="0.2">
      <c r="A24" s="1828" t="s">
        <v>531</v>
      </c>
      <c r="B24" s="1829"/>
      <c r="C24" s="763"/>
      <c r="D24" s="758"/>
      <c r="E24" s="758"/>
      <c r="F24" s="758"/>
      <c r="G24" s="758"/>
      <c r="H24" s="758"/>
      <c r="I24" s="758"/>
      <c r="J24" s="758"/>
      <c r="K24" s="758"/>
      <c r="L24" s="758"/>
      <c r="M24" s="757"/>
      <c r="N24" s="764"/>
    </row>
    <row r="25" spans="1:14" x14ac:dyDescent="0.2">
      <c r="A25" s="315" t="s">
        <v>574</v>
      </c>
      <c r="B25" s="314">
        <v>410</v>
      </c>
      <c r="C25" s="745">
        <v>0</v>
      </c>
      <c r="D25" s="745">
        <v>0</v>
      </c>
      <c r="E25" s="745">
        <v>0</v>
      </c>
      <c r="F25" s="745">
        <v>0</v>
      </c>
      <c r="G25" s="745">
        <v>0</v>
      </c>
      <c r="H25" s="745">
        <v>0</v>
      </c>
      <c r="I25" s="747"/>
      <c r="J25" s="745">
        <v>0</v>
      </c>
      <c r="K25" s="745">
        <v>0</v>
      </c>
      <c r="L25" s="747"/>
      <c r="M25" s="747"/>
      <c r="N25" s="747"/>
    </row>
    <row r="26" spans="1:14" x14ac:dyDescent="0.2">
      <c r="A26" s="315" t="s">
        <v>575</v>
      </c>
      <c r="B26" s="314">
        <v>420</v>
      </c>
      <c r="C26" s="745"/>
      <c r="D26" s="745"/>
      <c r="E26" s="745"/>
      <c r="F26" s="745"/>
      <c r="G26" s="745"/>
      <c r="H26" s="745"/>
      <c r="I26" s="745"/>
      <c r="J26" s="745"/>
      <c r="K26" s="745"/>
      <c r="L26" s="747"/>
      <c r="M26" s="747"/>
      <c r="N26" s="747"/>
    </row>
    <row r="27" spans="1:14" ht="13.5" customHeight="1" x14ac:dyDescent="0.2">
      <c r="A27" s="315" t="s">
        <v>576</v>
      </c>
      <c r="B27" s="314">
        <v>430</v>
      </c>
      <c r="C27" s="745">
        <v>2890380</v>
      </c>
      <c r="D27" s="745">
        <v>0</v>
      </c>
      <c r="E27" s="745">
        <v>0</v>
      </c>
      <c r="F27" s="745">
        <v>0</v>
      </c>
      <c r="G27" s="745">
        <v>0</v>
      </c>
      <c r="H27" s="745">
        <v>0</v>
      </c>
      <c r="I27" s="745">
        <v>0</v>
      </c>
      <c r="J27" s="745">
        <v>0</v>
      </c>
      <c r="K27" s="745">
        <v>0</v>
      </c>
      <c r="L27" s="747"/>
      <c r="M27" s="747"/>
      <c r="N27" s="747"/>
    </row>
    <row r="28" spans="1:14" ht="13.5" customHeight="1" x14ac:dyDescent="0.2">
      <c r="A28" s="315" t="s">
        <v>577</v>
      </c>
      <c r="B28" s="314">
        <v>440</v>
      </c>
      <c r="C28" s="745">
        <v>0</v>
      </c>
      <c r="D28" s="745">
        <v>0</v>
      </c>
      <c r="E28" s="745">
        <v>0</v>
      </c>
      <c r="F28" s="745">
        <v>0</v>
      </c>
      <c r="G28" s="745">
        <v>0</v>
      </c>
      <c r="H28" s="745">
        <v>0</v>
      </c>
      <c r="I28" s="745">
        <v>0</v>
      </c>
      <c r="J28" s="745">
        <v>0</v>
      </c>
      <c r="K28" s="745">
        <v>0</v>
      </c>
      <c r="L28" s="747"/>
      <c r="M28" s="747"/>
      <c r="N28" s="747"/>
    </row>
    <row r="29" spans="1:14" ht="13.5" customHeight="1" x14ac:dyDescent="0.2">
      <c r="A29" s="315" t="s">
        <v>578</v>
      </c>
      <c r="B29" s="314">
        <v>460</v>
      </c>
      <c r="C29" s="745">
        <v>0</v>
      </c>
      <c r="D29" s="745">
        <v>0</v>
      </c>
      <c r="E29" s="745">
        <v>0</v>
      </c>
      <c r="F29" s="745">
        <v>0</v>
      </c>
      <c r="G29" s="745">
        <v>0</v>
      </c>
      <c r="H29" s="745">
        <v>0</v>
      </c>
      <c r="I29" s="745">
        <v>0</v>
      </c>
      <c r="J29" s="745">
        <v>0</v>
      </c>
      <c r="K29" s="745">
        <v>0</v>
      </c>
      <c r="L29" s="747"/>
      <c r="M29" s="747"/>
      <c r="N29" s="747"/>
    </row>
    <row r="30" spans="1:14" ht="13.5" customHeight="1" x14ac:dyDescent="0.2">
      <c r="A30" s="315" t="s">
        <v>579</v>
      </c>
      <c r="B30" s="314">
        <v>470</v>
      </c>
      <c r="C30" s="745">
        <v>1281416</v>
      </c>
      <c r="D30" s="745">
        <v>0</v>
      </c>
      <c r="E30" s="745">
        <v>0</v>
      </c>
      <c r="F30" s="745">
        <v>0</v>
      </c>
      <c r="G30" s="745">
        <v>0</v>
      </c>
      <c r="H30" s="745">
        <v>0</v>
      </c>
      <c r="I30" s="745">
        <v>0</v>
      </c>
      <c r="J30" s="745">
        <v>0</v>
      </c>
      <c r="K30" s="745">
        <v>0</v>
      </c>
      <c r="L30" s="747"/>
      <c r="M30" s="747"/>
      <c r="N30" s="747"/>
    </row>
    <row r="31" spans="1:14" ht="13.5" customHeight="1" x14ac:dyDescent="0.2">
      <c r="A31" s="315" t="s">
        <v>580</v>
      </c>
      <c r="B31" s="314">
        <v>480</v>
      </c>
      <c r="C31" s="745">
        <v>182596</v>
      </c>
      <c r="D31" s="745">
        <v>0</v>
      </c>
      <c r="E31" s="745">
        <v>0</v>
      </c>
      <c r="F31" s="745">
        <v>0</v>
      </c>
      <c r="G31" s="745">
        <v>0</v>
      </c>
      <c r="H31" s="745">
        <v>0</v>
      </c>
      <c r="I31" s="745">
        <v>0</v>
      </c>
      <c r="J31" s="745">
        <v>0</v>
      </c>
      <c r="K31" s="745">
        <v>0</v>
      </c>
      <c r="L31" s="747"/>
      <c r="M31" s="747"/>
      <c r="N31" s="747"/>
    </row>
    <row r="32" spans="1:14" ht="13.5" customHeight="1" x14ac:dyDescent="0.2">
      <c r="A32" s="317" t="s">
        <v>581</v>
      </c>
      <c r="B32" s="318">
        <v>490</v>
      </c>
      <c r="C32" s="745">
        <v>2129948</v>
      </c>
      <c r="D32" s="745">
        <v>0</v>
      </c>
      <c r="E32" s="745">
        <v>0</v>
      </c>
      <c r="F32" s="745">
        <v>0</v>
      </c>
      <c r="G32" s="745">
        <v>0</v>
      </c>
      <c r="H32" s="745">
        <v>0</v>
      </c>
      <c r="I32" s="745">
        <v>0</v>
      </c>
      <c r="J32" s="745">
        <v>0</v>
      </c>
      <c r="K32" s="745">
        <v>0</v>
      </c>
      <c r="L32" s="747"/>
      <c r="M32" s="747"/>
      <c r="N32" s="747"/>
    </row>
    <row r="33" spans="1:14" ht="13.5" customHeight="1" x14ac:dyDescent="0.2">
      <c r="A33" s="319" t="s">
        <v>250</v>
      </c>
      <c r="B33" s="318">
        <v>493</v>
      </c>
      <c r="C33" s="745"/>
      <c r="D33" s="745"/>
      <c r="E33" s="745"/>
      <c r="F33" s="745"/>
      <c r="G33" s="745"/>
      <c r="H33" s="745"/>
      <c r="I33" s="745"/>
      <c r="J33" s="745"/>
      <c r="K33" s="745"/>
      <c r="L33" s="745">
        <f>L13</f>
        <v>0</v>
      </c>
      <c r="M33" s="747"/>
      <c r="N33" s="748"/>
    </row>
    <row r="34" spans="1:14" ht="13.5" customHeight="1" thickBot="1" x14ac:dyDescent="0.25">
      <c r="A34" s="658" t="s">
        <v>583</v>
      </c>
      <c r="B34" s="659"/>
      <c r="C34" s="766">
        <f>SUM(C25:C33)</f>
        <v>6484340</v>
      </c>
      <c r="D34" s="766">
        <f t="shared" ref="D34:K34" si="1">SUM(D25:D33)</f>
        <v>0</v>
      </c>
      <c r="E34" s="766">
        <f t="shared" si="1"/>
        <v>0</v>
      </c>
      <c r="F34" s="766">
        <f t="shared" si="1"/>
        <v>0</v>
      </c>
      <c r="G34" s="766">
        <f t="shared" si="1"/>
        <v>0</v>
      </c>
      <c r="H34" s="766">
        <f t="shared" si="1"/>
        <v>0</v>
      </c>
      <c r="I34" s="766">
        <f t="shared" si="1"/>
        <v>0</v>
      </c>
      <c r="J34" s="766">
        <f t="shared" si="1"/>
        <v>0</v>
      </c>
      <c r="K34" s="766">
        <f t="shared" si="1"/>
        <v>0</v>
      </c>
      <c r="L34" s="767">
        <f>SUM(L33)</f>
        <v>0</v>
      </c>
      <c r="M34" s="747"/>
      <c r="N34" s="754"/>
    </row>
    <row r="35" spans="1:14" ht="18" customHeight="1" thickTop="1" x14ac:dyDescent="0.2">
      <c r="A35" s="1830" t="s">
        <v>468</v>
      </c>
      <c r="B35" s="1831"/>
      <c r="C35" s="768"/>
      <c r="D35" s="769"/>
      <c r="E35" s="769"/>
      <c r="F35" s="769"/>
      <c r="G35" s="769"/>
      <c r="H35" s="769"/>
      <c r="I35" s="769"/>
      <c r="J35" s="769"/>
      <c r="K35" s="769"/>
      <c r="L35" s="769"/>
      <c r="M35" s="758"/>
      <c r="N35" s="764"/>
    </row>
    <row r="36" spans="1:14" x14ac:dyDescent="0.2">
      <c r="A36" s="320" t="s">
        <v>1</v>
      </c>
      <c r="B36" s="314">
        <v>511</v>
      </c>
      <c r="C36" s="751"/>
      <c r="D36" s="751"/>
      <c r="E36" s="751"/>
      <c r="F36" s="751"/>
      <c r="G36" s="751"/>
      <c r="H36" s="751"/>
      <c r="I36" s="751"/>
      <c r="J36" s="751"/>
      <c r="K36" s="751"/>
      <c r="L36" s="747"/>
      <c r="M36" s="747"/>
      <c r="N36" s="771">
        <f>'Short-Term Long-Term Debt 26'!I49</f>
        <v>484112</v>
      </c>
    </row>
    <row r="37" spans="1:14" ht="13.5" thickBot="1" x14ac:dyDescent="0.25">
      <c r="A37" s="657" t="s">
        <v>582</v>
      </c>
      <c r="B37" s="638"/>
      <c r="C37" s="751"/>
      <c r="D37" s="751"/>
      <c r="E37" s="751"/>
      <c r="F37" s="751"/>
      <c r="G37" s="751"/>
      <c r="H37" s="751"/>
      <c r="I37" s="751"/>
      <c r="J37" s="751"/>
      <c r="K37" s="751"/>
      <c r="L37" s="754"/>
      <c r="M37" s="747"/>
      <c r="N37" s="762">
        <f>SUM(N36:N36)</f>
        <v>484112</v>
      </c>
    </row>
    <row r="38" spans="1:14" s="122" customFormat="1" ht="13.5" customHeight="1" thickTop="1" x14ac:dyDescent="0.2">
      <c r="A38" s="321" t="s">
        <v>365</v>
      </c>
      <c r="B38" s="314">
        <v>714</v>
      </c>
      <c r="C38" s="745">
        <v>0</v>
      </c>
      <c r="D38" s="745">
        <v>0</v>
      </c>
      <c r="E38" s="745">
        <v>0</v>
      </c>
      <c r="F38" s="745">
        <v>0</v>
      </c>
      <c r="G38" s="745">
        <v>0</v>
      </c>
      <c r="H38" s="745">
        <v>0</v>
      </c>
      <c r="I38" s="745">
        <v>0</v>
      </c>
      <c r="J38" s="745">
        <v>0</v>
      </c>
      <c r="K38" s="745">
        <v>0</v>
      </c>
      <c r="L38" s="745"/>
      <c r="M38" s="770"/>
      <c r="N38" s="770"/>
    </row>
    <row r="39" spans="1:14" s="122" customFormat="1" ht="13.5" customHeight="1" x14ac:dyDescent="0.2">
      <c r="A39" s="321" t="s">
        <v>288</v>
      </c>
      <c r="B39" s="314">
        <v>730</v>
      </c>
      <c r="C39" s="745">
        <v>1465650</v>
      </c>
      <c r="D39" s="745">
        <v>0</v>
      </c>
      <c r="E39" s="745">
        <v>0</v>
      </c>
      <c r="F39" s="745">
        <v>0</v>
      </c>
      <c r="G39" s="745">
        <v>0</v>
      </c>
      <c r="H39" s="745">
        <v>0</v>
      </c>
      <c r="I39" s="745">
        <v>0</v>
      </c>
      <c r="J39" s="745">
        <v>0</v>
      </c>
      <c r="K39" s="745">
        <v>0</v>
      </c>
      <c r="L39" s="745"/>
      <c r="M39" s="770"/>
      <c r="N39" s="770"/>
    </row>
    <row r="40" spans="1:14" s="122" customFormat="1" ht="13.5" customHeight="1" x14ac:dyDescent="0.2">
      <c r="A40" s="322" t="s">
        <v>130</v>
      </c>
      <c r="B40" s="323"/>
      <c r="C40" s="750"/>
      <c r="D40" s="750"/>
      <c r="E40" s="750"/>
      <c r="F40" s="750"/>
      <c r="G40" s="750"/>
      <c r="H40" s="750"/>
      <c r="I40" s="750"/>
      <c r="J40" s="750"/>
      <c r="K40" s="750"/>
      <c r="L40" s="750"/>
      <c r="M40" s="745">
        <f>M23</f>
        <v>2551890</v>
      </c>
      <c r="N40" s="770"/>
    </row>
    <row r="41" spans="1:14" ht="13.5" customHeight="1" thickBot="1" x14ac:dyDescent="0.25">
      <c r="A41" s="657" t="s">
        <v>584</v>
      </c>
      <c r="B41" s="640"/>
      <c r="C41" s="762">
        <f>(SUM(C34,C37,C38,C39))</f>
        <v>7949990</v>
      </c>
      <c r="D41" s="762">
        <f t="shared" ref="D41:L41" si="2">SUM(D34,D37,D38:D39)</f>
        <v>0</v>
      </c>
      <c r="E41" s="762">
        <f t="shared" si="2"/>
        <v>0</v>
      </c>
      <c r="F41" s="762">
        <f t="shared" si="2"/>
        <v>0</v>
      </c>
      <c r="G41" s="762">
        <f t="shared" si="2"/>
        <v>0</v>
      </c>
      <c r="H41" s="762">
        <f t="shared" si="2"/>
        <v>0</v>
      </c>
      <c r="I41" s="762">
        <f t="shared" si="2"/>
        <v>0</v>
      </c>
      <c r="J41" s="762">
        <f t="shared" si="2"/>
        <v>0</v>
      </c>
      <c r="K41" s="762">
        <f t="shared" si="2"/>
        <v>0</v>
      </c>
      <c r="L41" s="762">
        <f t="shared" si="2"/>
        <v>0</v>
      </c>
      <c r="M41" s="762">
        <f>SUM(M40)</f>
        <v>2551890</v>
      </c>
      <c r="N41" s="762">
        <f>SUM(N37)</f>
        <v>484112</v>
      </c>
    </row>
    <row r="42" spans="1:14" ht="9.75" customHeight="1" thickTop="1" x14ac:dyDescent="0.2">
      <c r="A42" s="1002"/>
      <c r="B42" s="1003"/>
      <c r="C42" s="1004"/>
      <c r="D42" s="1005"/>
      <c r="E42" s="1005"/>
      <c r="F42" s="1005"/>
      <c r="G42" s="1005"/>
      <c r="H42" s="1005"/>
      <c r="I42" s="1005"/>
      <c r="J42" s="1005"/>
      <c r="K42" s="1005"/>
      <c r="L42" s="1005"/>
      <c r="M42" s="1005"/>
      <c r="N42" s="1006"/>
    </row>
    <row r="43" spans="1:14" ht="13.5" customHeight="1" x14ac:dyDescent="0.2">
      <c r="A43" s="1041" t="s">
        <v>1588</v>
      </c>
      <c r="B43" s="1035"/>
      <c r="C43" s="985"/>
      <c r="D43" s="985"/>
      <c r="E43" s="985"/>
      <c r="F43" s="985"/>
      <c r="G43" s="985"/>
      <c r="H43" s="985"/>
      <c r="I43" s="985"/>
      <c r="J43" s="985"/>
      <c r="K43" s="985"/>
      <c r="L43" s="985"/>
      <c r="M43" s="985"/>
      <c r="N43" s="985"/>
    </row>
    <row r="44" spans="1:14" ht="13.5" customHeight="1" x14ac:dyDescent="0.2">
      <c r="A44" s="1826" t="s">
        <v>1590</v>
      </c>
      <c r="B44" s="1827"/>
      <c r="C44" s="593"/>
      <c r="D44" s="594"/>
      <c r="E44" s="594"/>
      <c r="F44" s="594"/>
      <c r="G44" s="594"/>
      <c r="H44" s="594"/>
      <c r="I44" s="594"/>
      <c r="J44" s="594"/>
      <c r="K44" s="594"/>
      <c r="L44" s="594"/>
      <c r="M44" s="595"/>
      <c r="N44" s="596"/>
    </row>
    <row r="45" spans="1:14" x14ac:dyDescent="0.2">
      <c r="A45" s="312" t="s">
        <v>1584</v>
      </c>
      <c r="B45" s="313">
        <v>126</v>
      </c>
      <c r="C45" s="745">
        <v>66608</v>
      </c>
      <c r="D45" s="747"/>
      <c r="E45" s="747"/>
      <c r="F45" s="747"/>
      <c r="G45" s="747"/>
      <c r="H45" s="747"/>
      <c r="I45" s="747"/>
      <c r="J45" s="747"/>
      <c r="K45" s="747"/>
      <c r="L45" s="747"/>
      <c r="M45" s="747"/>
      <c r="N45" s="747"/>
    </row>
    <row r="46" spans="1:14" ht="13.5" thickBot="1" x14ac:dyDescent="0.25">
      <c r="A46" s="657" t="s">
        <v>1583</v>
      </c>
      <c r="B46" s="642"/>
      <c r="C46" s="755">
        <f>C45</f>
        <v>66608</v>
      </c>
      <c r="D46" s="747"/>
      <c r="E46" s="747"/>
      <c r="F46" s="747"/>
      <c r="G46" s="747"/>
      <c r="H46" s="747"/>
      <c r="I46" s="747"/>
      <c r="J46" s="747"/>
      <c r="K46" s="747"/>
      <c r="L46" s="747"/>
      <c r="M46" s="747"/>
      <c r="N46" s="747"/>
    </row>
    <row r="47" spans="1:14" ht="13.5" thickTop="1" x14ac:dyDescent="0.2">
      <c r="A47" s="1828" t="s">
        <v>1585</v>
      </c>
      <c r="B47" s="1829"/>
      <c r="C47" s="763"/>
      <c r="D47" s="758"/>
      <c r="E47" s="758"/>
      <c r="F47" s="758"/>
      <c r="G47" s="758"/>
      <c r="H47" s="758"/>
      <c r="I47" s="758"/>
      <c r="J47" s="758"/>
      <c r="K47" s="758"/>
      <c r="L47" s="758"/>
      <c r="M47" s="1026"/>
      <c r="N47" s="1027"/>
    </row>
    <row r="48" spans="1:14" x14ac:dyDescent="0.2">
      <c r="A48" s="582" t="s">
        <v>1586</v>
      </c>
      <c r="B48" s="1037"/>
      <c r="C48" s="753">
        <v>0</v>
      </c>
      <c r="D48" s="1029"/>
      <c r="E48" s="1029"/>
      <c r="F48" s="1029"/>
      <c r="G48" s="1029"/>
      <c r="H48" s="1029"/>
      <c r="I48" s="1029"/>
      <c r="J48" s="1029"/>
      <c r="K48" s="1029"/>
      <c r="L48" s="1030"/>
      <c r="M48" s="747"/>
      <c r="N48" s="1031"/>
    </row>
    <row r="49" spans="1:14" x14ac:dyDescent="0.2">
      <c r="A49" s="321" t="s">
        <v>1621</v>
      </c>
      <c r="B49" s="314">
        <v>715</v>
      </c>
      <c r="C49" s="745">
        <f>C45-C48</f>
        <v>66608</v>
      </c>
      <c r="D49" s="1032"/>
      <c r="E49" s="1032"/>
      <c r="F49" s="1032"/>
      <c r="G49" s="1032"/>
      <c r="H49" s="1032"/>
      <c r="I49" s="1032"/>
      <c r="J49" s="1032"/>
      <c r="K49" s="1032"/>
      <c r="L49" s="1032"/>
      <c r="M49" s="770"/>
      <c r="N49" s="770"/>
    </row>
    <row r="50" spans="1:14" ht="13.5" thickBot="1" x14ac:dyDescent="0.25">
      <c r="A50" s="1033" t="s">
        <v>1587</v>
      </c>
      <c r="B50" s="640"/>
      <c r="C50" s="762">
        <f>C48+C49</f>
        <v>66608</v>
      </c>
      <c r="D50" s="1034"/>
      <c r="E50" s="1034"/>
      <c r="F50" s="1034"/>
      <c r="G50" s="1034"/>
      <c r="H50" s="1034"/>
      <c r="I50" s="1034"/>
      <c r="J50" s="1034"/>
      <c r="K50" s="1034"/>
      <c r="L50" s="1034"/>
      <c r="M50" s="1034"/>
      <c r="N50" s="1034"/>
    </row>
    <row r="51" spans="1:14" ht="9" customHeight="1" thickTop="1" x14ac:dyDescent="0.2">
      <c r="A51" s="1002"/>
      <c r="B51" s="1003"/>
      <c r="C51" s="1004"/>
      <c r="D51" s="1005"/>
      <c r="E51" s="1005"/>
      <c r="F51" s="1005"/>
      <c r="G51" s="1005"/>
      <c r="H51" s="1005"/>
      <c r="I51" s="1005"/>
      <c r="J51" s="1005"/>
      <c r="K51" s="1005"/>
      <c r="L51" s="1005"/>
      <c r="M51" s="1005"/>
      <c r="N51" s="1006"/>
    </row>
    <row r="52" spans="1:14" ht="19.5" customHeight="1" x14ac:dyDescent="0.2">
      <c r="A52" s="1836" t="s">
        <v>1754</v>
      </c>
      <c r="B52" s="1837"/>
      <c r="C52" s="985"/>
      <c r="D52" s="985"/>
      <c r="E52" s="985"/>
      <c r="F52" s="985"/>
      <c r="G52" s="985"/>
      <c r="H52" s="985"/>
      <c r="I52" s="985"/>
      <c r="J52" s="985"/>
      <c r="K52" s="985"/>
      <c r="L52" s="985"/>
      <c r="M52" s="985"/>
      <c r="N52" s="985"/>
    </row>
    <row r="53" spans="1:14" ht="13.5" thickBot="1" x14ac:dyDescent="0.25">
      <c r="A53" s="657" t="s">
        <v>1755</v>
      </c>
      <c r="B53" s="642"/>
      <c r="C53" s="755">
        <f>C13+C46</f>
        <v>8016598</v>
      </c>
      <c r="D53" s="755">
        <f>D13</f>
        <v>0</v>
      </c>
      <c r="E53" s="755">
        <f t="shared" ref="E53:L53" si="3">E13</f>
        <v>0</v>
      </c>
      <c r="F53" s="755">
        <f t="shared" si="3"/>
        <v>0</v>
      </c>
      <c r="G53" s="755">
        <f t="shared" si="3"/>
        <v>0</v>
      </c>
      <c r="H53" s="755">
        <f t="shared" si="3"/>
        <v>0</v>
      </c>
      <c r="I53" s="755">
        <f t="shared" si="3"/>
        <v>0</v>
      </c>
      <c r="J53" s="755">
        <f t="shared" si="3"/>
        <v>0</v>
      </c>
      <c r="K53" s="755">
        <f t="shared" si="3"/>
        <v>0</v>
      </c>
      <c r="L53" s="755">
        <f t="shared" si="3"/>
        <v>0</v>
      </c>
      <c r="M53" s="747"/>
      <c r="N53" s="748"/>
    </row>
    <row r="54" spans="1:14" ht="14.25" thickTop="1" thickBot="1" x14ac:dyDescent="0.25">
      <c r="A54" s="657" t="s">
        <v>1756</v>
      </c>
      <c r="B54" s="638"/>
      <c r="C54" s="747"/>
      <c r="D54" s="747"/>
      <c r="E54" s="747"/>
      <c r="F54" s="747"/>
      <c r="G54" s="747"/>
      <c r="H54" s="747"/>
      <c r="I54" s="747"/>
      <c r="J54" s="747"/>
      <c r="K54" s="747"/>
      <c r="L54" s="747"/>
      <c r="M54" s="762">
        <f>M23</f>
        <v>2551890</v>
      </c>
      <c r="N54" s="762">
        <f>N23</f>
        <v>484112</v>
      </c>
    </row>
    <row r="55" spans="1:14" ht="18" customHeight="1" thickTop="1" x14ac:dyDescent="0.2">
      <c r="A55" s="1828" t="s">
        <v>1757</v>
      </c>
      <c r="B55" s="1829"/>
      <c r="C55" s="763"/>
      <c r="D55" s="758"/>
      <c r="E55" s="758"/>
      <c r="F55" s="758"/>
      <c r="G55" s="758"/>
      <c r="H55" s="758"/>
      <c r="I55" s="758"/>
      <c r="J55" s="758"/>
      <c r="K55" s="758"/>
      <c r="L55" s="758"/>
      <c r="M55" s="757"/>
      <c r="N55" s="764"/>
    </row>
    <row r="56" spans="1:14" ht="13.5" thickBot="1" x14ac:dyDescent="0.25">
      <c r="A56" s="1028" t="s">
        <v>1758</v>
      </c>
      <c r="B56" s="659"/>
      <c r="C56" s="766">
        <f>C34+C48</f>
        <v>6484340</v>
      </c>
      <c r="D56" s="766">
        <f>D34</f>
        <v>0</v>
      </c>
      <c r="E56" s="766">
        <f t="shared" ref="E56:L56" si="4">E34</f>
        <v>0</v>
      </c>
      <c r="F56" s="766">
        <f t="shared" si="4"/>
        <v>0</v>
      </c>
      <c r="G56" s="766">
        <f t="shared" si="4"/>
        <v>0</v>
      </c>
      <c r="H56" s="766">
        <f t="shared" si="4"/>
        <v>0</v>
      </c>
      <c r="I56" s="766">
        <f t="shared" si="4"/>
        <v>0</v>
      </c>
      <c r="J56" s="766">
        <f t="shared" si="4"/>
        <v>0</v>
      </c>
      <c r="K56" s="766">
        <f t="shared" si="4"/>
        <v>0</v>
      </c>
      <c r="L56" s="766">
        <f t="shared" si="4"/>
        <v>0</v>
      </c>
      <c r="M56" s="747"/>
      <c r="N56" s="754"/>
    </row>
    <row r="57" spans="1:14" ht="18" customHeight="1" thickTop="1" x14ac:dyDescent="0.2">
      <c r="A57" s="1830" t="s">
        <v>1759</v>
      </c>
      <c r="B57" s="1831"/>
      <c r="C57" s="768"/>
      <c r="D57" s="769"/>
      <c r="E57" s="769"/>
      <c r="F57" s="769"/>
      <c r="G57" s="769"/>
      <c r="H57" s="769"/>
      <c r="I57" s="769"/>
      <c r="J57" s="769"/>
      <c r="K57" s="769"/>
      <c r="L57" s="769"/>
      <c r="M57" s="758"/>
      <c r="N57" s="764"/>
    </row>
    <row r="58" spans="1:14" ht="13.5" thickBot="1" x14ac:dyDescent="0.25">
      <c r="A58" s="657" t="s">
        <v>1760</v>
      </c>
      <c r="B58" s="638"/>
      <c r="C58" s="751"/>
      <c r="D58" s="751"/>
      <c r="E58" s="751"/>
      <c r="F58" s="751"/>
      <c r="G58" s="751"/>
      <c r="H58" s="751"/>
      <c r="I58" s="751"/>
      <c r="J58" s="751"/>
      <c r="K58" s="751"/>
      <c r="L58" s="754"/>
      <c r="M58" s="747"/>
      <c r="N58" s="762">
        <f>N37</f>
        <v>484112</v>
      </c>
    </row>
    <row r="59" spans="1:14" ht="13.5" thickTop="1" x14ac:dyDescent="0.2">
      <c r="A59" s="321" t="s">
        <v>1761</v>
      </c>
      <c r="B59" s="314">
        <v>714</v>
      </c>
      <c r="C59" s="1036">
        <f>C38+C49</f>
        <v>66608</v>
      </c>
      <c r="D59" s="1036">
        <f>D38</f>
        <v>0</v>
      </c>
      <c r="E59" s="1036">
        <f t="shared" ref="E59:L60" si="5">E38</f>
        <v>0</v>
      </c>
      <c r="F59" s="1036">
        <f t="shared" si="5"/>
        <v>0</v>
      </c>
      <c r="G59" s="1036">
        <f t="shared" si="5"/>
        <v>0</v>
      </c>
      <c r="H59" s="1036">
        <f t="shared" si="5"/>
        <v>0</v>
      </c>
      <c r="I59" s="1036">
        <f t="shared" si="5"/>
        <v>0</v>
      </c>
      <c r="J59" s="1036">
        <f t="shared" si="5"/>
        <v>0</v>
      </c>
      <c r="K59" s="1036">
        <f t="shared" si="5"/>
        <v>0</v>
      </c>
      <c r="L59" s="1036">
        <f t="shared" si="5"/>
        <v>0</v>
      </c>
      <c r="M59" s="770"/>
      <c r="N59" s="770"/>
    </row>
    <row r="60" spans="1:14" x14ac:dyDescent="0.2">
      <c r="A60" s="321" t="s">
        <v>1762</v>
      </c>
      <c r="B60" s="314">
        <v>730</v>
      </c>
      <c r="C60" s="1036">
        <f>C39</f>
        <v>1465650</v>
      </c>
      <c r="D60" s="1036">
        <f>D39</f>
        <v>0</v>
      </c>
      <c r="E60" s="1036">
        <f t="shared" si="5"/>
        <v>0</v>
      </c>
      <c r="F60" s="1036">
        <f t="shared" si="5"/>
        <v>0</v>
      </c>
      <c r="G60" s="1036">
        <f t="shared" si="5"/>
        <v>0</v>
      </c>
      <c r="H60" s="1036">
        <f t="shared" si="5"/>
        <v>0</v>
      </c>
      <c r="I60" s="1036">
        <f t="shared" si="5"/>
        <v>0</v>
      </c>
      <c r="J60" s="1036">
        <f t="shared" si="5"/>
        <v>0</v>
      </c>
      <c r="K60" s="1036">
        <f t="shared" si="5"/>
        <v>0</v>
      </c>
      <c r="L60" s="1036">
        <f t="shared" si="5"/>
        <v>0</v>
      </c>
      <c r="M60" s="770"/>
      <c r="N60" s="770"/>
    </row>
    <row r="61" spans="1:14" x14ac:dyDescent="0.2">
      <c r="A61" s="322" t="s">
        <v>1763</v>
      </c>
      <c r="B61" s="323"/>
      <c r="C61" s="750"/>
      <c r="D61" s="750"/>
      <c r="E61" s="750"/>
      <c r="F61" s="750"/>
      <c r="G61" s="750"/>
      <c r="H61" s="750"/>
      <c r="I61" s="750"/>
      <c r="J61" s="750"/>
      <c r="K61" s="750"/>
      <c r="L61" s="750"/>
      <c r="M61" s="1036">
        <f>M40</f>
        <v>2551890</v>
      </c>
      <c r="N61" s="770"/>
    </row>
    <row r="62" spans="1:14" ht="13.5" thickBot="1" x14ac:dyDescent="0.25">
      <c r="A62" s="657" t="s">
        <v>1764</v>
      </c>
      <c r="B62" s="640"/>
      <c r="C62" s="762">
        <f>C41+C50</f>
        <v>8016598</v>
      </c>
      <c r="D62" s="762">
        <f>D41</f>
        <v>0</v>
      </c>
      <c r="E62" s="762">
        <f t="shared" ref="E62:L62" si="6">E41</f>
        <v>0</v>
      </c>
      <c r="F62" s="762">
        <f t="shared" si="6"/>
        <v>0</v>
      </c>
      <c r="G62" s="762">
        <f t="shared" si="6"/>
        <v>0</v>
      </c>
      <c r="H62" s="762">
        <f t="shared" si="6"/>
        <v>0</v>
      </c>
      <c r="I62" s="762">
        <f t="shared" si="6"/>
        <v>0</v>
      </c>
      <c r="J62" s="762">
        <f t="shared" si="6"/>
        <v>0</v>
      </c>
      <c r="K62" s="762">
        <f t="shared" si="6"/>
        <v>0</v>
      </c>
      <c r="L62" s="762">
        <f t="shared" si="6"/>
        <v>0</v>
      </c>
      <c r="M62" s="762">
        <f>M41</f>
        <v>2551890</v>
      </c>
      <c r="N62" s="762">
        <f>N41</f>
        <v>484112</v>
      </c>
    </row>
    <row r="63" spans="1:14" ht="13.5" thickTop="1" x14ac:dyDescent="0.2"/>
  </sheetData>
  <sheetProtection algorithmName="SHA-512" hashValue="HbhQPfo1b8C84o7+Y+dD3V704zmb2eFVPPp6wfhMh5Bzc4QBtwH56ElX07ab1H7akwlJl7stjnX9dUIj21qlzw==" saltValue="lBqJ6yLHtww/1FasMYmpTQ=="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4" type="noConversion"/>
  <printOptions heading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2022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118"/>
  <sheetViews>
    <sheetView showGridLines="0" defaultGridColor="0" colorId="8" zoomScale="85" zoomScaleNormal="85" zoomScaleSheetLayoutView="100" workbookViewId="0">
      <pane ySplit="2" topLeftCell="A47" activePane="bottomLeft" state="frozen"/>
      <selection pane="bottomLeft" activeCell="C19" activeCellId="1" sqref="C89 C19"/>
    </sheetView>
  </sheetViews>
  <sheetFormatPr defaultColWidth="9.140625" defaultRowHeight="12.75" x14ac:dyDescent="0.2"/>
  <cols>
    <col min="1" max="1" width="55.85546875" style="163" customWidth="1"/>
    <col min="2" max="2" width="4.7109375" style="324" customWidth="1"/>
    <col min="3" max="11" width="13.7109375" style="123" customWidth="1"/>
    <col min="12" max="12" width="2" style="123" customWidth="1"/>
    <col min="13" max="16384" width="9.140625" style="123"/>
  </cols>
  <sheetData>
    <row r="1" spans="1:13" ht="12.75" customHeight="1" x14ac:dyDescent="0.2">
      <c r="A1" s="1856" t="s">
        <v>1777</v>
      </c>
      <c r="B1" s="302"/>
      <c r="C1" s="326" t="s">
        <v>370</v>
      </c>
      <c r="D1" s="326" t="s">
        <v>371</v>
      </c>
      <c r="E1" s="326" t="s">
        <v>372</v>
      </c>
      <c r="F1" s="326" t="s">
        <v>373</v>
      </c>
      <c r="G1" s="326" t="s">
        <v>374</v>
      </c>
      <c r="H1" s="326" t="s">
        <v>375</v>
      </c>
      <c r="I1" s="326" t="s">
        <v>376</v>
      </c>
      <c r="J1" s="326" t="s">
        <v>377</v>
      </c>
      <c r="K1" s="326" t="s">
        <v>676</v>
      </c>
      <c r="L1" s="163"/>
    </row>
    <row r="2" spans="1:13" s="198" customFormat="1" ht="37.5" customHeight="1" x14ac:dyDescent="0.2">
      <c r="A2" s="1857"/>
      <c r="B2" s="307" t="s">
        <v>323</v>
      </c>
      <c r="C2" s="308" t="s">
        <v>1030</v>
      </c>
      <c r="D2" s="308" t="s">
        <v>775</v>
      </c>
      <c r="E2" s="308" t="s">
        <v>383</v>
      </c>
      <c r="F2" s="308" t="s">
        <v>137</v>
      </c>
      <c r="G2" s="308" t="s">
        <v>888</v>
      </c>
      <c r="H2" s="308" t="s">
        <v>382</v>
      </c>
      <c r="I2" s="308" t="s">
        <v>352</v>
      </c>
      <c r="J2" s="308" t="s">
        <v>381</v>
      </c>
      <c r="K2" s="308" t="s">
        <v>139</v>
      </c>
      <c r="L2" s="324"/>
    </row>
    <row r="3" spans="1:13" s="198" customFormat="1" ht="16.7" customHeight="1" x14ac:dyDescent="0.2">
      <c r="A3" s="1844" t="s">
        <v>1049</v>
      </c>
      <c r="B3" s="1845"/>
      <c r="C3" s="597"/>
      <c r="D3" s="598"/>
      <c r="E3" s="598"/>
      <c r="F3" s="598"/>
      <c r="G3" s="598"/>
      <c r="H3" s="598"/>
      <c r="I3" s="598"/>
      <c r="J3" s="598"/>
      <c r="K3" s="599"/>
      <c r="L3" s="242"/>
    </row>
    <row r="4" spans="1:13" ht="15.75" customHeight="1" x14ac:dyDescent="0.2">
      <c r="A4" s="716" t="s">
        <v>1199</v>
      </c>
      <c r="B4" s="602">
        <v>1000</v>
      </c>
      <c r="C4" s="771">
        <f>'Revenues 10-15'!C111</f>
        <v>20264608</v>
      </c>
      <c r="D4" s="771">
        <f>'Revenues 10-15'!D111</f>
        <v>0</v>
      </c>
      <c r="E4" s="771">
        <f>'Revenues 10-15'!E111</f>
        <v>0</v>
      </c>
      <c r="F4" s="771">
        <f>'Revenues 10-15'!F111</f>
        <v>0</v>
      </c>
      <c r="G4" s="771">
        <f>'Revenues 10-15'!G111</f>
        <v>0</v>
      </c>
      <c r="H4" s="771">
        <f>'Revenues 10-15'!H111</f>
        <v>0</v>
      </c>
      <c r="I4" s="771">
        <f>'Revenues 10-15'!I111</f>
        <v>0</v>
      </c>
      <c r="J4" s="771">
        <f>'Revenues 10-15'!J111</f>
        <v>0</v>
      </c>
      <c r="K4" s="771">
        <f>'Revenues 10-15'!K111</f>
        <v>0</v>
      </c>
      <c r="L4" s="117"/>
    </row>
    <row r="5" spans="1:13" ht="15.75" customHeight="1" x14ac:dyDescent="0.2">
      <c r="A5" s="600" t="s">
        <v>1200</v>
      </c>
      <c r="B5" s="601">
        <v>2000</v>
      </c>
      <c r="C5" s="772">
        <f>'Revenues 10-15'!C117</f>
        <v>0</v>
      </c>
      <c r="D5" s="772">
        <f>'Revenues 10-15'!D117</f>
        <v>0</v>
      </c>
      <c r="E5" s="773"/>
      <c r="F5" s="772">
        <f>'Revenues 10-15'!F117</f>
        <v>0</v>
      </c>
      <c r="G5" s="772">
        <f>'Revenues 10-15'!G117</f>
        <v>0</v>
      </c>
      <c r="H5" s="774" t="s">
        <v>1043</v>
      </c>
      <c r="I5" s="775" t="s">
        <v>1043</v>
      </c>
      <c r="J5" s="776" t="s">
        <v>1043</v>
      </c>
      <c r="K5" s="777" t="s">
        <v>1043</v>
      </c>
      <c r="L5" s="117"/>
    </row>
    <row r="6" spans="1:13" ht="15.75" customHeight="1" x14ac:dyDescent="0.2">
      <c r="A6" s="600" t="s">
        <v>1201</v>
      </c>
      <c r="B6" s="602">
        <v>3000</v>
      </c>
      <c r="C6" s="772">
        <f>'Revenues 10-15'!C172</f>
        <v>2178737</v>
      </c>
      <c r="D6" s="772">
        <f>'Revenues 10-15'!D172</f>
        <v>0</v>
      </c>
      <c r="E6" s="772">
        <f>'Revenues 10-15'!E172</f>
        <v>0</v>
      </c>
      <c r="F6" s="772">
        <f>'Revenues 10-15'!F172</f>
        <v>0</v>
      </c>
      <c r="G6" s="772">
        <f>'Revenues 10-15'!G172</f>
        <v>0</v>
      </c>
      <c r="H6" s="772">
        <f>'Revenues 10-15'!H172</f>
        <v>0</v>
      </c>
      <c r="I6" s="772">
        <f>'Revenues 10-15'!I172</f>
        <v>0</v>
      </c>
      <c r="J6" s="772">
        <f>'Revenues 10-15'!J172</f>
        <v>0</v>
      </c>
      <c r="K6" s="772">
        <f>'Revenues 10-15'!K172</f>
        <v>0</v>
      </c>
      <c r="L6" s="117"/>
      <c r="M6" s="327"/>
    </row>
    <row r="7" spans="1:13" ht="15.75" customHeight="1" x14ac:dyDescent="0.2">
      <c r="A7" s="600" t="s">
        <v>1202</v>
      </c>
      <c r="B7" s="602">
        <v>4000</v>
      </c>
      <c r="C7" s="772">
        <f>'Revenues 10-15'!C269</f>
        <v>304441</v>
      </c>
      <c r="D7" s="772">
        <f>'Revenues 10-15'!D269</f>
        <v>0</v>
      </c>
      <c r="E7" s="772">
        <f>'Revenues 10-15'!E269</f>
        <v>0</v>
      </c>
      <c r="F7" s="772">
        <f>'Revenues 10-15'!F269</f>
        <v>0</v>
      </c>
      <c r="G7" s="772">
        <f>'Revenues 10-15'!G269</f>
        <v>0</v>
      </c>
      <c r="H7" s="772">
        <f>'Revenues 10-15'!H269</f>
        <v>0</v>
      </c>
      <c r="I7" s="772">
        <f>'Revenues 10-15'!I269</f>
        <v>0</v>
      </c>
      <c r="J7" s="772">
        <f>'Revenues 10-15'!J269</f>
        <v>0</v>
      </c>
      <c r="K7" s="772">
        <f>'Revenues 10-15'!K269</f>
        <v>0</v>
      </c>
      <c r="L7" s="117"/>
      <c r="M7" s="327"/>
    </row>
    <row r="8" spans="1:13" ht="13.5" thickBot="1" x14ac:dyDescent="0.25">
      <c r="A8" s="657" t="s">
        <v>1046</v>
      </c>
      <c r="B8" s="642"/>
      <c r="C8" s="762">
        <f t="shared" ref="C8:K8" si="0">SUM(C4:C7)</f>
        <v>22747786</v>
      </c>
      <c r="D8" s="762">
        <f t="shared" si="0"/>
        <v>0</v>
      </c>
      <c r="E8" s="762">
        <f t="shared" si="0"/>
        <v>0</v>
      </c>
      <c r="F8" s="762">
        <f t="shared" si="0"/>
        <v>0</v>
      </c>
      <c r="G8" s="762">
        <f t="shared" si="0"/>
        <v>0</v>
      </c>
      <c r="H8" s="762">
        <f t="shared" si="0"/>
        <v>0</v>
      </c>
      <c r="I8" s="762">
        <f t="shared" si="0"/>
        <v>0</v>
      </c>
      <c r="J8" s="762">
        <f t="shared" si="0"/>
        <v>0</v>
      </c>
      <c r="K8" s="762">
        <f t="shared" si="0"/>
        <v>0</v>
      </c>
      <c r="L8" s="117"/>
    </row>
    <row r="9" spans="1:13" ht="15.75" thickTop="1" x14ac:dyDescent="0.2">
      <c r="A9" s="328" t="s">
        <v>1276</v>
      </c>
      <c r="B9" s="329">
        <v>3998</v>
      </c>
      <c r="C9" s="752">
        <v>5389295</v>
      </c>
      <c r="D9" s="778"/>
      <c r="E9" s="752"/>
      <c r="F9" s="752"/>
      <c r="G9" s="779"/>
      <c r="H9" s="752"/>
      <c r="I9" s="774" t="s">
        <v>1043</v>
      </c>
      <c r="J9" s="752"/>
      <c r="K9" s="752"/>
      <c r="L9" s="117"/>
    </row>
    <row r="10" spans="1:13" s="330" customFormat="1" ht="13.5" thickBot="1" x14ac:dyDescent="0.25">
      <c r="A10" s="657" t="s">
        <v>1047</v>
      </c>
      <c r="B10" s="642"/>
      <c r="C10" s="762">
        <f>SUM(C8:C9)</f>
        <v>28137081</v>
      </c>
      <c r="D10" s="762">
        <f t="shared" ref="D10:K10" si="1">SUM(D8:D9)</f>
        <v>0</v>
      </c>
      <c r="E10" s="762">
        <f t="shared" si="1"/>
        <v>0</v>
      </c>
      <c r="F10" s="762">
        <f t="shared" si="1"/>
        <v>0</v>
      </c>
      <c r="G10" s="762">
        <f t="shared" si="1"/>
        <v>0</v>
      </c>
      <c r="H10" s="762">
        <f t="shared" si="1"/>
        <v>0</v>
      </c>
      <c r="I10" s="762">
        <f t="shared" si="1"/>
        <v>0</v>
      </c>
      <c r="J10" s="762">
        <f t="shared" si="1"/>
        <v>0</v>
      </c>
      <c r="K10" s="762">
        <f t="shared" si="1"/>
        <v>0</v>
      </c>
      <c r="L10" s="236"/>
    </row>
    <row r="11" spans="1:13" s="330" customFormat="1" ht="16.7" customHeight="1" thickTop="1" x14ac:dyDescent="0.2">
      <c r="A11" s="1834" t="s">
        <v>1050</v>
      </c>
      <c r="B11" s="1835"/>
      <c r="C11" s="768"/>
      <c r="D11" s="769"/>
      <c r="E11" s="769"/>
      <c r="F11" s="769"/>
      <c r="G11" s="769"/>
      <c r="H11" s="769"/>
      <c r="I11" s="769"/>
      <c r="J11" s="769"/>
      <c r="K11" s="780"/>
      <c r="L11" s="236"/>
    </row>
    <row r="12" spans="1:13" ht="15.75" customHeight="1" x14ac:dyDescent="0.2">
      <c r="A12" s="600" t="s">
        <v>399</v>
      </c>
      <c r="B12" s="602">
        <v>1000</v>
      </c>
      <c r="C12" s="771">
        <f>'Expenditures 16-24'!K34</f>
        <v>6745069</v>
      </c>
      <c r="D12" s="781" t="s">
        <v>1043</v>
      </c>
      <c r="E12" s="747" t="s">
        <v>1043</v>
      </c>
      <c r="F12" s="747" t="s">
        <v>1043</v>
      </c>
      <c r="G12" s="771">
        <f>'Expenditures 16-24'!K233</f>
        <v>0</v>
      </c>
      <c r="H12" s="782"/>
      <c r="I12" s="747" t="s">
        <v>1043</v>
      </c>
      <c r="J12" s="772">
        <f>'Expenditures 16-24'!K344</f>
        <v>0</v>
      </c>
      <c r="K12" s="782" t="s">
        <v>1043</v>
      </c>
      <c r="L12" s="117"/>
    </row>
    <row r="13" spans="1:13" ht="15.75" customHeight="1" x14ac:dyDescent="0.2">
      <c r="A13" s="600" t="s">
        <v>400</v>
      </c>
      <c r="B13" s="602">
        <v>2000</v>
      </c>
      <c r="C13" s="772">
        <f>'Expenditures 16-24'!K76</f>
        <v>12692511</v>
      </c>
      <c r="D13" s="772">
        <f>'Expenditures 16-24'!K133</f>
        <v>0</v>
      </c>
      <c r="E13" s="748" t="s">
        <v>1043</v>
      </c>
      <c r="F13" s="772">
        <f>'Expenditures 16-24'!K188</f>
        <v>0</v>
      </c>
      <c r="G13" s="772">
        <f>'Expenditures 16-24'!K276</f>
        <v>0</v>
      </c>
      <c r="H13" s="772">
        <f>'Expenditures 16-24'!K300</f>
        <v>0</v>
      </c>
      <c r="I13" s="747" t="s">
        <v>1043</v>
      </c>
      <c r="J13" s="772">
        <f>'Expenditures 16-24'!K387</f>
        <v>0</v>
      </c>
      <c r="K13" s="783">
        <f>'Expenditures 16-24'!K439</f>
        <v>0</v>
      </c>
      <c r="L13" s="117"/>
    </row>
    <row r="14" spans="1:13" ht="15.75" customHeight="1" x14ac:dyDescent="0.2">
      <c r="A14" s="600" t="s">
        <v>392</v>
      </c>
      <c r="B14" s="602">
        <v>3000</v>
      </c>
      <c r="C14" s="772">
        <f>'Expenditures 16-24'!K77</f>
        <v>613278</v>
      </c>
      <c r="D14" s="772">
        <f>'Expenditures 16-24'!K134</f>
        <v>0</v>
      </c>
      <c r="E14" s="781" t="s">
        <v>1043</v>
      </c>
      <c r="F14" s="772">
        <f>'Expenditures 16-24'!K189</f>
        <v>0</v>
      </c>
      <c r="G14" s="772">
        <f>'Expenditures 16-24'!K277</f>
        <v>0</v>
      </c>
      <c r="H14" s="777"/>
      <c r="I14" s="747" t="s">
        <v>1043</v>
      </c>
      <c r="J14" s="772">
        <f>'Expenditures 16-24'!K388</f>
        <v>0</v>
      </c>
      <c r="K14" s="777" t="s">
        <v>1043</v>
      </c>
      <c r="L14" s="117"/>
    </row>
    <row r="15" spans="1:13" ht="15.75" customHeight="1" x14ac:dyDescent="0.2">
      <c r="A15" s="600" t="s">
        <v>1622</v>
      </c>
      <c r="B15" s="602">
        <v>4000</v>
      </c>
      <c r="C15" s="772">
        <f>'Expenditures 16-24'!K104</f>
        <v>3024988</v>
      </c>
      <c r="D15" s="772">
        <f>'Expenditures 16-24'!K143</f>
        <v>0</v>
      </c>
      <c r="E15" s="772">
        <f>'Expenditures 16-24'!K164</f>
        <v>0</v>
      </c>
      <c r="F15" s="772">
        <f>'Expenditures 16-24'!K200</f>
        <v>0</v>
      </c>
      <c r="G15" s="772">
        <f>'Expenditures 16-24'!K282</f>
        <v>0</v>
      </c>
      <c r="H15" s="772">
        <f>'Expenditures 16-24'!K307</f>
        <v>0</v>
      </c>
      <c r="I15" s="747" t="s">
        <v>1043</v>
      </c>
      <c r="J15" s="784">
        <f>'Expenditures 16-24'!K415</f>
        <v>0</v>
      </c>
      <c r="K15" s="772">
        <f>'Expenditures 16-24'!K444</f>
        <v>0</v>
      </c>
      <c r="L15" s="117"/>
    </row>
    <row r="16" spans="1:13" ht="15.75" customHeight="1" x14ac:dyDescent="0.2">
      <c r="A16" s="600" t="s">
        <v>393</v>
      </c>
      <c r="B16" s="602">
        <v>5000</v>
      </c>
      <c r="C16" s="772">
        <f>'Expenditures 16-24'!K114</f>
        <v>114577</v>
      </c>
      <c r="D16" s="772">
        <f>'Expenditures 16-24'!K153</f>
        <v>0</v>
      </c>
      <c r="E16" s="772">
        <f>'Expenditures 16-24'!K176</f>
        <v>0</v>
      </c>
      <c r="F16" s="772">
        <f>'Expenditures 16-24'!K212</f>
        <v>0</v>
      </c>
      <c r="G16" s="772">
        <f>'Expenditures 16-24'!K290</f>
        <v>0</v>
      </c>
      <c r="H16" s="785"/>
      <c r="I16" s="747" t="s">
        <v>1043</v>
      </c>
      <c r="J16" s="786">
        <f>'Expenditures 16-24'!K427</f>
        <v>0</v>
      </c>
      <c r="K16" s="772">
        <f>'Expenditures 16-24'!K452</f>
        <v>0</v>
      </c>
      <c r="L16" s="117"/>
    </row>
    <row r="17" spans="1:12" ht="13.5" thickBot="1" x14ac:dyDescent="0.25">
      <c r="A17" s="641" t="s">
        <v>48</v>
      </c>
      <c r="B17" s="642"/>
      <c r="C17" s="762">
        <f t="shared" ref="C17:G17" si="2">SUM(C12:C16)</f>
        <v>23190423</v>
      </c>
      <c r="D17" s="762">
        <f t="shared" si="2"/>
        <v>0</v>
      </c>
      <c r="E17" s="762">
        <f t="shared" si="2"/>
        <v>0</v>
      </c>
      <c r="F17" s="762">
        <f t="shared" si="2"/>
        <v>0</v>
      </c>
      <c r="G17" s="762">
        <f t="shared" si="2"/>
        <v>0</v>
      </c>
      <c r="H17" s="762">
        <f>SUM(H12:H16)</f>
        <v>0</v>
      </c>
      <c r="I17" s="747"/>
      <c r="J17" s="762">
        <f>SUM(J12:J16)</f>
        <v>0</v>
      </c>
      <c r="K17" s="762">
        <f>SUM(K12:K16)</f>
        <v>0</v>
      </c>
      <c r="L17" s="117"/>
    </row>
    <row r="18" spans="1:12" ht="15" customHeight="1" thickTop="1" x14ac:dyDescent="0.2">
      <c r="A18" s="660" t="s">
        <v>1277</v>
      </c>
      <c r="B18" s="661">
        <v>4180</v>
      </c>
      <c r="C18" s="771">
        <f t="shared" ref="C18:H18" si="3">C9</f>
        <v>5389295</v>
      </c>
      <c r="D18" s="771">
        <f t="shared" si="3"/>
        <v>0</v>
      </c>
      <c r="E18" s="771">
        <f t="shared" si="3"/>
        <v>0</v>
      </c>
      <c r="F18" s="771">
        <f t="shared" si="3"/>
        <v>0</v>
      </c>
      <c r="G18" s="771">
        <f t="shared" si="3"/>
        <v>0</v>
      </c>
      <c r="H18" s="771">
        <f t="shared" si="3"/>
        <v>0</v>
      </c>
      <c r="I18" s="747"/>
      <c r="J18" s="771">
        <f>J9</f>
        <v>0</v>
      </c>
      <c r="K18" s="771">
        <f>K9</f>
        <v>0</v>
      </c>
      <c r="L18" s="117"/>
    </row>
    <row r="19" spans="1:12" ht="13.5" thickBot="1" x14ac:dyDescent="0.25">
      <c r="A19" s="641" t="s">
        <v>444</v>
      </c>
      <c r="B19" s="642"/>
      <c r="C19" s="762">
        <f t="shared" ref="C19:H19" si="4">SUM(C17:C18)</f>
        <v>28579718</v>
      </c>
      <c r="D19" s="762">
        <f t="shared" si="4"/>
        <v>0</v>
      </c>
      <c r="E19" s="762">
        <f t="shared" si="4"/>
        <v>0</v>
      </c>
      <c r="F19" s="762">
        <f t="shared" si="4"/>
        <v>0</v>
      </c>
      <c r="G19" s="762">
        <f t="shared" si="4"/>
        <v>0</v>
      </c>
      <c r="H19" s="762">
        <f t="shared" si="4"/>
        <v>0</v>
      </c>
      <c r="I19" s="747"/>
      <c r="J19" s="762">
        <f>SUM(J17:J18)</f>
        <v>0</v>
      </c>
      <c r="K19" s="762">
        <f>SUM(K17:K18)</f>
        <v>0</v>
      </c>
      <c r="L19" s="117"/>
    </row>
    <row r="20" spans="1:12" ht="16.5" thickTop="1" thickBot="1" x14ac:dyDescent="0.25">
      <c r="A20" s="1846" t="s">
        <v>1278</v>
      </c>
      <c r="B20" s="1847"/>
      <c r="C20" s="787">
        <f t="shared" ref="C20:K20" si="5">C8-C17</f>
        <v>-442637</v>
      </c>
      <c r="D20" s="787">
        <f t="shared" si="5"/>
        <v>0</v>
      </c>
      <c r="E20" s="787">
        <f t="shared" si="5"/>
        <v>0</v>
      </c>
      <c r="F20" s="787">
        <f t="shared" si="5"/>
        <v>0</v>
      </c>
      <c r="G20" s="787">
        <f t="shared" si="5"/>
        <v>0</v>
      </c>
      <c r="H20" s="787">
        <f t="shared" si="5"/>
        <v>0</v>
      </c>
      <c r="I20" s="787">
        <f t="shared" si="5"/>
        <v>0</v>
      </c>
      <c r="J20" s="787">
        <f t="shared" si="5"/>
        <v>0</v>
      </c>
      <c r="K20" s="787">
        <f t="shared" si="5"/>
        <v>0</v>
      </c>
      <c r="L20" s="117"/>
    </row>
    <row r="21" spans="1:12" ht="16.7" customHeight="1" thickTop="1" x14ac:dyDescent="0.2">
      <c r="A21" s="1848" t="s">
        <v>528</v>
      </c>
      <c r="B21" s="1849"/>
      <c r="C21" s="768"/>
      <c r="D21" s="769"/>
      <c r="E21" s="769"/>
      <c r="F21" s="769"/>
      <c r="G21" s="769"/>
      <c r="H21" s="769"/>
      <c r="I21" s="769"/>
      <c r="J21" s="769"/>
      <c r="K21" s="780"/>
      <c r="L21" s="117"/>
    </row>
    <row r="22" spans="1:12" ht="15.75" customHeight="1" collapsed="1" x14ac:dyDescent="0.2">
      <c r="A22" s="983" t="s">
        <v>529</v>
      </c>
      <c r="B22" s="984"/>
      <c r="C22" s="751"/>
      <c r="D22" s="751"/>
      <c r="E22" s="751"/>
      <c r="F22" s="751"/>
      <c r="G22" s="751"/>
      <c r="H22" s="751"/>
      <c r="I22" s="751"/>
      <c r="J22" s="751"/>
      <c r="K22" s="751"/>
      <c r="L22" s="117"/>
    </row>
    <row r="23" spans="1:12" ht="15.75" customHeight="1" x14ac:dyDescent="0.2">
      <c r="A23" s="1860" t="s">
        <v>241</v>
      </c>
      <c r="B23" s="1861"/>
      <c r="C23" s="754"/>
      <c r="D23" s="751"/>
      <c r="E23" s="751"/>
      <c r="F23" s="751"/>
      <c r="G23" s="751"/>
      <c r="H23" s="751"/>
      <c r="I23" s="751"/>
      <c r="J23" s="751"/>
      <c r="K23" s="751"/>
      <c r="L23" s="117"/>
    </row>
    <row r="24" spans="1:12" ht="13.5" customHeight="1" x14ac:dyDescent="0.2">
      <c r="A24" s="577" t="s">
        <v>1279</v>
      </c>
      <c r="B24" s="318">
        <v>7110</v>
      </c>
      <c r="C24" s="746"/>
      <c r="D24" s="751"/>
      <c r="E24" s="751"/>
      <c r="F24" s="751"/>
      <c r="G24" s="751"/>
      <c r="H24" s="751"/>
      <c r="I24" s="751"/>
      <c r="J24" s="751"/>
      <c r="K24" s="751"/>
      <c r="L24" s="117"/>
    </row>
    <row r="25" spans="1:12" ht="13.5" customHeight="1" x14ac:dyDescent="0.2">
      <c r="A25" s="577" t="s">
        <v>1280</v>
      </c>
      <c r="B25" s="318">
        <v>7110</v>
      </c>
      <c r="C25" s="746">
        <v>0</v>
      </c>
      <c r="D25" s="746">
        <v>0</v>
      </c>
      <c r="E25" s="746">
        <v>0</v>
      </c>
      <c r="F25" s="746">
        <v>0</v>
      </c>
      <c r="G25" s="746">
        <v>0</v>
      </c>
      <c r="H25" s="746">
        <v>0</v>
      </c>
      <c r="I25" s="751"/>
      <c r="J25" s="746">
        <v>0</v>
      </c>
      <c r="K25" s="746">
        <v>0</v>
      </c>
      <c r="L25" s="117"/>
    </row>
    <row r="26" spans="1:12" ht="13.5" customHeight="1" x14ac:dyDescent="0.2">
      <c r="A26" s="577" t="s">
        <v>148</v>
      </c>
      <c r="B26" s="314">
        <v>7120</v>
      </c>
      <c r="C26" s="746">
        <v>0</v>
      </c>
      <c r="D26" s="746">
        <v>0</v>
      </c>
      <c r="E26" s="746">
        <v>0</v>
      </c>
      <c r="F26" s="746">
        <v>0</v>
      </c>
      <c r="G26" s="746">
        <v>0</v>
      </c>
      <c r="H26" s="746">
        <v>0</v>
      </c>
      <c r="I26" s="751"/>
      <c r="J26" s="746">
        <v>0</v>
      </c>
      <c r="K26" s="746">
        <v>0</v>
      </c>
      <c r="L26" s="117"/>
    </row>
    <row r="27" spans="1:12" ht="13.5" customHeight="1" x14ac:dyDescent="0.2">
      <c r="A27" s="577" t="s">
        <v>149</v>
      </c>
      <c r="B27" s="314">
        <v>7130</v>
      </c>
      <c r="C27" s="746">
        <v>0</v>
      </c>
      <c r="D27" s="746">
        <v>0</v>
      </c>
      <c r="E27" s="788"/>
      <c r="F27" s="746">
        <v>0</v>
      </c>
      <c r="G27" s="754"/>
      <c r="H27" s="754"/>
      <c r="I27" s="754"/>
      <c r="J27" s="754"/>
      <c r="K27" s="754"/>
      <c r="L27" s="117"/>
    </row>
    <row r="28" spans="1:12" ht="13.5" customHeight="1" x14ac:dyDescent="0.2">
      <c r="A28" s="577" t="s">
        <v>1127</v>
      </c>
      <c r="B28" s="314">
        <v>7140</v>
      </c>
      <c r="C28" s="746">
        <v>0</v>
      </c>
      <c r="D28" s="746">
        <v>0</v>
      </c>
      <c r="E28" s="746">
        <v>0</v>
      </c>
      <c r="F28" s="746">
        <v>0</v>
      </c>
      <c r="G28" s="746">
        <v>0</v>
      </c>
      <c r="H28" s="746">
        <v>0</v>
      </c>
      <c r="I28" s="746">
        <v>0</v>
      </c>
      <c r="J28" s="746">
        <v>0</v>
      </c>
      <c r="K28" s="746">
        <v>0</v>
      </c>
      <c r="L28" s="117"/>
    </row>
    <row r="29" spans="1:12" ht="13.5" customHeight="1" x14ac:dyDescent="0.2">
      <c r="A29" s="577" t="s">
        <v>242</v>
      </c>
      <c r="B29" s="314">
        <v>7150</v>
      </c>
      <c r="C29" s="750"/>
      <c r="D29" s="746">
        <v>0</v>
      </c>
      <c r="E29" s="750"/>
      <c r="F29" s="750"/>
      <c r="G29" s="750"/>
      <c r="H29" s="750"/>
      <c r="I29" s="750"/>
      <c r="J29" s="750"/>
      <c r="K29" s="750"/>
      <c r="L29" s="117"/>
    </row>
    <row r="30" spans="1:12" ht="26.25" x14ac:dyDescent="0.2">
      <c r="A30" s="577" t="s">
        <v>1328</v>
      </c>
      <c r="B30" s="331">
        <v>7160</v>
      </c>
      <c r="C30" s="751"/>
      <c r="D30" s="746">
        <v>0</v>
      </c>
      <c r="E30" s="751"/>
      <c r="F30" s="751"/>
      <c r="G30" s="751"/>
      <c r="H30" s="751"/>
      <c r="I30" s="751"/>
      <c r="J30" s="751"/>
      <c r="K30" s="751"/>
      <c r="L30" s="117"/>
    </row>
    <row r="31" spans="1:12" ht="26.25" x14ac:dyDescent="0.2">
      <c r="A31" s="577" t="s">
        <v>1332</v>
      </c>
      <c r="B31" s="331">
        <v>7170</v>
      </c>
      <c r="C31" s="751"/>
      <c r="D31" s="751"/>
      <c r="E31" s="749">
        <v>0</v>
      </c>
      <c r="F31" s="751"/>
      <c r="G31" s="751"/>
      <c r="H31" s="751"/>
      <c r="I31" s="751"/>
      <c r="J31" s="751"/>
      <c r="K31" s="751"/>
      <c r="L31" s="117"/>
    </row>
    <row r="32" spans="1:12" ht="15.75" customHeight="1" x14ac:dyDescent="0.2">
      <c r="A32" s="1862" t="s">
        <v>880</v>
      </c>
      <c r="B32" s="1863"/>
      <c r="C32" s="751"/>
      <c r="D32" s="751"/>
      <c r="E32" s="750"/>
      <c r="F32" s="751"/>
      <c r="G32" s="751"/>
      <c r="H32" s="751"/>
      <c r="I32" s="751"/>
      <c r="J32" s="751"/>
      <c r="K32" s="751"/>
      <c r="L32" s="117"/>
    </row>
    <row r="33" spans="1:12" x14ac:dyDescent="0.2">
      <c r="A33" s="577" t="s">
        <v>357</v>
      </c>
      <c r="B33" s="318">
        <v>7210</v>
      </c>
      <c r="C33" s="746">
        <v>0</v>
      </c>
      <c r="D33" s="746">
        <v>0</v>
      </c>
      <c r="E33" s="746">
        <v>0</v>
      </c>
      <c r="F33" s="746">
        <v>0</v>
      </c>
      <c r="G33" s="751"/>
      <c r="H33" s="746">
        <v>0</v>
      </c>
      <c r="I33" s="746">
        <v>0</v>
      </c>
      <c r="J33" s="746">
        <v>0</v>
      </c>
      <c r="K33" s="746">
        <v>0</v>
      </c>
      <c r="L33" s="117"/>
    </row>
    <row r="34" spans="1:12" x14ac:dyDescent="0.2">
      <c r="A34" s="577" t="s">
        <v>900</v>
      </c>
      <c r="B34" s="318">
        <v>7220</v>
      </c>
      <c r="C34" s="746">
        <v>0</v>
      </c>
      <c r="D34" s="746">
        <v>0</v>
      </c>
      <c r="E34" s="746">
        <v>0</v>
      </c>
      <c r="F34" s="746">
        <v>0</v>
      </c>
      <c r="G34" s="751"/>
      <c r="H34" s="808">
        <v>0</v>
      </c>
      <c r="I34" s="808">
        <v>0</v>
      </c>
      <c r="J34" s="808">
        <v>0</v>
      </c>
      <c r="K34" s="808">
        <v>0</v>
      </c>
      <c r="L34" s="117"/>
    </row>
    <row r="35" spans="1:12" x14ac:dyDescent="0.2">
      <c r="A35" s="577" t="s">
        <v>889</v>
      </c>
      <c r="B35" s="318">
        <v>7230</v>
      </c>
      <c r="C35" s="746">
        <v>0</v>
      </c>
      <c r="D35" s="746">
        <v>0</v>
      </c>
      <c r="E35" s="746">
        <v>0</v>
      </c>
      <c r="F35" s="746">
        <v>0</v>
      </c>
      <c r="G35" s="754"/>
      <c r="H35" s="746">
        <v>0</v>
      </c>
      <c r="I35" s="746">
        <v>0</v>
      </c>
      <c r="J35" s="746">
        <v>0</v>
      </c>
      <c r="K35" s="746">
        <v>0</v>
      </c>
      <c r="L35" s="117"/>
    </row>
    <row r="36" spans="1:12" ht="15" x14ac:dyDescent="0.2">
      <c r="A36" s="577" t="s">
        <v>1281</v>
      </c>
      <c r="B36" s="318">
        <v>7300</v>
      </c>
      <c r="C36" s="746">
        <v>0</v>
      </c>
      <c r="D36" s="746">
        <v>0</v>
      </c>
      <c r="E36" s="746">
        <v>0</v>
      </c>
      <c r="F36" s="746">
        <v>0</v>
      </c>
      <c r="G36" s="746">
        <v>0</v>
      </c>
      <c r="H36" s="746">
        <v>0</v>
      </c>
      <c r="I36" s="750"/>
      <c r="J36" s="746">
        <v>0</v>
      </c>
      <c r="K36" s="746">
        <v>0</v>
      </c>
      <c r="L36" s="117"/>
    </row>
    <row r="37" spans="1:12" x14ac:dyDescent="0.2">
      <c r="A37" s="577" t="s">
        <v>4872</v>
      </c>
      <c r="B37" s="318">
        <v>7400</v>
      </c>
      <c r="C37" s="750"/>
      <c r="D37" s="750"/>
      <c r="E37" s="772">
        <f>SUM(C54:D57,H54:H57)</f>
        <v>0</v>
      </c>
      <c r="F37" s="750"/>
      <c r="G37" s="750"/>
      <c r="H37" s="750"/>
      <c r="I37" s="751"/>
      <c r="J37" s="750"/>
      <c r="K37" s="750"/>
      <c r="L37" s="117"/>
    </row>
    <row r="38" spans="1:12" x14ac:dyDescent="0.2">
      <c r="A38" s="577" t="s">
        <v>4873</v>
      </c>
      <c r="B38" s="318">
        <v>7500</v>
      </c>
      <c r="C38" s="751"/>
      <c r="D38" s="751"/>
      <c r="E38" s="772">
        <f>SUM(C58:D61,H58:H61)</f>
        <v>0</v>
      </c>
      <c r="F38" s="751"/>
      <c r="G38" s="751"/>
      <c r="H38" s="751"/>
      <c r="I38" s="751"/>
      <c r="J38" s="751"/>
      <c r="K38" s="751"/>
      <c r="L38" s="117"/>
    </row>
    <row r="39" spans="1:12" x14ac:dyDescent="0.2">
      <c r="A39" s="577" t="s">
        <v>386</v>
      </c>
      <c r="B39" s="318">
        <v>7600</v>
      </c>
      <c r="C39" s="751"/>
      <c r="D39" s="751"/>
      <c r="E39" s="772">
        <f>SUM(C62:D65)</f>
        <v>0</v>
      </c>
      <c r="F39" s="751"/>
      <c r="G39" s="751"/>
      <c r="H39" s="751"/>
      <c r="I39" s="751"/>
      <c r="J39" s="751"/>
      <c r="K39" s="751"/>
      <c r="L39" s="117"/>
    </row>
    <row r="40" spans="1:12" ht="13.5" customHeight="1" x14ac:dyDescent="0.2">
      <c r="A40" s="577" t="s">
        <v>571</v>
      </c>
      <c r="B40" s="314">
        <v>7700</v>
      </c>
      <c r="C40" s="751"/>
      <c r="D40" s="751"/>
      <c r="E40" s="772">
        <f>SUM(C66:D69)</f>
        <v>0</v>
      </c>
      <c r="F40" s="751"/>
      <c r="G40" s="751"/>
      <c r="H40" s="754"/>
      <c r="I40" s="751"/>
      <c r="J40" s="751"/>
      <c r="K40" s="751"/>
      <c r="L40" s="117"/>
    </row>
    <row r="41" spans="1:12" ht="13.5" customHeight="1" x14ac:dyDescent="0.2">
      <c r="A41" s="577" t="s">
        <v>569</v>
      </c>
      <c r="B41" s="314">
        <v>7800</v>
      </c>
      <c r="C41" s="754"/>
      <c r="D41" s="754"/>
      <c r="E41" s="788"/>
      <c r="F41" s="754"/>
      <c r="G41" s="754"/>
      <c r="H41" s="772">
        <f>SUM(C70:D73)</f>
        <v>0</v>
      </c>
      <c r="I41" s="751"/>
      <c r="J41" s="751"/>
      <c r="K41" s="754"/>
      <c r="L41" s="117"/>
    </row>
    <row r="42" spans="1:12" ht="13.5" customHeight="1" x14ac:dyDescent="0.2">
      <c r="A42" s="577" t="s">
        <v>570</v>
      </c>
      <c r="B42" s="314">
        <v>7900</v>
      </c>
      <c r="C42" s="746">
        <v>0</v>
      </c>
      <c r="D42" s="746">
        <v>0</v>
      </c>
      <c r="E42" s="746">
        <v>0</v>
      </c>
      <c r="F42" s="746">
        <v>0</v>
      </c>
      <c r="G42" s="746">
        <v>0</v>
      </c>
      <c r="H42" s="746">
        <v>0</v>
      </c>
      <c r="I42" s="754"/>
      <c r="J42" s="754"/>
      <c r="K42" s="746">
        <v>0</v>
      </c>
      <c r="L42" s="117"/>
    </row>
    <row r="43" spans="1:12" ht="13.5" customHeight="1" x14ac:dyDescent="0.2">
      <c r="A43" s="577" t="s">
        <v>318</v>
      </c>
      <c r="B43" s="314">
        <v>7990</v>
      </c>
      <c r="C43" s="746">
        <v>90465</v>
      </c>
      <c r="D43" s="746">
        <v>0</v>
      </c>
      <c r="E43" s="746">
        <v>0</v>
      </c>
      <c r="F43" s="746">
        <v>0</v>
      </c>
      <c r="G43" s="746">
        <v>0</v>
      </c>
      <c r="H43" s="746">
        <v>0</v>
      </c>
      <c r="I43" s="746">
        <v>0</v>
      </c>
      <c r="J43" s="746">
        <v>0</v>
      </c>
      <c r="K43" s="746">
        <v>0</v>
      </c>
      <c r="L43" s="117"/>
    </row>
    <row r="44" spans="1:12" ht="13.5" customHeight="1" thickBot="1" x14ac:dyDescent="0.25">
      <c r="A44" s="1852" t="s">
        <v>319</v>
      </c>
      <c r="B44" s="1853"/>
      <c r="C44" s="789">
        <f>SUM(C24:C43)</f>
        <v>90465</v>
      </c>
      <c r="D44" s="789">
        <f t="shared" ref="D44:K44" si="6">SUM(D24:D43)</f>
        <v>0</v>
      </c>
      <c r="E44" s="789">
        <f t="shared" si="6"/>
        <v>0</v>
      </c>
      <c r="F44" s="789">
        <f t="shared" si="6"/>
        <v>0</v>
      </c>
      <c r="G44" s="789">
        <f t="shared" si="6"/>
        <v>0</v>
      </c>
      <c r="H44" s="789">
        <f t="shared" si="6"/>
        <v>0</v>
      </c>
      <c r="I44" s="789">
        <f t="shared" si="6"/>
        <v>0</v>
      </c>
      <c r="J44" s="789">
        <f t="shared" si="6"/>
        <v>0</v>
      </c>
      <c r="K44" s="789">
        <f t="shared" si="6"/>
        <v>0</v>
      </c>
      <c r="L44" s="117"/>
    </row>
    <row r="45" spans="1:12" ht="15.75" customHeight="1" thickTop="1" x14ac:dyDescent="0.2">
      <c r="A45" s="1850" t="s">
        <v>105</v>
      </c>
      <c r="B45" s="1851"/>
      <c r="C45" s="790"/>
      <c r="D45" s="790"/>
      <c r="E45" s="790"/>
      <c r="F45" s="790"/>
      <c r="G45" s="790"/>
      <c r="H45" s="790"/>
      <c r="I45" s="790"/>
      <c r="J45" s="790"/>
      <c r="K45" s="790"/>
      <c r="L45" s="117"/>
    </row>
    <row r="46" spans="1:12" ht="15.75" customHeight="1" x14ac:dyDescent="0.2">
      <c r="A46" s="1864" t="s">
        <v>106</v>
      </c>
      <c r="B46" s="1865"/>
      <c r="C46" s="751"/>
      <c r="D46" s="751"/>
      <c r="E46" s="751"/>
      <c r="F46" s="751"/>
      <c r="G46" s="751"/>
      <c r="H46" s="751"/>
      <c r="I46" s="754"/>
      <c r="J46" s="751"/>
      <c r="K46" s="751"/>
      <c r="L46" s="117"/>
    </row>
    <row r="47" spans="1:12" ht="15" x14ac:dyDescent="0.2">
      <c r="A47" s="578" t="s">
        <v>1282</v>
      </c>
      <c r="B47" s="314">
        <v>8110</v>
      </c>
      <c r="C47" s="751"/>
      <c r="D47" s="751"/>
      <c r="E47" s="751"/>
      <c r="F47" s="751"/>
      <c r="G47" s="751"/>
      <c r="H47" s="751"/>
      <c r="I47" s="772">
        <f>SUM(C24,C25:H25,J25:K25)</f>
        <v>0</v>
      </c>
      <c r="J47" s="751"/>
      <c r="K47" s="751"/>
      <c r="L47" s="117"/>
    </row>
    <row r="48" spans="1:12" ht="15" x14ac:dyDescent="0.2">
      <c r="A48" s="578" t="s">
        <v>1283</v>
      </c>
      <c r="B48" s="314">
        <v>8120</v>
      </c>
      <c r="C48" s="754"/>
      <c r="D48" s="754"/>
      <c r="E48" s="751"/>
      <c r="F48" s="754"/>
      <c r="G48" s="751"/>
      <c r="H48" s="751"/>
      <c r="I48" s="772">
        <f>SUM(C26:H26,J26,K26)</f>
        <v>0</v>
      </c>
      <c r="J48" s="751"/>
      <c r="K48" s="751"/>
      <c r="L48" s="117"/>
    </row>
    <row r="49" spans="1:12" x14ac:dyDescent="0.2">
      <c r="A49" s="578" t="s">
        <v>149</v>
      </c>
      <c r="B49" s="314">
        <v>8130</v>
      </c>
      <c r="C49" s="746">
        <v>0</v>
      </c>
      <c r="D49" s="746">
        <v>0</v>
      </c>
      <c r="E49" s="754"/>
      <c r="F49" s="746">
        <v>0</v>
      </c>
      <c r="G49" s="754"/>
      <c r="H49" s="754"/>
      <c r="I49" s="751"/>
      <c r="J49" s="754"/>
      <c r="K49" s="751"/>
      <c r="L49" s="117"/>
    </row>
    <row r="50" spans="1:12" x14ac:dyDescent="0.2">
      <c r="A50" s="578" t="s">
        <v>1127</v>
      </c>
      <c r="B50" s="314">
        <v>8140</v>
      </c>
      <c r="C50" s="746">
        <v>0</v>
      </c>
      <c r="D50" s="746">
        <v>0</v>
      </c>
      <c r="E50" s="746">
        <v>0</v>
      </c>
      <c r="F50" s="746">
        <v>0</v>
      </c>
      <c r="G50" s="746">
        <v>0</v>
      </c>
      <c r="H50" s="746">
        <v>0</v>
      </c>
      <c r="I50" s="751"/>
      <c r="J50" s="746">
        <v>0</v>
      </c>
      <c r="K50" s="751"/>
      <c r="L50" s="117"/>
    </row>
    <row r="51" spans="1:12" x14ac:dyDescent="0.2">
      <c r="A51" s="578" t="s">
        <v>242</v>
      </c>
      <c r="B51" s="314">
        <v>8150</v>
      </c>
      <c r="C51" s="750"/>
      <c r="D51" s="750"/>
      <c r="E51" s="750"/>
      <c r="F51" s="750"/>
      <c r="G51" s="750"/>
      <c r="H51" s="772">
        <f>SUM(D29)</f>
        <v>0</v>
      </c>
      <c r="I51" s="751"/>
      <c r="J51" s="750"/>
      <c r="K51" s="754"/>
      <c r="L51" s="117"/>
    </row>
    <row r="52" spans="1:12" ht="26.25" x14ac:dyDescent="0.2">
      <c r="A52" s="578" t="s">
        <v>1331</v>
      </c>
      <c r="B52" s="314">
        <v>8160</v>
      </c>
      <c r="C52" s="751"/>
      <c r="D52" s="751"/>
      <c r="E52" s="751"/>
      <c r="F52" s="751"/>
      <c r="G52" s="751"/>
      <c r="H52" s="751"/>
      <c r="I52" s="751"/>
      <c r="J52" s="751"/>
      <c r="K52" s="772">
        <f>D30</f>
        <v>0</v>
      </c>
      <c r="L52" s="117"/>
    </row>
    <row r="53" spans="1:12" ht="26.25" x14ac:dyDescent="0.2">
      <c r="A53" s="578" t="s">
        <v>1330</v>
      </c>
      <c r="B53" s="314">
        <v>8170</v>
      </c>
      <c r="C53" s="754"/>
      <c r="D53" s="754"/>
      <c r="E53" s="751"/>
      <c r="F53" s="751"/>
      <c r="G53" s="751"/>
      <c r="H53" s="754"/>
      <c r="I53" s="751"/>
      <c r="J53" s="751"/>
      <c r="K53" s="772">
        <f>E31</f>
        <v>0</v>
      </c>
      <c r="L53" s="117"/>
    </row>
    <row r="54" spans="1:12" ht="13.5" thickBot="1" x14ac:dyDescent="0.25">
      <c r="A54" s="578" t="s">
        <v>4874</v>
      </c>
      <c r="B54" s="314">
        <v>8410</v>
      </c>
      <c r="C54" s="791"/>
      <c r="D54" s="791"/>
      <c r="E54" s="751"/>
      <c r="F54" s="751"/>
      <c r="G54" s="751"/>
      <c r="H54" s="791"/>
      <c r="I54" s="751"/>
      <c r="J54" s="751"/>
      <c r="K54" s="750"/>
      <c r="L54" s="117"/>
    </row>
    <row r="55" spans="1:12" ht="14.25" thickTop="1" thickBot="1" x14ac:dyDescent="0.25">
      <c r="A55" s="579" t="s">
        <v>4875</v>
      </c>
      <c r="B55" s="314">
        <v>8420</v>
      </c>
      <c r="C55" s="792"/>
      <c r="D55" s="792"/>
      <c r="E55" s="751"/>
      <c r="F55" s="751"/>
      <c r="G55" s="751"/>
      <c r="H55" s="791"/>
      <c r="I55" s="751"/>
      <c r="J55" s="751"/>
      <c r="K55" s="751"/>
      <c r="L55" s="117"/>
    </row>
    <row r="56" spans="1:12" ht="14.25" thickTop="1" thickBot="1" x14ac:dyDescent="0.25">
      <c r="A56" s="578" t="s">
        <v>4876</v>
      </c>
      <c r="B56" s="314">
        <v>8430</v>
      </c>
      <c r="C56" s="792"/>
      <c r="D56" s="792"/>
      <c r="E56" s="751"/>
      <c r="F56" s="751"/>
      <c r="G56" s="751"/>
      <c r="H56" s="791"/>
      <c r="I56" s="751"/>
      <c r="J56" s="751"/>
      <c r="K56" s="751"/>
      <c r="L56" s="117"/>
    </row>
    <row r="57" spans="1:12" ht="14.25" thickTop="1" thickBot="1" x14ac:dyDescent="0.25">
      <c r="A57" s="579" t="s">
        <v>4877</v>
      </c>
      <c r="B57" s="314">
        <v>8440</v>
      </c>
      <c r="C57" s="792">
        <v>0</v>
      </c>
      <c r="D57" s="792">
        <v>0</v>
      </c>
      <c r="E57" s="751"/>
      <c r="F57" s="751"/>
      <c r="G57" s="751"/>
      <c r="H57" s="791">
        <v>0</v>
      </c>
      <c r="I57" s="751"/>
      <c r="J57" s="751"/>
      <c r="K57" s="751"/>
      <c r="L57" s="117"/>
    </row>
    <row r="58" spans="1:12" ht="14.25" thickTop="1" thickBot="1" x14ac:dyDescent="0.25">
      <c r="A58" s="578" t="s">
        <v>4878</v>
      </c>
      <c r="B58" s="314">
        <v>8510</v>
      </c>
      <c r="C58" s="792"/>
      <c r="D58" s="792"/>
      <c r="E58" s="751"/>
      <c r="F58" s="751"/>
      <c r="G58" s="751"/>
      <c r="H58" s="791"/>
      <c r="I58" s="751"/>
      <c r="J58" s="751"/>
      <c r="K58" s="751"/>
      <c r="L58" s="117"/>
    </row>
    <row r="59" spans="1:12" ht="14.25" thickTop="1" thickBot="1" x14ac:dyDescent="0.25">
      <c r="A59" s="154" t="s">
        <v>4879</v>
      </c>
      <c r="B59" s="314">
        <v>8520</v>
      </c>
      <c r="C59" s="792"/>
      <c r="D59" s="792"/>
      <c r="E59" s="751"/>
      <c r="F59" s="751"/>
      <c r="G59" s="751"/>
      <c r="H59" s="791"/>
      <c r="I59" s="751"/>
      <c r="J59" s="751"/>
      <c r="K59" s="751"/>
      <c r="L59" s="117"/>
    </row>
    <row r="60" spans="1:12" ht="14.25" thickTop="1" thickBot="1" x14ac:dyDescent="0.25">
      <c r="A60" s="578" t="s">
        <v>4880</v>
      </c>
      <c r="B60" s="314">
        <v>8530</v>
      </c>
      <c r="C60" s="792"/>
      <c r="D60" s="792"/>
      <c r="E60" s="751"/>
      <c r="F60" s="751"/>
      <c r="G60" s="751"/>
      <c r="H60" s="791"/>
      <c r="I60" s="751"/>
      <c r="J60" s="751"/>
      <c r="K60" s="751"/>
      <c r="L60" s="117"/>
    </row>
    <row r="61" spans="1:12" ht="14.25" thickTop="1" thickBot="1" x14ac:dyDescent="0.25">
      <c r="A61" s="579" t="s">
        <v>4881</v>
      </c>
      <c r="B61" s="314">
        <v>8540</v>
      </c>
      <c r="C61" s="792">
        <v>0</v>
      </c>
      <c r="D61" s="792">
        <v>0</v>
      </c>
      <c r="E61" s="751"/>
      <c r="F61" s="751"/>
      <c r="G61" s="751"/>
      <c r="H61" s="791">
        <v>0</v>
      </c>
      <c r="I61" s="751"/>
      <c r="J61" s="751"/>
      <c r="K61" s="751"/>
      <c r="L61" s="117"/>
    </row>
    <row r="62" spans="1:12" ht="13.5" customHeight="1" thickTop="1" thickBot="1" x14ac:dyDescent="0.25">
      <c r="A62" s="578" t="s">
        <v>665</v>
      </c>
      <c r="B62" s="314">
        <v>8610</v>
      </c>
      <c r="C62" s="792"/>
      <c r="D62" s="792"/>
      <c r="E62" s="751"/>
      <c r="F62" s="751"/>
      <c r="G62" s="751"/>
      <c r="H62" s="751"/>
      <c r="I62" s="751"/>
      <c r="J62" s="751"/>
      <c r="K62" s="751"/>
      <c r="L62" s="117"/>
    </row>
    <row r="63" spans="1:12" ht="14.25" thickTop="1" thickBot="1" x14ac:dyDescent="0.25">
      <c r="A63" s="579" t="s">
        <v>618</v>
      </c>
      <c r="B63" s="314">
        <v>8620</v>
      </c>
      <c r="C63" s="792"/>
      <c r="D63" s="792"/>
      <c r="E63" s="751"/>
      <c r="F63" s="751"/>
      <c r="G63" s="751"/>
      <c r="H63" s="751"/>
      <c r="I63" s="751"/>
      <c r="J63" s="751"/>
      <c r="K63" s="751"/>
      <c r="L63" s="117"/>
    </row>
    <row r="64" spans="1:12" ht="13.5" customHeight="1" thickTop="1" thickBot="1" x14ac:dyDescent="0.25">
      <c r="A64" s="578" t="s">
        <v>666</v>
      </c>
      <c r="B64" s="314">
        <v>8630</v>
      </c>
      <c r="C64" s="792"/>
      <c r="D64" s="792"/>
      <c r="E64" s="751"/>
      <c r="F64" s="751"/>
      <c r="G64" s="751"/>
      <c r="H64" s="751"/>
      <c r="I64" s="751"/>
      <c r="J64" s="751"/>
      <c r="K64" s="751"/>
      <c r="L64" s="117"/>
    </row>
    <row r="65" spans="1:12" ht="14.25" thickTop="1" thickBot="1" x14ac:dyDescent="0.25">
      <c r="A65" s="579" t="s">
        <v>667</v>
      </c>
      <c r="B65" s="314">
        <v>8640</v>
      </c>
      <c r="C65" s="792">
        <v>0</v>
      </c>
      <c r="D65" s="792">
        <v>0</v>
      </c>
      <c r="E65" s="751"/>
      <c r="F65" s="751"/>
      <c r="G65" s="751"/>
      <c r="H65" s="751"/>
      <c r="I65" s="751"/>
      <c r="J65" s="751"/>
      <c r="K65" s="751"/>
      <c r="L65" s="117"/>
    </row>
    <row r="66" spans="1:12" ht="14.25" thickTop="1" thickBot="1" x14ac:dyDescent="0.25">
      <c r="A66" s="578" t="s">
        <v>668</v>
      </c>
      <c r="B66" s="314">
        <v>8710</v>
      </c>
      <c r="C66" s="792"/>
      <c r="D66" s="792"/>
      <c r="E66" s="751"/>
      <c r="F66" s="751"/>
      <c r="G66" s="751"/>
      <c r="H66" s="751"/>
      <c r="I66" s="751"/>
      <c r="J66" s="751"/>
      <c r="K66" s="751"/>
      <c r="L66" s="117"/>
    </row>
    <row r="67" spans="1:12" ht="14.25" thickTop="1" thickBot="1" x14ac:dyDescent="0.25">
      <c r="A67" s="579" t="s">
        <v>619</v>
      </c>
      <c r="B67" s="314">
        <v>8720</v>
      </c>
      <c r="C67" s="792"/>
      <c r="D67" s="792"/>
      <c r="E67" s="751"/>
      <c r="F67" s="751"/>
      <c r="G67" s="751"/>
      <c r="H67" s="751"/>
      <c r="I67" s="751"/>
      <c r="J67" s="751"/>
      <c r="K67" s="751"/>
      <c r="L67" s="117"/>
    </row>
    <row r="68" spans="1:12" ht="14.25" thickTop="1" thickBot="1" x14ac:dyDescent="0.25">
      <c r="A68" s="154" t="s">
        <v>669</v>
      </c>
      <c r="B68" s="314">
        <v>8730</v>
      </c>
      <c r="C68" s="792"/>
      <c r="D68" s="792"/>
      <c r="E68" s="751"/>
      <c r="F68" s="751"/>
      <c r="G68" s="751"/>
      <c r="H68" s="751"/>
      <c r="I68" s="751"/>
      <c r="J68" s="751"/>
      <c r="K68" s="751"/>
      <c r="L68" s="117"/>
    </row>
    <row r="69" spans="1:12" ht="14.25" thickTop="1" thickBot="1" x14ac:dyDescent="0.25">
      <c r="A69" s="579" t="s">
        <v>670</v>
      </c>
      <c r="B69" s="314">
        <v>8740</v>
      </c>
      <c r="C69" s="792">
        <v>0</v>
      </c>
      <c r="D69" s="792">
        <v>0</v>
      </c>
      <c r="E69" s="751"/>
      <c r="F69" s="751"/>
      <c r="G69" s="751"/>
      <c r="H69" s="751"/>
      <c r="I69" s="751"/>
      <c r="J69" s="751"/>
      <c r="K69" s="751"/>
      <c r="L69" s="117"/>
    </row>
    <row r="70" spans="1:12" ht="14.25" thickTop="1" thickBot="1" x14ac:dyDescent="0.25">
      <c r="A70" s="578" t="s">
        <v>671</v>
      </c>
      <c r="B70" s="314">
        <v>8810</v>
      </c>
      <c r="C70" s="792"/>
      <c r="D70" s="792"/>
      <c r="E70" s="751"/>
      <c r="F70" s="751"/>
      <c r="G70" s="751"/>
      <c r="H70" s="751"/>
      <c r="I70" s="751"/>
      <c r="J70" s="751"/>
      <c r="K70" s="751"/>
      <c r="L70" s="117"/>
    </row>
    <row r="71" spans="1:12" ht="14.25" thickTop="1" thickBot="1" x14ac:dyDescent="0.25">
      <c r="A71" s="578" t="s">
        <v>675</v>
      </c>
      <c r="B71" s="314">
        <v>8820</v>
      </c>
      <c r="C71" s="792"/>
      <c r="D71" s="792"/>
      <c r="E71" s="751"/>
      <c r="F71" s="751"/>
      <c r="G71" s="751"/>
      <c r="H71" s="751"/>
      <c r="I71" s="751"/>
      <c r="J71" s="751"/>
      <c r="K71" s="751"/>
      <c r="L71" s="117"/>
    </row>
    <row r="72" spans="1:12" ht="14.25" thickTop="1" thickBot="1" x14ac:dyDescent="0.25">
      <c r="A72" s="578" t="s">
        <v>672</v>
      </c>
      <c r="B72" s="314">
        <v>8830</v>
      </c>
      <c r="C72" s="792"/>
      <c r="D72" s="792"/>
      <c r="E72" s="751"/>
      <c r="F72" s="751"/>
      <c r="G72" s="751"/>
      <c r="H72" s="751"/>
      <c r="I72" s="751"/>
      <c r="J72" s="751"/>
      <c r="K72" s="751"/>
      <c r="L72" s="117"/>
    </row>
    <row r="73" spans="1:12" ht="14.25" thickTop="1" thickBot="1" x14ac:dyDescent="0.25">
      <c r="A73" s="578" t="s">
        <v>673</v>
      </c>
      <c r="B73" s="314">
        <v>8840</v>
      </c>
      <c r="C73" s="792">
        <v>0</v>
      </c>
      <c r="D73" s="792">
        <v>0</v>
      </c>
      <c r="E73" s="751"/>
      <c r="F73" s="751"/>
      <c r="G73" s="751"/>
      <c r="H73" s="751"/>
      <c r="I73" s="751"/>
      <c r="J73" s="751"/>
      <c r="K73" s="754"/>
      <c r="L73" s="117"/>
    </row>
    <row r="74" spans="1:12" ht="14.25" thickTop="1" thickBot="1" x14ac:dyDescent="0.25">
      <c r="A74" s="578" t="s">
        <v>320</v>
      </c>
      <c r="B74" s="314">
        <v>8910</v>
      </c>
      <c r="C74" s="792">
        <v>0</v>
      </c>
      <c r="D74" s="792">
        <v>0</v>
      </c>
      <c r="E74" s="754"/>
      <c r="F74" s="791">
        <v>0</v>
      </c>
      <c r="G74" s="791">
        <v>0</v>
      </c>
      <c r="H74" s="791">
        <v>0</v>
      </c>
      <c r="I74" s="754"/>
      <c r="J74" s="754"/>
      <c r="K74" s="791">
        <v>0</v>
      </c>
      <c r="L74" s="117"/>
    </row>
    <row r="75" spans="1:12" ht="14.25" thickTop="1" thickBot="1" x14ac:dyDescent="0.25">
      <c r="A75" s="580" t="s">
        <v>384</v>
      </c>
      <c r="B75" s="314">
        <v>8990</v>
      </c>
      <c r="C75" s="792">
        <v>0</v>
      </c>
      <c r="D75" s="792">
        <v>0</v>
      </c>
      <c r="E75" s="791">
        <v>0</v>
      </c>
      <c r="F75" s="793">
        <v>0</v>
      </c>
      <c r="G75" s="793">
        <v>0</v>
      </c>
      <c r="H75" s="793">
        <v>0</v>
      </c>
      <c r="I75" s="791">
        <v>0</v>
      </c>
      <c r="J75" s="791">
        <v>0</v>
      </c>
      <c r="K75" s="793">
        <v>0</v>
      </c>
      <c r="L75" s="117"/>
    </row>
    <row r="76" spans="1:12" ht="14.25" thickTop="1" thickBot="1" x14ac:dyDescent="0.25">
      <c r="A76" s="1838" t="s">
        <v>385</v>
      </c>
      <c r="B76" s="1839"/>
      <c r="C76" s="789">
        <f t="shared" ref="C76:K76" si="7">SUM(C47:C75)</f>
        <v>0</v>
      </c>
      <c r="D76" s="789">
        <f t="shared" si="7"/>
        <v>0</v>
      </c>
      <c r="E76" s="789">
        <f t="shared" si="7"/>
        <v>0</v>
      </c>
      <c r="F76" s="789">
        <f t="shared" si="7"/>
        <v>0</v>
      </c>
      <c r="G76" s="789">
        <f t="shared" si="7"/>
        <v>0</v>
      </c>
      <c r="H76" s="789">
        <f t="shared" si="7"/>
        <v>0</v>
      </c>
      <c r="I76" s="789">
        <f t="shared" si="7"/>
        <v>0</v>
      </c>
      <c r="J76" s="789">
        <f t="shared" si="7"/>
        <v>0</v>
      </c>
      <c r="K76" s="789">
        <f t="shared" si="7"/>
        <v>0</v>
      </c>
      <c r="L76" s="117"/>
    </row>
    <row r="77" spans="1:12" ht="14.25" thickTop="1" thickBot="1" x14ac:dyDescent="0.25">
      <c r="A77" s="1840" t="s">
        <v>1051</v>
      </c>
      <c r="B77" s="1841"/>
      <c r="C77" s="789">
        <f t="shared" ref="C77:K77" si="8">C44-C76</f>
        <v>90465</v>
      </c>
      <c r="D77" s="789">
        <f t="shared" si="8"/>
        <v>0</v>
      </c>
      <c r="E77" s="789">
        <f t="shared" si="8"/>
        <v>0</v>
      </c>
      <c r="F77" s="789">
        <f t="shared" si="8"/>
        <v>0</v>
      </c>
      <c r="G77" s="789">
        <f t="shared" si="8"/>
        <v>0</v>
      </c>
      <c r="H77" s="789">
        <f t="shared" si="8"/>
        <v>0</v>
      </c>
      <c r="I77" s="789">
        <f t="shared" si="8"/>
        <v>0</v>
      </c>
      <c r="J77" s="789">
        <f t="shared" si="8"/>
        <v>0</v>
      </c>
      <c r="K77" s="789">
        <f t="shared" si="8"/>
        <v>0</v>
      </c>
      <c r="L77" s="117"/>
    </row>
    <row r="78" spans="1:12" ht="21.75" customHeight="1" thickTop="1" thickBot="1" x14ac:dyDescent="0.25">
      <c r="A78" s="1854" t="s">
        <v>530</v>
      </c>
      <c r="B78" s="1855"/>
      <c r="C78" s="794">
        <f t="shared" ref="C78:K78" si="9">C20+C77</f>
        <v>-352172</v>
      </c>
      <c r="D78" s="794">
        <f t="shared" si="9"/>
        <v>0</v>
      </c>
      <c r="E78" s="794">
        <f t="shared" si="9"/>
        <v>0</v>
      </c>
      <c r="F78" s="794">
        <f t="shared" si="9"/>
        <v>0</v>
      </c>
      <c r="G78" s="794">
        <f t="shared" si="9"/>
        <v>0</v>
      </c>
      <c r="H78" s="794">
        <f t="shared" si="9"/>
        <v>0</v>
      </c>
      <c r="I78" s="794">
        <f t="shared" si="9"/>
        <v>0</v>
      </c>
      <c r="J78" s="794">
        <f t="shared" si="9"/>
        <v>0</v>
      </c>
      <c r="K78" s="794">
        <f t="shared" si="9"/>
        <v>0</v>
      </c>
      <c r="L78" s="332"/>
    </row>
    <row r="79" spans="1:12" ht="13.5" thickTop="1" x14ac:dyDescent="0.2">
      <c r="A79" s="927" t="str">
        <f>"Fund Balances without Student Activity Funds - July 1, "&amp;'AFR22'!E2-1</f>
        <v>Fund Balances without Student Activity Funds - July 1, 2021</v>
      </c>
      <c r="B79" s="329"/>
      <c r="C79" s="808">
        <v>1817822</v>
      </c>
      <c r="D79" s="795">
        <v>0</v>
      </c>
      <c r="E79" s="795">
        <v>0</v>
      </c>
      <c r="F79" s="795">
        <v>0</v>
      </c>
      <c r="G79" s="795">
        <v>0</v>
      </c>
      <c r="H79" s="795">
        <v>0</v>
      </c>
      <c r="I79" s="795">
        <v>0</v>
      </c>
      <c r="J79" s="795">
        <v>0</v>
      </c>
      <c r="K79" s="795">
        <v>0</v>
      </c>
      <c r="L79" s="117"/>
    </row>
    <row r="80" spans="1:12" x14ac:dyDescent="0.2">
      <c r="A80" s="1858" t="s">
        <v>1329</v>
      </c>
      <c r="B80" s="1859"/>
      <c r="C80" s="746"/>
      <c r="D80" s="746"/>
      <c r="E80" s="746"/>
      <c r="F80" s="746"/>
      <c r="G80" s="746"/>
      <c r="H80" s="746"/>
      <c r="I80" s="746"/>
      <c r="J80" s="746"/>
      <c r="K80" s="746"/>
      <c r="L80" s="117"/>
    </row>
    <row r="81" spans="1:12" ht="13.5" thickBot="1" x14ac:dyDescent="0.25">
      <c r="A81" s="1842" t="str">
        <f>"Fund Balances without Student Activity Funds - June 30, "&amp;'AFR22'!E2</f>
        <v>Fund Balances without Student Activity Funds - June 30, 2022</v>
      </c>
      <c r="B81" s="1843"/>
      <c r="C81" s="762">
        <f>(SUM(C78:C80))</f>
        <v>1465650</v>
      </c>
      <c r="D81" s="762">
        <f>SUM(D78:D80)</f>
        <v>0</v>
      </c>
      <c r="E81" s="762">
        <f t="shared" ref="E81:K81" si="10">SUM(E78:E80)</f>
        <v>0</v>
      </c>
      <c r="F81" s="762">
        <f t="shared" si="10"/>
        <v>0</v>
      </c>
      <c r="G81" s="762">
        <f t="shared" si="10"/>
        <v>0</v>
      </c>
      <c r="H81" s="762">
        <f t="shared" si="10"/>
        <v>0</v>
      </c>
      <c r="I81" s="762">
        <f t="shared" si="10"/>
        <v>0</v>
      </c>
      <c r="J81" s="762">
        <f t="shared" si="10"/>
        <v>0</v>
      </c>
      <c r="K81" s="762">
        <f t="shared" si="10"/>
        <v>0</v>
      </c>
      <c r="L81" s="117"/>
    </row>
    <row r="82" spans="1:12" ht="0.75" customHeight="1" thickTop="1" thickBot="1" x14ac:dyDescent="0.25">
      <c r="A82" s="333" t="s">
        <v>289</v>
      </c>
      <c r="B82" s="334"/>
      <c r="C82" s="335">
        <f>(C81-C79)</f>
        <v>-352172</v>
      </c>
      <c r="D82" s="335">
        <f t="shared" ref="D82:K82" si="11">(D81-D79)</f>
        <v>0</v>
      </c>
      <c r="E82" s="335">
        <f t="shared" si="11"/>
        <v>0</v>
      </c>
      <c r="F82" s="335">
        <f t="shared" si="11"/>
        <v>0</v>
      </c>
      <c r="G82" s="335">
        <f t="shared" si="11"/>
        <v>0</v>
      </c>
      <c r="H82" s="335">
        <f t="shared" si="11"/>
        <v>0</v>
      </c>
      <c r="I82" s="335">
        <f t="shared" si="11"/>
        <v>0</v>
      </c>
      <c r="J82" s="335">
        <f t="shared" si="11"/>
        <v>0</v>
      </c>
      <c r="K82" s="335">
        <f t="shared" si="11"/>
        <v>0</v>
      </c>
    </row>
    <row r="83" spans="1:12" ht="14.25" hidden="1" thickTop="1" thickBot="1" x14ac:dyDescent="0.25">
      <c r="A83" s="336" t="s">
        <v>290</v>
      </c>
      <c r="B83" s="313"/>
      <c r="C83" s="337">
        <f>C82/C81</f>
        <v>-0.24028383311158871</v>
      </c>
      <c r="D83" s="337" t="e">
        <f t="shared" ref="D83:K83" si="12">D82/D81</f>
        <v>#DIV/0!</v>
      </c>
      <c r="E83" s="337" t="e">
        <f t="shared" si="12"/>
        <v>#DIV/0!</v>
      </c>
      <c r="F83" s="337" t="e">
        <f t="shared" si="12"/>
        <v>#DIV/0!</v>
      </c>
      <c r="G83" s="337" t="e">
        <f t="shared" si="12"/>
        <v>#DIV/0!</v>
      </c>
      <c r="H83" s="337" t="e">
        <f t="shared" si="12"/>
        <v>#DIV/0!</v>
      </c>
      <c r="I83" s="337" t="e">
        <f t="shared" si="12"/>
        <v>#DIV/0!</v>
      </c>
      <c r="J83" s="337" t="e">
        <f t="shared" si="12"/>
        <v>#DIV/0!</v>
      </c>
      <c r="K83" s="337" t="e">
        <f t="shared" si="12"/>
        <v>#DIV/0!</v>
      </c>
    </row>
    <row r="84" spans="1:12" ht="9.75" customHeight="1" thickTop="1" x14ac:dyDescent="0.2">
      <c r="A84" s="986"/>
      <c r="B84" s="987"/>
      <c r="C84" s="988"/>
      <c r="D84" s="988"/>
      <c r="E84" s="988"/>
      <c r="F84" s="988"/>
      <c r="G84" s="988"/>
      <c r="H84" s="988"/>
      <c r="I84" s="988"/>
      <c r="J84" s="988"/>
      <c r="K84" s="988"/>
    </row>
    <row r="85" spans="1:12" x14ac:dyDescent="0.2">
      <c r="A85" s="927" t="str">
        <f>"Student Activity Fund Balance - July 1, "&amp;'AFR22'!E2-1&amp;""</f>
        <v>Student Activity Fund Balance - July 1, 2021</v>
      </c>
      <c r="B85" s="329"/>
      <c r="C85" s="989">
        <v>53240</v>
      </c>
      <c r="D85" s="761"/>
      <c r="E85" s="761"/>
      <c r="F85" s="761"/>
      <c r="G85" s="761"/>
      <c r="H85" s="761"/>
      <c r="I85" s="761"/>
      <c r="J85" s="761"/>
      <c r="K85" s="761"/>
    </row>
    <row r="86" spans="1:12" x14ac:dyDescent="0.2">
      <c r="A86" s="1844" t="s">
        <v>1598</v>
      </c>
      <c r="B86" s="1845"/>
      <c r="C86" s="597"/>
      <c r="D86" s="598"/>
      <c r="E86" s="598"/>
      <c r="F86" s="598"/>
      <c r="G86" s="598"/>
      <c r="H86" s="598"/>
      <c r="I86" s="598"/>
      <c r="J86" s="598"/>
      <c r="K86" s="599"/>
    </row>
    <row r="87" spans="1:12" ht="13.5" thickBot="1" x14ac:dyDescent="0.25">
      <c r="A87" s="990" t="s">
        <v>1460</v>
      </c>
      <c r="B87" s="602">
        <v>1799</v>
      </c>
      <c r="C87" s="771">
        <f>'Revenues 10-15'!C82</f>
        <v>19523</v>
      </c>
      <c r="D87" s="761"/>
      <c r="E87" s="761"/>
      <c r="F87" s="761"/>
      <c r="G87" s="761"/>
      <c r="H87" s="761"/>
      <c r="I87" s="761"/>
      <c r="J87" s="761"/>
      <c r="K87" s="761"/>
    </row>
    <row r="88" spans="1:12" ht="13.5" thickTop="1" x14ac:dyDescent="0.2">
      <c r="A88" s="1834" t="s">
        <v>1599</v>
      </c>
      <c r="B88" s="1835"/>
      <c r="C88" s="768"/>
      <c r="D88" s="769"/>
      <c r="E88" s="769"/>
      <c r="F88" s="769"/>
      <c r="G88" s="769"/>
      <c r="H88" s="769"/>
      <c r="I88" s="769"/>
      <c r="J88" s="769"/>
      <c r="K88" s="780"/>
    </row>
    <row r="89" spans="1:12" ht="13.5" thickBot="1" x14ac:dyDescent="0.25">
      <c r="A89" s="600" t="s">
        <v>1461</v>
      </c>
      <c r="B89" s="602">
        <v>1999</v>
      </c>
      <c r="C89" s="771">
        <f>'Expenditures 16-24'!H33</f>
        <v>6155</v>
      </c>
      <c r="D89" s="761"/>
      <c r="E89" s="761"/>
      <c r="F89" s="761"/>
      <c r="G89" s="761"/>
      <c r="H89" s="761"/>
      <c r="I89" s="761"/>
      <c r="J89" s="761"/>
      <c r="K89" s="761"/>
    </row>
    <row r="90" spans="1:12" ht="15.75" thickTop="1" x14ac:dyDescent="0.2">
      <c r="A90" s="1846" t="s">
        <v>1278</v>
      </c>
      <c r="B90" s="1847"/>
      <c r="C90" s="787">
        <f>C87-C89</f>
        <v>13368</v>
      </c>
      <c r="D90" s="761"/>
      <c r="E90" s="761"/>
      <c r="F90" s="761"/>
      <c r="G90" s="761"/>
      <c r="H90" s="761"/>
      <c r="I90" s="761"/>
      <c r="J90" s="761"/>
      <c r="K90" s="761"/>
    </row>
    <row r="91" spans="1:12" ht="13.5" thickBot="1" x14ac:dyDescent="0.25">
      <c r="A91" s="1842" t="str">
        <f>"Student Activity Fund Balance - June 30, "&amp;'AFR22'!E2&amp;""</f>
        <v>Student Activity Fund Balance - June 30, 2022</v>
      </c>
      <c r="B91" s="1843"/>
      <c r="C91" s="762">
        <f>C85+C90</f>
        <v>66608</v>
      </c>
      <c r="D91" s="761"/>
      <c r="E91" s="761"/>
      <c r="F91" s="761"/>
      <c r="G91" s="761"/>
      <c r="H91" s="761"/>
      <c r="I91" s="761"/>
      <c r="J91" s="761"/>
      <c r="K91" s="761"/>
    </row>
    <row r="92" spans="1:12" ht="9.75" customHeight="1" thickTop="1" x14ac:dyDescent="0.2">
      <c r="A92" s="986"/>
      <c r="B92" s="987"/>
      <c r="C92" s="988"/>
      <c r="D92" s="988"/>
      <c r="E92" s="988"/>
      <c r="F92" s="988"/>
      <c r="G92" s="988"/>
      <c r="H92" s="988"/>
      <c r="I92" s="988"/>
      <c r="J92" s="988"/>
      <c r="K92" s="988"/>
    </row>
    <row r="93" spans="1:12" x14ac:dyDescent="0.2">
      <c r="A93" s="1844" t="s">
        <v>1595</v>
      </c>
      <c r="B93" s="1845"/>
      <c r="C93" s="597"/>
      <c r="D93" s="598"/>
      <c r="E93" s="598"/>
      <c r="F93" s="598"/>
      <c r="G93" s="598"/>
      <c r="H93" s="598"/>
      <c r="I93" s="598"/>
      <c r="J93" s="598"/>
      <c r="K93" s="599"/>
    </row>
    <row r="94" spans="1:12" x14ac:dyDescent="0.2">
      <c r="A94" s="716" t="s">
        <v>1199</v>
      </c>
      <c r="B94" s="602">
        <v>1000</v>
      </c>
      <c r="C94" s="771">
        <f>C4+C87</f>
        <v>20284131</v>
      </c>
      <c r="D94" s="771">
        <f t="shared" ref="D94:K94" si="13">D4</f>
        <v>0</v>
      </c>
      <c r="E94" s="771">
        <f t="shared" si="13"/>
        <v>0</v>
      </c>
      <c r="F94" s="771">
        <f t="shared" si="13"/>
        <v>0</v>
      </c>
      <c r="G94" s="771">
        <f t="shared" si="13"/>
        <v>0</v>
      </c>
      <c r="H94" s="771">
        <f t="shared" si="13"/>
        <v>0</v>
      </c>
      <c r="I94" s="771">
        <f t="shared" si="13"/>
        <v>0</v>
      </c>
      <c r="J94" s="771">
        <f t="shared" si="13"/>
        <v>0</v>
      </c>
      <c r="K94" s="771">
        <f t="shared" si="13"/>
        <v>0</v>
      </c>
    </row>
    <row r="95" spans="1:12" x14ac:dyDescent="0.2">
      <c r="A95" s="600" t="s">
        <v>1200</v>
      </c>
      <c r="B95" s="601">
        <v>2000</v>
      </c>
      <c r="C95" s="772">
        <f t="shared" ref="C95:C99" si="14">C5</f>
        <v>0</v>
      </c>
      <c r="D95" s="772">
        <f>D5</f>
        <v>0</v>
      </c>
      <c r="E95" s="773"/>
      <c r="F95" s="772">
        <f>F5</f>
        <v>0</v>
      </c>
      <c r="G95" s="772">
        <f>G5</f>
        <v>0</v>
      </c>
      <c r="H95" s="774"/>
      <c r="I95" s="775"/>
      <c r="J95" s="776"/>
      <c r="K95" s="777"/>
    </row>
    <row r="96" spans="1:12" x14ac:dyDescent="0.2">
      <c r="A96" s="600" t="s">
        <v>1201</v>
      </c>
      <c r="B96" s="602">
        <v>3000</v>
      </c>
      <c r="C96" s="772">
        <f t="shared" si="14"/>
        <v>2178737</v>
      </c>
      <c r="D96" s="772">
        <f t="shared" ref="D96:K96" si="15">D6</f>
        <v>0</v>
      </c>
      <c r="E96" s="772">
        <f t="shared" si="15"/>
        <v>0</v>
      </c>
      <c r="F96" s="772">
        <f t="shared" si="15"/>
        <v>0</v>
      </c>
      <c r="G96" s="772">
        <f t="shared" si="15"/>
        <v>0</v>
      </c>
      <c r="H96" s="772">
        <f t="shared" si="15"/>
        <v>0</v>
      </c>
      <c r="I96" s="772">
        <f t="shared" si="15"/>
        <v>0</v>
      </c>
      <c r="J96" s="772">
        <f t="shared" si="15"/>
        <v>0</v>
      </c>
      <c r="K96" s="772">
        <f t="shared" si="15"/>
        <v>0</v>
      </c>
    </row>
    <row r="97" spans="1:11" x14ac:dyDescent="0.2">
      <c r="A97" s="600" t="s">
        <v>1202</v>
      </c>
      <c r="B97" s="602">
        <v>4000</v>
      </c>
      <c r="C97" s="772">
        <f t="shared" si="14"/>
        <v>304441</v>
      </c>
      <c r="D97" s="772">
        <f t="shared" ref="D97:K97" si="16">D7</f>
        <v>0</v>
      </c>
      <c r="E97" s="772">
        <f t="shared" si="16"/>
        <v>0</v>
      </c>
      <c r="F97" s="772">
        <f t="shared" si="16"/>
        <v>0</v>
      </c>
      <c r="G97" s="772">
        <f t="shared" si="16"/>
        <v>0</v>
      </c>
      <c r="H97" s="772">
        <f t="shared" si="16"/>
        <v>0</v>
      </c>
      <c r="I97" s="772">
        <f t="shared" si="16"/>
        <v>0</v>
      </c>
      <c r="J97" s="772">
        <f t="shared" si="16"/>
        <v>0</v>
      </c>
      <c r="K97" s="772">
        <f t="shared" si="16"/>
        <v>0</v>
      </c>
    </row>
    <row r="98" spans="1:11" ht="13.5" thickBot="1" x14ac:dyDescent="0.25">
      <c r="A98" s="657" t="s">
        <v>1046</v>
      </c>
      <c r="B98" s="642"/>
      <c r="C98" s="762">
        <f>SUM(C94:C97)</f>
        <v>22767309</v>
      </c>
      <c r="D98" s="762">
        <f t="shared" ref="D98:K98" si="17">D8</f>
        <v>0</v>
      </c>
      <c r="E98" s="762">
        <f t="shared" si="17"/>
        <v>0</v>
      </c>
      <c r="F98" s="762">
        <f t="shared" si="17"/>
        <v>0</v>
      </c>
      <c r="G98" s="762">
        <f t="shared" si="17"/>
        <v>0</v>
      </c>
      <c r="H98" s="762">
        <f t="shared" si="17"/>
        <v>0</v>
      </c>
      <c r="I98" s="762">
        <f t="shared" si="17"/>
        <v>0</v>
      </c>
      <c r="J98" s="762">
        <f t="shared" si="17"/>
        <v>0</v>
      </c>
      <c r="K98" s="762">
        <f t="shared" si="17"/>
        <v>0</v>
      </c>
    </row>
    <row r="99" spans="1:11" ht="16.5" thickTop="1" thickBot="1" x14ac:dyDescent="0.25">
      <c r="A99" s="991" t="s">
        <v>1276</v>
      </c>
      <c r="B99" s="992">
        <v>3998</v>
      </c>
      <c r="C99" s="762">
        <f t="shared" si="14"/>
        <v>5389295</v>
      </c>
      <c r="D99" s="762">
        <f t="shared" ref="D99:H99" si="18">D9</f>
        <v>0</v>
      </c>
      <c r="E99" s="762">
        <f t="shared" si="18"/>
        <v>0</v>
      </c>
      <c r="F99" s="762">
        <f t="shared" si="18"/>
        <v>0</v>
      </c>
      <c r="G99" s="762">
        <f t="shared" si="18"/>
        <v>0</v>
      </c>
      <c r="H99" s="762">
        <f t="shared" si="18"/>
        <v>0</v>
      </c>
      <c r="I99" s="774" t="s">
        <v>1043</v>
      </c>
      <c r="J99" s="762">
        <f>J9</f>
        <v>0</v>
      </c>
      <c r="K99" s="762">
        <f>K9</f>
        <v>0</v>
      </c>
    </row>
    <row r="100" spans="1:11" ht="14.25" thickTop="1" thickBot="1" x14ac:dyDescent="0.25">
      <c r="A100" s="657" t="s">
        <v>1047</v>
      </c>
      <c r="B100" s="642"/>
      <c r="C100" s="762">
        <f>SUM(C98:C99)</f>
        <v>28156604</v>
      </c>
      <c r="D100" s="762">
        <f t="shared" ref="D100:K100" si="19">D10</f>
        <v>0</v>
      </c>
      <c r="E100" s="762">
        <f t="shared" si="19"/>
        <v>0</v>
      </c>
      <c r="F100" s="762">
        <f t="shared" si="19"/>
        <v>0</v>
      </c>
      <c r="G100" s="762">
        <f t="shared" si="19"/>
        <v>0</v>
      </c>
      <c r="H100" s="762">
        <f t="shared" si="19"/>
        <v>0</v>
      </c>
      <c r="I100" s="762">
        <f t="shared" si="19"/>
        <v>0</v>
      </c>
      <c r="J100" s="762">
        <f t="shared" si="19"/>
        <v>0</v>
      </c>
      <c r="K100" s="762">
        <f t="shared" si="19"/>
        <v>0</v>
      </c>
    </row>
    <row r="101" spans="1:11" ht="13.5" thickTop="1" x14ac:dyDescent="0.2">
      <c r="A101" s="1834" t="s">
        <v>1596</v>
      </c>
      <c r="B101" s="1835"/>
      <c r="C101" s="768"/>
      <c r="D101" s="769"/>
      <c r="E101" s="769"/>
      <c r="F101" s="769"/>
      <c r="G101" s="769"/>
      <c r="H101" s="769"/>
      <c r="I101" s="769"/>
      <c r="J101" s="769"/>
      <c r="K101" s="780"/>
    </row>
    <row r="102" spans="1:11" x14ac:dyDescent="0.2">
      <c r="A102" s="600" t="s">
        <v>399</v>
      </c>
      <c r="B102" s="602">
        <v>1000</v>
      </c>
      <c r="C102" s="771">
        <f>C12+C89</f>
        <v>6751224</v>
      </c>
      <c r="D102" s="781"/>
      <c r="E102" s="747"/>
      <c r="F102" s="747"/>
      <c r="G102" s="771">
        <f>G12</f>
        <v>0</v>
      </c>
      <c r="H102" s="782"/>
      <c r="I102" s="747"/>
      <c r="J102" s="747"/>
      <c r="K102" s="782"/>
    </row>
    <row r="103" spans="1:11" x14ac:dyDescent="0.2">
      <c r="A103" s="600" t="s">
        <v>400</v>
      </c>
      <c r="B103" s="602">
        <v>2000</v>
      </c>
      <c r="C103" s="772">
        <f t="shared" ref="C103:C108" si="20">C13</f>
        <v>12692511</v>
      </c>
      <c r="D103" s="772">
        <f>D13</f>
        <v>0</v>
      </c>
      <c r="E103" s="748"/>
      <c r="F103" s="772">
        <f>F13</f>
        <v>0</v>
      </c>
      <c r="G103" s="772">
        <f>G13</f>
        <v>0</v>
      </c>
      <c r="H103" s="772">
        <f>H13</f>
        <v>0</v>
      </c>
      <c r="I103" s="747"/>
      <c r="J103" s="772">
        <f>J13</f>
        <v>0</v>
      </c>
      <c r="K103" s="783">
        <f>K13</f>
        <v>0</v>
      </c>
    </row>
    <row r="104" spans="1:11" x14ac:dyDescent="0.2">
      <c r="A104" s="600" t="s">
        <v>392</v>
      </c>
      <c r="B104" s="602">
        <v>3000</v>
      </c>
      <c r="C104" s="772">
        <f t="shared" si="20"/>
        <v>613278</v>
      </c>
      <c r="D104" s="772">
        <f>D14</f>
        <v>0</v>
      </c>
      <c r="E104" s="781"/>
      <c r="F104" s="772">
        <f>F14</f>
        <v>0</v>
      </c>
      <c r="G104" s="772">
        <f>G14</f>
        <v>0</v>
      </c>
      <c r="H104" s="777"/>
      <c r="I104" s="747"/>
      <c r="J104" s="747"/>
      <c r="K104" s="777"/>
    </row>
    <row r="105" spans="1:11" x14ac:dyDescent="0.2">
      <c r="A105" s="600" t="s">
        <v>1622</v>
      </c>
      <c r="B105" s="602">
        <v>4000</v>
      </c>
      <c r="C105" s="772">
        <f t="shared" si="20"/>
        <v>3024988</v>
      </c>
      <c r="D105" s="772">
        <f>D15</f>
        <v>0</v>
      </c>
      <c r="E105" s="772">
        <f t="shared" ref="E105:H105" si="21">E15</f>
        <v>0</v>
      </c>
      <c r="F105" s="772">
        <f t="shared" si="21"/>
        <v>0</v>
      </c>
      <c r="G105" s="772">
        <f t="shared" si="21"/>
        <v>0</v>
      </c>
      <c r="H105" s="772">
        <f t="shared" si="21"/>
        <v>0</v>
      </c>
      <c r="I105" s="747"/>
      <c r="J105" s="784">
        <f t="shared" ref="J105:K109" si="22">J15</f>
        <v>0</v>
      </c>
      <c r="K105" s="772">
        <f t="shared" si="22"/>
        <v>0</v>
      </c>
    </row>
    <row r="106" spans="1:11" x14ac:dyDescent="0.2">
      <c r="A106" s="600" t="s">
        <v>393</v>
      </c>
      <c r="B106" s="602">
        <v>5000</v>
      </c>
      <c r="C106" s="772">
        <f t="shared" si="20"/>
        <v>114577</v>
      </c>
      <c r="D106" s="772">
        <f t="shared" ref="D106:G106" si="23">D16</f>
        <v>0</v>
      </c>
      <c r="E106" s="772">
        <f t="shared" si="23"/>
        <v>0</v>
      </c>
      <c r="F106" s="772">
        <f t="shared" si="23"/>
        <v>0</v>
      </c>
      <c r="G106" s="772">
        <f t="shared" si="23"/>
        <v>0</v>
      </c>
      <c r="H106" s="785"/>
      <c r="I106" s="747"/>
      <c r="J106" s="786">
        <f t="shared" si="22"/>
        <v>0</v>
      </c>
      <c r="K106" s="772">
        <f t="shared" si="22"/>
        <v>0</v>
      </c>
    </row>
    <row r="107" spans="1:11" ht="13.5" thickBot="1" x14ac:dyDescent="0.25">
      <c r="A107" s="641" t="s">
        <v>48</v>
      </c>
      <c r="B107" s="642"/>
      <c r="C107" s="762">
        <f>SUM(C102:C106)</f>
        <v>23196578</v>
      </c>
      <c r="D107" s="762">
        <f t="shared" ref="D107:H107" si="24">D17</f>
        <v>0</v>
      </c>
      <c r="E107" s="762">
        <f t="shared" si="24"/>
        <v>0</v>
      </c>
      <c r="F107" s="762">
        <f t="shared" si="24"/>
        <v>0</v>
      </c>
      <c r="G107" s="762">
        <f t="shared" si="24"/>
        <v>0</v>
      </c>
      <c r="H107" s="762">
        <f t="shared" si="24"/>
        <v>0</v>
      </c>
      <c r="I107" s="747"/>
      <c r="J107" s="762">
        <f t="shared" si="22"/>
        <v>0</v>
      </c>
      <c r="K107" s="762">
        <f t="shared" si="22"/>
        <v>0</v>
      </c>
    </row>
    <row r="108" spans="1:11" ht="15.75" thickTop="1" x14ac:dyDescent="0.2">
      <c r="A108" s="660" t="s">
        <v>1277</v>
      </c>
      <c r="B108" s="661">
        <v>4180</v>
      </c>
      <c r="C108" s="771">
        <f t="shared" si="20"/>
        <v>5389295</v>
      </c>
      <c r="D108" s="771">
        <f t="shared" ref="D108:H108" si="25">D18</f>
        <v>0</v>
      </c>
      <c r="E108" s="771">
        <f t="shared" si="25"/>
        <v>0</v>
      </c>
      <c r="F108" s="771">
        <f t="shared" si="25"/>
        <v>0</v>
      </c>
      <c r="G108" s="771">
        <f t="shared" si="25"/>
        <v>0</v>
      </c>
      <c r="H108" s="771">
        <f t="shared" si="25"/>
        <v>0</v>
      </c>
      <c r="I108" s="747"/>
      <c r="J108" s="771">
        <f t="shared" si="22"/>
        <v>0</v>
      </c>
      <c r="K108" s="771">
        <f t="shared" si="22"/>
        <v>0</v>
      </c>
    </row>
    <row r="109" spans="1:11" ht="13.5" thickBot="1" x14ac:dyDescent="0.25">
      <c r="A109" s="641" t="s">
        <v>444</v>
      </c>
      <c r="B109" s="642"/>
      <c r="C109" s="762">
        <f>SUM(C107:C108)</f>
        <v>28585873</v>
      </c>
      <c r="D109" s="762">
        <f t="shared" ref="D109:H109" si="26">D19</f>
        <v>0</v>
      </c>
      <c r="E109" s="762">
        <f t="shared" si="26"/>
        <v>0</v>
      </c>
      <c r="F109" s="762">
        <f t="shared" si="26"/>
        <v>0</v>
      </c>
      <c r="G109" s="762">
        <f t="shared" si="26"/>
        <v>0</v>
      </c>
      <c r="H109" s="762">
        <f t="shared" si="26"/>
        <v>0</v>
      </c>
      <c r="I109" s="747"/>
      <c r="J109" s="762">
        <f t="shared" si="22"/>
        <v>0</v>
      </c>
      <c r="K109" s="762">
        <f t="shared" si="22"/>
        <v>0</v>
      </c>
    </row>
    <row r="110" spans="1:11" ht="16.5" thickTop="1" thickBot="1" x14ac:dyDescent="0.25">
      <c r="A110" s="1846" t="s">
        <v>1278</v>
      </c>
      <c r="B110" s="1847"/>
      <c r="C110" s="787">
        <f>C98-C107</f>
        <v>-429269</v>
      </c>
      <c r="D110" s="787">
        <f t="shared" ref="D110:K110" si="27">D20</f>
        <v>0</v>
      </c>
      <c r="E110" s="787">
        <f t="shared" si="27"/>
        <v>0</v>
      </c>
      <c r="F110" s="787">
        <f t="shared" si="27"/>
        <v>0</v>
      </c>
      <c r="G110" s="787">
        <f t="shared" si="27"/>
        <v>0</v>
      </c>
      <c r="H110" s="787">
        <f t="shared" si="27"/>
        <v>0</v>
      </c>
      <c r="I110" s="787">
        <f t="shared" si="27"/>
        <v>0</v>
      </c>
      <c r="J110" s="787">
        <f t="shared" si="27"/>
        <v>0</v>
      </c>
      <c r="K110" s="787">
        <f t="shared" si="27"/>
        <v>0</v>
      </c>
    </row>
    <row r="111" spans="1:11" ht="13.5" thickTop="1" x14ac:dyDescent="0.2">
      <c r="A111" s="1848" t="s">
        <v>1597</v>
      </c>
      <c r="B111" s="1849"/>
      <c r="C111" s="768"/>
      <c r="D111" s="769"/>
      <c r="E111" s="769"/>
      <c r="F111" s="769"/>
      <c r="G111" s="769"/>
      <c r="H111" s="769"/>
      <c r="I111" s="769"/>
      <c r="J111" s="769"/>
      <c r="K111" s="780"/>
    </row>
    <row r="112" spans="1:11" x14ac:dyDescent="0.2">
      <c r="A112" s="983" t="s">
        <v>529</v>
      </c>
      <c r="B112" s="984"/>
      <c r="C112" s="747"/>
      <c r="D112" s="747"/>
      <c r="E112" s="747"/>
      <c r="F112" s="747"/>
      <c r="G112" s="747"/>
      <c r="H112" s="747"/>
      <c r="I112" s="747"/>
      <c r="J112" s="747"/>
      <c r="K112" s="747"/>
    </row>
    <row r="113" spans="1:11" ht="13.5" thickBot="1" x14ac:dyDescent="0.25">
      <c r="A113" s="1852" t="s">
        <v>319</v>
      </c>
      <c r="B113" s="1853"/>
      <c r="C113" s="789">
        <f>C44</f>
        <v>90465</v>
      </c>
      <c r="D113" s="789">
        <f t="shared" ref="D113:K113" si="28">D44</f>
        <v>0</v>
      </c>
      <c r="E113" s="789">
        <f t="shared" si="28"/>
        <v>0</v>
      </c>
      <c r="F113" s="789">
        <f t="shared" si="28"/>
        <v>0</v>
      </c>
      <c r="G113" s="789">
        <f t="shared" si="28"/>
        <v>0</v>
      </c>
      <c r="H113" s="789">
        <f t="shared" si="28"/>
        <v>0</v>
      </c>
      <c r="I113" s="789">
        <f t="shared" si="28"/>
        <v>0</v>
      </c>
      <c r="J113" s="789">
        <f t="shared" si="28"/>
        <v>0</v>
      </c>
      <c r="K113" s="789">
        <f t="shared" si="28"/>
        <v>0</v>
      </c>
    </row>
    <row r="114" spans="1:11" ht="13.5" thickTop="1" x14ac:dyDescent="0.2">
      <c r="A114" s="1850" t="s">
        <v>105</v>
      </c>
      <c r="B114" s="1851"/>
      <c r="C114" s="747"/>
      <c r="D114" s="747"/>
      <c r="E114" s="747"/>
      <c r="F114" s="747"/>
      <c r="G114" s="747"/>
      <c r="H114" s="747"/>
      <c r="I114" s="747"/>
      <c r="J114" s="747"/>
      <c r="K114" s="747"/>
    </row>
    <row r="115" spans="1:11" ht="13.5" thickBot="1" x14ac:dyDescent="0.25">
      <c r="A115" s="1838" t="s">
        <v>385</v>
      </c>
      <c r="B115" s="1839"/>
      <c r="C115" s="789">
        <f>C76</f>
        <v>0</v>
      </c>
      <c r="D115" s="789">
        <f t="shared" ref="D115:K115" si="29">D76</f>
        <v>0</v>
      </c>
      <c r="E115" s="789">
        <f t="shared" si="29"/>
        <v>0</v>
      </c>
      <c r="F115" s="789">
        <f t="shared" si="29"/>
        <v>0</v>
      </c>
      <c r="G115" s="789">
        <f t="shared" si="29"/>
        <v>0</v>
      </c>
      <c r="H115" s="789">
        <f t="shared" si="29"/>
        <v>0</v>
      </c>
      <c r="I115" s="789">
        <f t="shared" si="29"/>
        <v>0</v>
      </c>
      <c r="J115" s="789">
        <f t="shared" si="29"/>
        <v>0</v>
      </c>
      <c r="K115" s="789">
        <f t="shared" si="29"/>
        <v>0</v>
      </c>
    </row>
    <row r="116" spans="1:11" ht="14.25" thickTop="1" thickBot="1" x14ac:dyDescent="0.25">
      <c r="A116" s="1840" t="s">
        <v>1051</v>
      </c>
      <c r="B116" s="1841"/>
      <c r="C116" s="789">
        <f>C77</f>
        <v>90465</v>
      </c>
      <c r="D116" s="789">
        <f t="shared" ref="D116:K116" si="30">D77</f>
        <v>0</v>
      </c>
      <c r="E116" s="789">
        <f t="shared" si="30"/>
        <v>0</v>
      </c>
      <c r="F116" s="789">
        <f t="shared" si="30"/>
        <v>0</v>
      </c>
      <c r="G116" s="789">
        <f t="shared" si="30"/>
        <v>0</v>
      </c>
      <c r="H116" s="789">
        <f t="shared" si="30"/>
        <v>0</v>
      </c>
      <c r="I116" s="789">
        <f t="shared" si="30"/>
        <v>0</v>
      </c>
      <c r="J116" s="789">
        <f t="shared" si="30"/>
        <v>0</v>
      </c>
      <c r="K116" s="789">
        <f t="shared" si="30"/>
        <v>0</v>
      </c>
    </row>
    <row r="117" spans="1:11" ht="14.25" thickTop="1" thickBot="1" x14ac:dyDescent="0.25">
      <c r="A117" s="1842" t="str">
        <f>"Fund Balances (All sources with Student Activity Funds) - June 30, "&amp;'AFR22'!E2&amp;""</f>
        <v>Fund Balances (All sources with Student Activity Funds) - June 30, 2022</v>
      </c>
      <c r="B117" s="1843"/>
      <c r="C117" s="762">
        <f>C81+C91</f>
        <v>1532258</v>
      </c>
      <c r="D117" s="762">
        <f t="shared" ref="D117:K117" si="31">D81+D91</f>
        <v>0</v>
      </c>
      <c r="E117" s="762">
        <f t="shared" si="31"/>
        <v>0</v>
      </c>
      <c r="F117" s="762">
        <f t="shared" si="31"/>
        <v>0</v>
      </c>
      <c r="G117" s="762">
        <f t="shared" si="31"/>
        <v>0</v>
      </c>
      <c r="H117" s="762">
        <f t="shared" si="31"/>
        <v>0</v>
      </c>
      <c r="I117" s="762">
        <f t="shared" si="31"/>
        <v>0</v>
      </c>
      <c r="J117" s="762">
        <f t="shared" si="31"/>
        <v>0</v>
      </c>
      <c r="K117" s="762">
        <f t="shared" si="31"/>
        <v>0</v>
      </c>
    </row>
    <row r="118" spans="1:11" ht="13.5" thickTop="1" x14ac:dyDescent="0.2"/>
  </sheetData>
  <sheetProtection algorithmName="SHA-512" hashValue="PQQs8NLoSfa5xJBhRloLxQzGYUpknJ9PS7rhW0UmKHDVorNgvYT+Z71cUcmf0F8nMYpWvF9XO6TETLuc9QUNbA==" saltValue="K+H0tkYSWW7hoOFFX7PkTw=="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2022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81"/>
  <sheetViews>
    <sheetView showGridLines="0" defaultGridColor="0" colorId="8" zoomScaleNormal="100" zoomScaleSheetLayoutView="75" workbookViewId="0">
      <pane ySplit="2" topLeftCell="A3" activePane="bottomLeft" state="frozen"/>
      <selection sqref="A1:A2"/>
      <selection pane="bottomLeft" activeCell="C266" sqref="C266"/>
    </sheetView>
  </sheetViews>
  <sheetFormatPr defaultColWidth="9.140625" defaultRowHeight="12.75" x14ac:dyDescent="0.2"/>
  <cols>
    <col min="1" max="1" width="54.140625" style="361" customWidth="1"/>
    <col min="2" max="2" width="4.7109375" style="362" customWidth="1"/>
    <col min="3" max="11" width="13.7109375" style="122" customWidth="1"/>
    <col min="12" max="16384" width="9.140625" style="122"/>
  </cols>
  <sheetData>
    <row r="1" spans="1:12" x14ac:dyDescent="0.2">
      <c r="A1" s="1856" t="s">
        <v>1335</v>
      </c>
      <c r="B1" s="302"/>
      <c r="C1" s="303" t="s">
        <v>370</v>
      </c>
      <c r="D1" s="303" t="s">
        <v>371</v>
      </c>
      <c r="E1" s="303" t="s">
        <v>372</v>
      </c>
      <c r="F1" s="303" t="s">
        <v>373</v>
      </c>
      <c r="G1" s="303" t="s">
        <v>374</v>
      </c>
      <c r="H1" s="303" t="s">
        <v>375</v>
      </c>
      <c r="I1" s="303" t="s">
        <v>376</v>
      </c>
      <c r="J1" s="303" t="s">
        <v>377</v>
      </c>
      <c r="K1" s="303" t="s">
        <v>676</v>
      </c>
    </row>
    <row r="2" spans="1:12" ht="36" x14ac:dyDescent="0.2">
      <c r="A2" s="1857"/>
      <c r="B2" s="338" t="s">
        <v>323</v>
      </c>
      <c r="C2" s="339" t="s">
        <v>1030</v>
      </c>
      <c r="D2" s="339" t="s">
        <v>775</v>
      </c>
      <c r="E2" s="339" t="s">
        <v>383</v>
      </c>
      <c r="F2" s="339" t="s">
        <v>137</v>
      </c>
      <c r="G2" s="339" t="s">
        <v>888</v>
      </c>
      <c r="H2" s="339" t="s">
        <v>382</v>
      </c>
      <c r="I2" s="339" t="s">
        <v>352</v>
      </c>
      <c r="J2" s="339" t="s">
        <v>381</v>
      </c>
      <c r="K2" s="339" t="s">
        <v>139</v>
      </c>
    </row>
    <row r="3" spans="1:12" ht="16.7" customHeight="1" x14ac:dyDescent="0.2">
      <c r="A3" s="603" t="s">
        <v>110</v>
      </c>
      <c r="B3" s="604"/>
      <c r="C3" s="605"/>
      <c r="D3" s="605"/>
      <c r="E3" s="605"/>
      <c r="F3" s="606"/>
      <c r="G3" s="607"/>
      <c r="H3" s="606"/>
      <c r="I3" s="606"/>
      <c r="J3" s="606"/>
      <c r="K3" s="608"/>
    </row>
    <row r="4" spans="1:12" ht="15.75" customHeight="1" x14ac:dyDescent="0.2">
      <c r="A4" s="612" t="s">
        <v>324</v>
      </c>
      <c r="B4" s="602">
        <v>1100</v>
      </c>
      <c r="C4" s="340"/>
      <c r="D4" s="340"/>
      <c r="E4" s="340"/>
      <c r="F4" s="341"/>
      <c r="G4" s="342"/>
      <c r="H4" s="343"/>
      <c r="I4" s="343"/>
      <c r="J4" s="343"/>
      <c r="K4" s="343"/>
    </row>
    <row r="5" spans="1:12" ht="15" x14ac:dyDescent="0.2">
      <c r="A5" s="319" t="s">
        <v>1284</v>
      </c>
      <c r="B5" s="344"/>
      <c r="C5" s="808">
        <v>0</v>
      </c>
      <c r="D5" s="808">
        <v>0</v>
      </c>
      <c r="E5" s="746">
        <v>0</v>
      </c>
      <c r="F5" s="796">
        <v>0</v>
      </c>
      <c r="G5" s="746">
        <v>0</v>
      </c>
      <c r="H5" s="746">
        <v>0</v>
      </c>
      <c r="I5" s="746">
        <v>0</v>
      </c>
      <c r="J5" s="746">
        <v>0</v>
      </c>
      <c r="K5" s="746">
        <v>0</v>
      </c>
    </row>
    <row r="6" spans="1:12" ht="15" x14ac:dyDescent="0.2">
      <c r="A6" s="312" t="s">
        <v>1285</v>
      </c>
      <c r="B6" s="314">
        <v>1130</v>
      </c>
      <c r="C6" s="746">
        <v>0</v>
      </c>
      <c r="D6" s="746">
        <v>0</v>
      </c>
      <c r="E6" s="750"/>
      <c r="F6" s="750"/>
      <c r="G6" s="747"/>
      <c r="H6" s="747"/>
      <c r="I6" s="747"/>
      <c r="J6" s="747"/>
      <c r="K6" s="747"/>
    </row>
    <row r="7" spans="1:12" x14ac:dyDescent="0.2">
      <c r="A7" s="312" t="s">
        <v>107</v>
      </c>
      <c r="B7" s="345">
        <v>1140</v>
      </c>
      <c r="C7" s="746">
        <v>0</v>
      </c>
      <c r="D7" s="746">
        <v>0</v>
      </c>
      <c r="E7" s="747"/>
      <c r="F7" s="746">
        <v>0</v>
      </c>
      <c r="G7" s="746">
        <v>0</v>
      </c>
      <c r="H7" s="746">
        <v>0</v>
      </c>
      <c r="I7" s="747"/>
      <c r="J7" s="747"/>
      <c r="K7" s="747"/>
    </row>
    <row r="8" spans="1:12" x14ac:dyDescent="0.2">
      <c r="A8" s="312" t="s">
        <v>358</v>
      </c>
      <c r="B8" s="314">
        <v>1150</v>
      </c>
      <c r="C8" s="750"/>
      <c r="D8" s="750"/>
      <c r="E8" s="751"/>
      <c r="F8" s="751"/>
      <c r="G8" s="808">
        <v>0</v>
      </c>
      <c r="H8" s="747"/>
      <c r="I8" s="747"/>
      <c r="J8" s="747"/>
      <c r="K8" s="747"/>
    </row>
    <row r="9" spans="1:12" x14ac:dyDescent="0.2">
      <c r="A9" s="315" t="s">
        <v>108</v>
      </c>
      <c r="B9" s="314">
        <v>1160</v>
      </c>
      <c r="C9" s="747"/>
      <c r="D9" s="746">
        <v>0</v>
      </c>
      <c r="E9" s="746">
        <v>0</v>
      </c>
      <c r="F9" s="748"/>
      <c r="G9" s="750"/>
      <c r="H9" s="746">
        <v>0</v>
      </c>
      <c r="I9" s="747"/>
      <c r="J9" s="747"/>
      <c r="K9" s="747"/>
    </row>
    <row r="10" spans="1:12" x14ac:dyDescent="0.2">
      <c r="A10" s="315" t="s">
        <v>109</v>
      </c>
      <c r="B10" s="314">
        <v>1170</v>
      </c>
      <c r="C10" s="746">
        <v>0</v>
      </c>
      <c r="D10" s="788"/>
      <c r="E10" s="788"/>
      <c r="F10" s="748"/>
      <c r="G10" s="747"/>
      <c r="H10" s="747"/>
      <c r="I10" s="747"/>
      <c r="J10" s="747"/>
      <c r="K10" s="747"/>
    </row>
    <row r="11" spans="1:12" x14ac:dyDescent="0.2">
      <c r="A11" s="315" t="s">
        <v>359</v>
      </c>
      <c r="B11" s="346">
        <v>1190</v>
      </c>
      <c r="C11" s="765">
        <v>0</v>
      </c>
      <c r="D11" s="746">
        <v>0</v>
      </c>
      <c r="E11" s="746">
        <v>0</v>
      </c>
      <c r="F11" s="746">
        <v>0</v>
      </c>
      <c r="G11" s="746">
        <v>0</v>
      </c>
      <c r="H11" s="746">
        <v>0</v>
      </c>
      <c r="I11" s="746">
        <v>0</v>
      </c>
      <c r="J11" s="746">
        <v>0</v>
      </c>
      <c r="K11" s="746">
        <v>0</v>
      </c>
      <c r="L11" s="347"/>
    </row>
    <row r="12" spans="1:12" ht="12.75" customHeight="1" thickBot="1" x14ac:dyDescent="0.25">
      <c r="A12" s="639" t="s">
        <v>29</v>
      </c>
      <c r="B12" s="640"/>
      <c r="C12" s="797">
        <f t="shared" ref="C12:K12" si="0">SUM(C5:C11)</f>
        <v>0</v>
      </c>
      <c r="D12" s="797">
        <f t="shared" si="0"/>
        <v>0</v>
      </c>
      <c r="E12" s="797">
        <f t="shared" si="0"/>
        <v>0</v>
      </c>
      <c r="F12" s="797">
        <f t="shared" si="0"/>
        <v>0</v>
      </c>
      <c r="G12" s="797">
        <f t="shared" si="0"/>
        <v>0</v>
      </c>
      <c r="H12" s="797">
        <f t="shared" si="0"/>
        <v>0</v>
      </c>
      <c r="I12" s="797">
        <f t="shared" si="0"/>
        <v>0</v>
      </c>
      <c r="J12" s="797">
        <f t="shared" si="0"/>
        <v>0</v>
      </c>
      <c r="K12" s="762">
        <f t="shared" si="0"/>
        <v>0</v>
      </c>
    </row>
    <row r="13" spans="1:12" ht="15.75" customHeight="1" thickTop="1" x14ac:dyDescent="0.2">
      <c r="A13" s="613" t="s">
        <v>394</v>
      </c>
      <c r="B13" s="614">
        <v>1200</v>
      </c>
      <c r="C13" s="798"/>
      <c r="D13" s="798"/>
      <c r="E13" s="798"/>
      <c r="F13" s="798"/>
      <c r="G13" s="798"/>
      <c r="H13" s="798"/>
      <c r="I13" s="798"/>
      <c r="J13" s="798"/>
      <c r="K13" s="747"/>
    </row>
    <row r="14" spans="1:12" x14ac:dyDescent="0.2">
      <c r="A14" s="312" t="s">
        <v>3</v>
      </c>
      <c r="B14" s="314">
        <v>1210</v>
      </c>
      <c r="C14" s="765">
        <v>0</v>
      </c>
      <c r="D14" s="746">
        <v>0</v>
      </c>
      <c r="E14" s="746">
        <v>0</v>
      </c>
      <c r="F14" s="746">
        <v>0</v>
      </c>
      <c r="G14" s="746">
        <v>0</v>
      </c>
      <c r="H14" s="746">
        <v>0</v>
      </c>
      <c r="I14" s="746">
        <v>0</v>
      </c>
      <c r="J14" s="746">
        <v>0</v>
      </c>
      <c r="K14" s="746">
        <v>0</v>
      </c>
    </row>
    <row r="15" spans="1:12" ht="12.75" customHeight="1" x14ac:dyDescent="0.2">
      <c r="A15" s="312" t="s">
        <v>94</v>
      </c>
      <c r="B15" s="314">
        <v>1220</v>
      </c>
      <c r="C15" s="765">
        <v>0</v>
      </c>
      <c r="D15" s="746">
        <v>0</v>
      </c>
      <c r="E15" s="746">
        <v>0</v>
      </c>
      <c r="F15" s="746">
        <v>0</v>
      </c>
      <c r="G15" s="746">
        <v>0</v>
      </c>
      <c r="H15" s="746">
        <v>0</v>
      </c>
      <c r="I15" s="746">
        <v>0</v>
      </c>
      <c r="J15" s="746">
        <v>0</v>
      </c>
      <c r="K15" s="746">
        <v>0</v>
      </c>
    </row>
    <row r="16" spans="1:12" ht="15" customHeight="1" x14ac:dyDescent="0.2">
      <c r="A16" s="312" t="s">
        <v>1286</v>
      </c>
      <c r="B16" s="345">
        <v>1230</v>
      </c>
      <c r="C16" s="765">
        <v>0</v>
      </c>
      <c r="D16" s="746">
        <v>0</v>
      </c>
      <c r="E16" s="746">
        <v>0</v>
      </c>
      <c r="F16" s="746">
        <v>0</v>
      </c>
      <c r="G16" s="746">
        <v>0</v>
      </c>
      <c r="H16" s="746">
        <v>0</v>
      </c>
      <c r="I16" s="746">
        <v>0</v>
      </c>
      <c r="J16" s="746">
        <v>0</v>
      </c>
      <c r="K16" s="746">
        <v>0</v>
      </c>
    </row>
    <row r="17" spans="1:11" ht="12.75" customHeight="1" x14ac:dyDescent="0.2">
      <c r="A17" s="312" t="s">
        <v>722</v>
      </c>
      <c r="B17" s="314">
        <v>1290</v>
      </c>
      <c r="C17" s="765">
        <v>0</v>
      </c>
      <c r="D17" s="746">
        <v>0</v>
      </c>
      <c r="E17" s="746">
        <v>0</v>
      </c>
      <c r="F17" s="746">
        <v>0</v>
      </c>
      <c r="G17" s="746">
        <v>0</v>
      </c>
      <c r="H17" s="746">
        <v>0</v>
      </c>
      <c r="I17" s="746">
        <v>0</v>
      </c>
      <c r="J17" s="746">
        <v>0</v>
      </c>
      <c r="K17" s="746">
        <v>0</v>
      </c>
    </row>
    <row r="18" spans="1:11" ht="12.75" customHeight="1" thickBot="1" x14ac:dyDescent="0.25">
      <c r="A18" s="641" t="s">
        <v>476</v>
      </c>
      <c r="B18" s="642"/>
      <c r="C18" s="799">
        <f>SUM(C14:C17)</f>
        <v>0</v>
      </c>
      <c r="D18" s="799">
        <f t="shared" ref="D18:K18" si="1">SUM(D14:D17)</f>
        <v>0</v>
      </c>
      <c r="E18" s="799">
        <f t="shared" si="1"/>
        <v>0</v>
      </c>
      <c r="F18" s="799">
        <f t="shared" si="1"/>
        <v>0</v>
      </c>
      <c r="G18" s="799">
        <f t="shared" si="1"/>
        <v>0</v>
      </c>
      <c r="H18" s="799">
        <f t="shared" si="1"/>
        <v>0</v>
      </c>
      <c r="I18" s="799">
        <f t="shared" si="1"/>
        <v>0</v>
      </c>
      <c r="J18" s="799">
        <f t="shared" si="1"/>
        <v>0</v>
      </c>
      <c r="K18" s="800">
        <f t="shared" si="1"/>
        <v>0</v>
      </c>
    </row>
    <row r="19" spans="1:11" ht="15.75" customHeight="1" thickTop="1" x14ac:dyDescent="0.2">
      <c r="A19" s="613" t="s">
        <v>395</v>
      </c>
      <c r="B19" s="614">
        <v>1300</v>
      </c>
      <c r="C19" s="801"/>
      <c r="D19" s="801"/>
      <c r="E19" s="801"/>
      <c r="F19" s="801"/>
      <c r="G19" s="798"/>
      <c r="H19" s="801"/>
      <c r="I19" s="801"/>
      <c r="J19" s="801"/>
      <c r="K19" s="802"/>
    </row>
    <row r="20" spans="1:11" x14ac:dyDescent="0.2">
      <c r="A20" s="312" t="s">
        <v>953</v>
      </c>
      <c r="B20" s="314">
        <v>1311</v>
      </c>
      <c r="C20" s="746">
        <v>0</v>
      </c>
      <c r="D20" s="747"/>
      <c r="E20" s="747"/>
      <c r="F20" s="747"/>
      <c r="G20" s="747"/>
      <c r="H20" s="747"/>
      <c r="I20" s="747"/>
      <c r="J20" s="747"/>
      <c r="K20" s="747"/>
    </row>
    <row r="21" spans="1:11" ht="12.75" customHeight="1" x14ac:dyDescent="0.2">
      <c r="A21" s="312" t="s">
        <v>744</v>
      </c>
      <c r="B21" s="314">
        <v>1312</v>
      </c>
      <c r="C21" s="765">
        <v>0</v>
      </c>
      <c r="D21" s="747"/>
      <c r="E21" s="747"/>
      <c r="F21" s="747"/>
      <c r="G21" s="747"/>
      <c r="H21" s="747"/>
      <c r="I21" s="747"/>
      <c r="J21" s="747"/>
      <c r="K21" s="747"/>
    </row>
    <row r="22" spans="1:11" ht="12.75" customHeight="1" x14ac:dyDescent="0.2">
      <c r="A22" s="312" t="s">
        <v>954</v>
      </c>
      <c r="B22" s="314">
        <v>1313</v>
      </c>
      <c r="C22" s="765">
        <v>0</v>
      </c>
      <c r="D22" s="747"/>
      <c r="E22" s="747"/>
      <c r="F22" s="747"/>
      <c r="G22" s="747"/>
      <c r="H22" s="747"/>
      <c r="I22" s="747"/>
      <c r="J22" s="747"/>
      <c r="K22" s="747"/>
    </row>
    <row r="23" spans="1:11" ht="12.75" customHeight="1" x14ac:dyDescent="0.2">
      <c r="A23" s="312" t="s">
        <v>955</v>
      </c>
      <c r="B23" s="314">
        <v>1314</v>
      </c>
      <c r="C23" s="765">
        <v>0</v>
      </c>
      <c r="D23" s="747"/>
      <c r="E23" s="747"/>
      <c r="F23" s="747"/>
      <c r="G23" s="747"/>
      <c r="H23" s="747"/>
      <c r="I23" s="747"/>
      <c r="J23" s="747"/>
      <c r="K23" s="747"/>
    </row>
    <row r="24" spans="1:11" ht="12.75" customHeight="1" x14ac:dyDescent="0.2">
      <c r="A24" s="312" t="s">
        <v>915</v>
      </c>
      <c r="B24" s="314">
        <v>1321</v>
      </c>
      <c r="C24" s="765">
        <v>0</v>
      </c>
      <c r="D24" s="747"/>
      <c r="E24" s="747"/>
      <c r="F24" s="747"/>
      <c r="G24" s="747"/>
      <c r="H24" s="747"/>
      <c r="I24" s="747"/>
      <c r="J24" s="747"/>
      <c r="K24" s="747"/>
    </row>
    <row r="25" spans="1:11" ht="12.75" customHeight="1" x14ac:dyDescent="0.2">
      <c r="A25" s="312" t="s">
        <v>745</v>
      </c>
      <c r="B25" s="314">
        <v>1322</v>
      </c>
      <c r="C25" s="765">
        <v>159603</v>
      </c>
      <c r="D25" s="747"/>
      <c r="E25" s="747"/>
      <c r="F25" s="747"/>
      <c r="G25" s="747"/>
      <c r="H25" s="747"/>
      <c r="I25" s="747"/>
      <c r="J25" s="747"/>
      <c r="K25" s="747"/>
    </row>
    <row r="26" spans="1:11" ht="12.75" customHeight="1" x14ac:dyDescent="0.2">
      <c r="A26" s="312" t="s">
        <v>981</v>
      </c>
      <c r="B26" s="314">
        <v>1323</v>
      </c>
      <c r="C26" s="765">
        <v>0</v>
      </c>
      <c r="D26" s="747"/>
      <c r="E26" s="747"/>
      <c r="F26" s="747"/>
      <c r="G26" s="747"/>
      <c r="H26" s="747"/>
      <c r="I26" s="747"/>
      <c r="J26" s="747"/>
      <c r="K26" s="747"/>
    </row>
    <row r="27" spans="1:11" ht="12.75" customHeight="1" x14ac:dyDescent="0.2">
      <c r="A27" s="312" t="s">
        <v>911</v>
      </c>
      <c r="B27" s="314">
        <v>1324</v>
      </c>
      <c r="C27" s="765">
        <v>0</v>
      </c>
      <c r="D27" s="747"/>
      <c r="E27" s="747"/>
      <c r="F27" s="747"/>
      <c r="G27" s="747"/>
      <c r="H27" s="747"/>
      <c r="I27" s="747"/>
      <c r="J27" s="747"/>
      <c r="K27" s="747"/>
    </row>
    <row r="28" spans="1:11" ht="12.75" customHeight="1" x14ac:dyDescent="0.2">
      <c r="A28" s="312" t="s">
        <v>912</v>
      </c>
      <c r="B28" s="314">
        <v>1331</v>
      </c>
      <c r="C28" s="765">
        <v>0</v>
      </c>
      <c r="D28" s="747"/>
      <c r="E28" s="747"/>
      <c r="F28" s="747"/>
      <c r="G28" s="747"/>
      <c r="H28" s="747"/>
      <c r="I28" s="747"/>
      <c r="J28" s="747"/>
      <c r="K28" s="747"/>
    </row>
    <row r="29" spans="1:11" ht="12.75" customHeight="1" x14ac:dyDescent="0.2">
      <c r="A29" s="312" t="s">
        <v>746</v>
      </c>
      <c r="B29" s="314">
        <v>1332</v>
      </c>
      <c r="C29" s="765">
        <v>0</v>
      </c>
      <c r="D29" s="747"/>
      <c r="E29" s="747"/>
      <c r="F29" s="747"/>
      <c r="G29" s="747"/>
      <c r="H29" s="747"/>
      <c r="I29" s="747"/>
      <c r="J29" s="747"/>
      <c r="K29" s="747"/>
    </row>
    <row r="30" spans="1:11" ht="12.75" customHeight="1" x14ac:dyDescent="0.2">
      <c r="A30" s="312" t="s">
        <v>914</v>
      </c>
      <c r="B30" s="314">
        <v>1333</v>
      </c>
      <c r="C30" s="765">
        <v>0</v>
      </c>
      <c r="D30" s="747"/>
      <c r="E30" s="747"/>
      <c r="F30" s="747"/>
      <c r="G30" s="747"/>
      <c r="H30" s="747"/>
      <c r="I30" s="747"/>
      <c r="J30" s="747"/>
      <c r="K30" s="747"/>
    </row>
    <row r="31" spans="1:11" ht="12.75" customHeight="1" x14ac:dyDescent="0.2">
      <c r="A31" s="312" t="s">
        <v>913</v>
      </c>
      <c r="B31" s="314">
        <v>1334</v>
      </c>
      <c r="C31" s="765">
        <v>0</v>
      </c>
      <c r="D31" s="747"/>
      <c r="E31" s="747"/>
      <c r="F31" s="747"/>
      <c r="G31" s="747"/>
      <c r="H31" s="747"/>
      <c r="I31" s="747"/>
      <c r="J31" s="747"/>
      <c r="K31" s="747"/>
    </row>
    <row r="32" spans="1:11" ht="12.75" customHeight="1" x14ac:dyDescent="0.2">
      <c r="A32" s="312" t="s">
        <v>435</v>
      </c>
      <c r="B32" s="314">
        <v>1341</v>
      </c>
      <c r="C32" s="765">
        <v>0</v>
      </c>
      <c r="D32" s="747"/>
      <c r="E32" s="747"/>
      <c r="F32" s="747"/>
      <c r="G32" s="747"/>
      <c r="H32" s="747"/>
      <c r="I32" s="747"/>
      <c r="J32" s="747"/>
      <c r="K32" s="747"/>
    </row>
    <row r="33" spans="1:11" ht="12.75" customHeight="1" x14ac:dyDescent="0.2">
      <c r="A33" s="312" t="s">
        <v>747</v>
      </c>
      <c r="B33" s="314">
        <v>1342</v>
      </c>
      <c r="C33" s="765">
        <v>0</v>
      </c>
      <c r="D33" s="747"/>
      <c r="E33" s="747"/>
      <c r="F33" s="747"/>
      <c r="G33" s="747"/>
      <c r="H33" s="747"/>
      <c r="I33" s="747"/>
      <c r="J33" s="747"/>
      <c r="K33" s="747"/>
    </row>
    <row r="34" spans="1:11" ht="12.75" customHeight="1" x14ac:dyDescent="0.2">
      <c r="A34" s="312" t="s">
        <v>436</v>
      </c>
      <c r="B34" s="314">
        <v>1343</v>
      </c>
      <c r="C34" s="765">
        <v>0</v>
      </c>
      <c r="D34" s="747"/>
      <c r="E34" s="747"/>
      <c r="F34" s="747"/>
      <c r="G34" s="747"/>
      <c r="H34" s="747"/>
      <c r="I34" s="747"/>
      <c r="J34" s="747"/>
      <c r="K34" s="747"/>
    </row>
    <row r="35" spans="1:11" ht="12.75" customHeight="1" x14ac:dyDescent="0.2">
      <c r="A35" s="312" t="s">
        <v>434</v>
      </c>
      <c r="B35" s="314">
        <v>1344</v>
      </c>
      <c r="C35" s="765">
        <v>0</v>
      </c>
      <c r="D35" s="747"/>
      <c r="E35" s="747"/>
      <c r="F35" s="747"/>
      <c r="G35" s="747"/>
      <c r="H35" s="747"/>
      <c r="I35" s="747"/>
      <c r="J35" s="747"/>
      <c r="K35" s="747"/>
    </row>
    <row r="36" spans="1:11" ht="12.75" customHeight="1" x14ac:dyDescent="0.2">
      <c r="A36" s="312" t="s">
        <v>743</v>
      </c>
      <c r="B36" s="314">
        <v>1351</v>
      </c>
      <c r="C36" s="765">
        <v>0</v>
      </c>
      <c r="D36" s="747"/>
      <c r="E36" s="747"/>
      <c r="F36" s="747"/>
      <c r="G36" s="747"/>
      <c r="H36" s="747"/>
      <c r="I36" s="747"/>
      <c r="J36" s="747"/>
      <c r="K36" s="747"/>
    </row>
    <row r="37" spans="1:11" ht="12.75" customHeight="1" x14ac:dyDescent="0.2">
      <c r="A37" s="312" t="s">
        <v>748</v>
      </c>
      <c r="B37" s="314">
        <v>1352</v>
      </c>
      <c r="C37" s="765">
        <v>0</v>
      </c>
      <c r="D37" s="747"/>
      <c r="E37" s="747"/>
      <c r="F37" s="747"/>
      <c r="G37" s="747"/>
      <c r="H37" s="747"/>
      <c r="I37" s="747"/>
      <c r="J37" s="747"/>
      <c r="K37" s="747"/>
    </row>
    <row r="38" spans="1:11" ht="12.75" customHeight="1" x14ac:dyDescent="0.2">
      <c r="A38" s="312" t="s">
        <v>526</v>
      </c>
      <c r="B38" s="314">
        <v>1353</v>
      </c>
      <c r="C38" s="765">
        <v>0</v>
      </c>
      <c r="D38" s="747"/>
      <c r="E38" s="747"/>
      <c r="F38" s="747"/>
      <c r="G38" s="747"/>
      <c r="H38" s="747"/>
      <c r="I38" s="747"/>
      <c r="J38" s="747"/>
      <c r="K38" s="747"/>
    </row>
    <row r="39" spans="1:11" ht="12.75" customHeight="1" x14ac:dyDescent="0.2">
      <c r="A39" s="154" t="s">
        <v>527</v>
      </c>
      <c r="B39" s="348">
        <v>1354</v>
      </c>
      <c r="C39" s="765">
        <v>0</v>
      </c>
      <c r="D39" s="747"/>
      <c r="E39" s="747"/>
      <c r="F39" s="747"/>
      <c r="G39" s="747"/>
      <c r="H39" s="747"/>
      <c r="I39" s="747"/>
      <c r="J39" s="747"/>
      <c r="K39" s="747"/>
    </row>
    <row r="40" spans="1:11" ht="12.75" customHeight="1" thickBot="1" x14ac:dyDescent="0.25">
      <c r="A40" s="641" t="s">
        <v>477</v>
      </c>
      <c r="B40" s="642"/>
      <c r="C40" s="762">
        <f>SUM(C20:C39)</f>
        <v>159603</v>
      </c>
      <c r="D40" s="747"/>
      <c r="E40" s="747"/>
      <c r="F40" s="747"/>
      <c r="G40" s="747"/>
      <c r="H40" s="747"/>
      <c r="I40" s="747"/>
      <c r="J40" s="747"/>
      <c r="K40" s="747"/>
    </row>
    <row r="41" spans="1:11" ht="15.75" customHeight="1" thickTop="1" x14ac:dyDescent="0.2">
      <c r="A41" s="613" t="s">
        <v>230</v>
      </c>
      <c r="B41" s="614">
        <v>1400</v>
      </c>
      <c r="C41" s="747"/>
      <c r="D41" s="747"/>
      <c r="E41" s="747"/>
      <c r="F41" s="782"/>
      <c r="G41" s="747"/>
      <c r="H41" s="747"/>
      <c r="I41" s="747"/>
      <c r="J41" s="747"/>
      <c r="K41" s="747"/>
    </row>
    <row r="42" spans="1:11" ht="12.75" customHeight="1" x14ac:dyDescent="0.2">
      <c r="A42" s="312" t="s">
        <v>956</v>
      </c>
      <c r="B42" s="314">
        <v>1411</v>
      </c>
      <c r="C42" s="747"/>
      <c r="D42" s="747"/>
      <c r="E42" s="747"/>
      <c r="F42" s="808">
        <v>0</v>
      </c>
      <c r="G42" s="747"/>
      <c r="H42" s="747"/>
      <c r="I42" s="747"/>
      <c r="J42" s="747"/>
      <c r="K42" s="747"/>
    </row>
    <row r="43" spans="1:11" ht="12.75" customHeight="1" x14ac:dyDescent="0.2">
      <c r="A43" s="312" t="s">
        <v>749</v>
      </c>
      <c r="B43" s="314">
        <v>1412</v>
      </c>
      <c r="C43" s="747"/>
      <c r="D43" s="747"/>
      <c r="E43" s="747"/>
      <c r="F43" s="746">
        <v>0</v>
      </c>
      <c r="G43" s="747"/>
      <c r="H43" s="747"/>
      <c r="I43" s="747"/>
      <c r="J43" s="747"/>
      <c r="K43" s="747"/>
    </row>
    <row r="44" spans="1:11" ht="12.75" customHeight="1" x14ac:dyDescent="0.2">
      <c r="A44" s="312" t="s">
        <v>329</v>
      </c>
      <c r="B44" s="314">
        <v>1413</v>
      </c>
      <c r="C44" s="747"/>
      <c r="D44" s="747"/>
      <c r="E44" s="747"/>
      <c r="F44" s="746">
        <v>0</v>
      </c>
      <c r="G44" s="747"/>
      <c r="H44" s="747"/>
      <c r="I44" s="747"/>
      <c r="J44" s="747"/>
      <c r="K44" s="747"/>
    </row>
    <row r="45" spans="1:11" ht="12.75" customHeight="1" x14ac:dyDescent="0.2">
      <c r="A45" s="312" t="s">
        <v>201</v>
      </c>
      <c r="B45" s="314">
        <v>1415</v>
      </c>
      <c r="C45" s="747"/>
      <c r="D45" s="747"/>
      <c r="E45" s="747"/>
      <c r="F45" s="746">
        <v>0</v>
      </c>
      <c r="G45" s="747"/>
      <c r="H45" s="747"/>
      <c r="I45" s="747"/>
      <c r="J45" s="747"/>
      <c r="K45" s="747"/>
    </row>
    <row r="46" spans="1:11" ht="12.75" customHeight="1" x14ac:dyDescent="0.2">
      <c r="A46" s="312" t="s">
        <v>1048</v>
      </c>
      <c r="B46" s="314">
        <v>1416</v>
      </c>
      <c r="C46" s="747"/>
      <c r="D46" s="747"/>
      <c r="E46" s="747"/>
      <c r="F46" s="746">
        <v>0</v>
      </c>
      <c r="G46" s="747"/>
      <c r="H46" s="747"/>
      <c r="I46" s="747"/>
      <c r="J46" s="747"/>
      <c r="K46" s="747"/>
    </row>
    <row r="47" spans="1:11" ht="12.75" customHeight="1" x14ac:dyDescent="0.2">
      <c r="A47" s="312" t="s">
        <v>56</v>
      </c>
      <c r="B47" s="314">
        <v>1421</v>
      </c>
      <c r="C47" s="747"/>
      <c r="D47" s="747"/>
      <c r="E47" s="747"/>
      <c r="F47" s="746">
        <v>0</v>
      </c>
      <c r="G47" s="747"/>
      <c r="H47" s="747"/>
      <c r="I47" s="747"/>
      <c r="J47" s="747"/>
      <c r="K47" s="747"/>
    </row>
    <row r="48" spans="1:11" ht="12.75" customHeight="1" x14ac:dyDescent="0.2">
      <c r="A48" s="312" t="s">
        <v>750</v>
      </c>
      <c r="B48" s="314">
        <v>1422</v>
      </c>
      <c r="C48" s="747"/>
      <c r="D48" s="747"/>
      <c r="E48" s="747"/>
      <c r="F48" s="746">
        <v>0</v>
      </c>
      <c r="G48" s="747"/>
      <c r="H48" s="747"/>
      <c r="I48" s="747"/>
      <c r="J48" s="747"/>
      <c r="K48" s="747"/>
    </row>
    <row r="49" spans="1:11" ht="12.75" customHeight="1" x14ac:dyDescent="0.2">
      <c r="A49" s="312" t="s">
        <v>57</v>
      </c>
      <c r="B49" s="314">
        <v>1423</v>
      </c>
      <c r="C49" s="747"/>
      <c r="D49" s="747"/>
      <c r="E49" s="747"/>
      <c r="F49" s="746">
        <v>0</v>
      </c>
      <c r="G49" s="747"/>
      <c r="H49" s="747"/>
      <c r="I49" s="747"/>
      <c r="J49" s="747"/>
      <c r="K49" s="747"/>
    </row>
    <row r="50" spans="1:11" ht="12.75" customHeight="1" x14ac:dyDescent="0.2">
      <c r="A50" s="312" t="s">
        <v>58</v>
      </c>
      <c r="B50" s="314">
        <v>1424</v>
      </c>
      <c r="C50" s="747"/>
      <c r="D50" s="747"/>
      <c r="E50" s="747"/>
      <c r="F50" s="746">
        <v>0</v>
      </c>
      <c r="G50" s="747"/>
      <c r="H50" s="747"/>
      <c r="I50" s="747"/>
      <c r="J50" s="747"/>
      <c r="K50" s="747"/>
    </row>
    <row r="51" spans="1:11" ht="12.75" customHeight="1" x14ac:dyDescent="0.2">
      <c r="A51" s="581" t="s">
        <v>59</v>
      </c>
      <c r="B51" s="331">
        <v>1431</v>
      </c>
      <c r="C51" s="747"/>
      <c r="D51" s="747"/>
      <c r="E51" s="747"/>
      <c r="F51" s="746">
        <v>0</v>
      </c>
      <c r="G51" s="747"/>
      <c r="H51" s="747"/>
      <c r="I51" s="747"/>
      <c r="J51" s="747"/>
      <c r="K51" s="747"/>
    </row>
    <row r="52" spans="1:11" ht="12.75" customHeight="1" x14ac:dyDescent="0.2">
      <c r="A52" s="581" t="s">
        <v>985</v>
      </c>
      <c r="B52" s="331">
        <v>1432</v>
      </c>
      <c r="C52" s="747"/>
      <c r="D52" s="747"/>
      <c r="E52" s="747"/>
      <c r="F52" s="746">
        <v>0</v>
      </c>
      <c r="G52" s="747"/>
      <c r="H52" s="747"/>
      <c r="I52" s="747"/>
      <c r="J52" s="747"/>
      <c r="K52" s="747"/>
    </row>
    <row r="53" spans="1:11" ht="12.75" customHeight="1" x14ac:dyDescent="0.2">
      <c r="A53" s="581" t="s">
        <v>60</v>
      </c>
      <c r="B53" s="331">
        <v>1433</v>
      </c>
      <c r="C53" s="747"/>
      <c r="D53" s="747"/>
      <c r="E53" s="747"/>
      <c r="F53" s="746">
        <v>0</v>
      </c>
      <c r="G53" s="747"/>
      <c r="H53" s="747"/>
      <c r="I53" s="747"/>
      <c r="J53" s="747"/>
      <c r="K53" s="747"/>
    </row>
    <row r="54" spans="1:11" ht="12.75" customHeight="1" x14ac:dyDescent="0.2">
      <c r="A54" s="581" t="s">
        <v>61</v>
      </c>
      <c r="B54" s="331">
        <v>1434</v>
      </c>
      <c r="C54" s="747"/>
      <c r="D54" s="747"/>
      <c r="E54" s="747"/>
      <c r="F54" s="746">
        <v>0</v>
      </c>
      <c r="G54" s="747"/>
      <c r="H54" s="747"/>
      <c r="I54" s="747"/>
      <c r="J54" s="747"/>
      <c r="K54" s="747"/>
    </row>
    <row r="55" spans="1:11" ht="12.75" customHeight="1" x14ac:dyDescent="0.2">
      <c r="A55" s="581" t="s">
        <v>62</v>
      </c>
      <c r="B55" s="331">
        <v>1441</v>
      </c>
      <c r="C55" s="747"/>
      <c r="D55" s="747"/>
      <c r="E55" s="747"/>
      <c r="F55" s="746">
        <v>0</v>
      </c>
      <c r="G55" s="747"/>
      <c r="H55" s="747"/>
      <c r="I55" s="747"/>
      <c r="J55" s="747"/>
      <c r="K55" s="747"/>
    </row>
    <row r="56" spans="1:11" ht="12.75" customHeight="1" x14ac:dyDescent="0.2">
      <c r="A56" s="581" t="s">
        <v>986</v>
      </c>
      <c r="B56" s="331">
        <v>1442</v>
      </c>
      <c r="C56" s="747"/>
      <c r="D56" s="747"/>
      <c r="E56" s="747"/>
      <c r="F56" s="746">
        <v>0</v>
      </c>
      <c r="G56" s="747"/>
      <c r="H56" s="747"/>
      <c r="I56" s="747"/>
      <c r="J56" s="747"/>
      <c r="K56" s="747"/>
    </row>
    <row r="57" spans="1:11" ht="12.75" customHeight="1" x14ac:dyDescent="0.2">
      <c r="A57" s="581" t="s">
        <v>430</v>
      </c>
      <c r="B57" s="331">
        <v>1443</v>
      </c>
      <c r="C57" s="747"/>
      <c r="D57" s="747"/>
      <c r="E57" s="747"/>
      <c r="F57" s="746">
        <v>0</v>
      </c>
      <c r="G57" s="747"/>
      <c r="H57" s="747"/>
      <c r="I57" s="747"/>
      <c r="J57" s="747"/>
      <c r="K57" s="747"/>
    </row>
    <row r="58" spans="1:11" ht="12.75" customHeight="1" x14ac:dyDescent="0.2">
      <c r="A58" s="581" t="s">
        <v>64</v>
      </c>
      <c r="B58" s="331">
        <v>1444</v>
      </c>
      <c r="C58" s="747"/>
      <c r="D58" s="747"/>
      <c r="E58" s="747"/>
      <c r="F58" s="746">
        <v>0</v>
      </c>
      <c r="G58" s="747"/>
      <c r="H58" s="747"/>
      <c r="I58" s="747"/>
      <c r="J58" s="747"/>
      <c r="K58" s="747"/>
    </row>
    <row r="59" spans="1:11" ht="12.75" customHeight="1" x14ac:dyDescent="0.2">
      <c r="A59" s="581" t="s">
        <v>783</v>
      </c>
      <c r="B59" s="331">
        <v>1451</v>
      </c>
      <c r="C59" s="747"/>
      <c r="D59" s="747"/>
      <c r="E59" s="747"/>
      <c r="F59" s="746">
        <v>0</v>
      </c>
      <c r="G59" s="747"/>
      <c r="H59" s="747"/>
      <c r="I59" s="747"/>
      <c r="J59" s="747"/>
      <c r="K59" s="747"/>
    </row>
    <row r="60" spans="1:11" ht="12.75" customHeight="1" x14ac:dyDescent="0.2">
      <c r="A60" s="581" t="s">
        <v>987</v>
      </c>
      <c r="B60" s="331">
        <v>1452</v>
      </c>
      <c r="C60" s="747"/>
      <c r="D60" s="747"/>
      <c r="E60" s="747"/>
      <c r="F60" s="746">
        <v>0</v>
      </c>
      <c r="G60" s="747"/>
      <c r="H60" s="747"/>
      <c r="I60" s="747"/>
      <c r="J60" s="747"/>
      <c r="K60" s="747"/>
    </row>
    <row r="61" spans="1:11" ht="12.75" customHeight="1" x14ac:dyDescent="0.2">
      <c r="A61" s="352" t="s">
        <v>784</v>
      </c>
      <c r="B61" s="331">
        <v>1453</v>
      </c>
      <c r="C61" s="747"/>
      <c r="D61" s="747"/>
      <c r="E61" s="747"/>
      <c r="F61" s="746">
        <v>0</v>
      </c>
      <c r="G61" s="747"/>
      <c r="H61" s="747"/>
      <c r="I61" s="747"/>
      <c r="J61" s="747"/>
      <c r="K61" s="747"/>
    </row>
    <row r="62" spans="1:11" ht="12.75" customHeight="1" x14ac:dyDescent="0.2">
      <c r="A62" s="165" t="s">
        <v>785</v>
      </c>
      <c r="B62" s="349">
        <v>1454</v>
      </c>
      <c r="C62" s="747"/>
      <c r="D62" s="747"/>
      <c r="E62" s="747"/>
      <c r="F62" s="746">
        <v>0</v>
      </c>
      <c r="G62" s="747"/>
      <c r="H62" s="747"/>
      <c r="I62" s="747"/>
      <c r="J62" s="747"/>
      <c r="K62" s="747"/>
    </row>
    <row r="63" spans="1:11" ht="12.75" customHeight="1" thickBot="1" x14ac:dyDescent="0.25">
      <c r="A63" s="641" t="s">
        <v>426</v>
      </c>
      <c r="B63" s="642"/>
      <c r="C63" s="747"/>
      <c r="D63" s="747"/>
      <c r="E63" s="747"/>
      <c r="F63" s="762">
        <f>SUM(F42:F62)</f>
        <v>0</v>
      </c>
      <c r="G63" s="747"/>
      <c r="H63" s="747"/>
      <c r="I63" s="747"/>
      <c r="J63" s="747"/>
      <c r="K63" s="747"/>
    </row>
    <row r="64" spans="1:11" ht="15.75" customHeight="1" thickTop="1" x14ac:dyDescent="0.2">
      <c r="A64" s="613" t="s">
        <v>397</v>
      </c>
      <c r="B64" s="614">
        <v>1500</v>
      </c>
      <c r="C64" s="747"/>
      <c r="D64" s="747"/>
      <c r="E64" s="747"/>
      <c r="F64" s="747"/>
      <c r="G64" s="747"/>
      <c r="H64" s="747"/>
      <c r="I64" s="747"/>
      <c r="J64" s="747"/>
      <c r="K64" s="747"/>
    </row>
    <row r="65" spans="1:11" ht="12.75" customHeight="1" x14ac:dyDescent="0.2">
      <c r="A65" s="312" t="s">
        <v>485</v>
      </c>
      <c r="B65" s="314">
        <v>1510</v>
      </c>
      <c r="C65" s="746">
        <v>17555</v>
      </c>
      <c r="D65" s="746">
        <v>0</v>
      </c>
      <c r="E65" s="746">
        <v>0</v>
      </c>
      <c r="F65" s="746">
        <v>0</v>
      </c>
      <c r="G65" s="746">
        <v>0</v>
      </c>
      <c r="H65" s="746">
        <v>0</v>
      </c>
      <c r="I65" s="746">
        <v>0</v>
      </c>
      <c r="J65" s="746">
        <v>0</v>
      </c>
      <c r="K65" s="746">
        <v>0</v>
      </c>
    </row>
    <row r="66" spans="1:11" ht="12.75" customHeight="1" x14ac:dyDescent="0.2">
      <c r="A66" s="312" t="s">
        <v>606</v>
      </c>
      <c r="B66" s="314">
        <v>1520</v>
      </c>
      <c r="C66" s="746">
        <v>0</v>
      </c>
      <c r="D66" s="746">
        <v>0</v>
      </c>
      <c r="E66" s="746">
        <v>0</v>
      </c>
      <c r="F66" s="746">
        <v>0</v>
      </c>
      <c r="G66" s="746">
        <v>0</v>
      </c>
      <c r="H66" s="746">
        <v>0</v>
      </c>
      <c r="I66" s="746">
        <v>0</v>
      </c>
      <c r="J66" s="746">
        <v>0</v>
      </c>
      <c r="K66" s="746">
        <v>0</v>
      </c>
    </row>
    <row r="67" spans="1:11" ht="12.75" customHeight="1" thickBot="1" x14ac:dyDescent="0.25">
      <c r="A67" s="641" t="s">
        <v>427</v>
      </c>
      <c r="B67" s="642"/>
      <c r="C67" s="762">
        <f>SUM(C65:C66)</f>
        <v>17555</v>
      </c>
      <c r="D67" s="762">
        <f t="shared" ref="D67:K67" si="2">SUM(D65:D66)</f>
        <v>0</v>
      </c>
      <c r="E67" s="762">
        <f t="shared" si="2"/>
        <v>0</v>
      </c>
      <c r="F67" s="762">
        <f t="shared" si="2"/>
        <v>0</v>
      </c>
      <c r="G67" s="762">
        <f t="shared" si="2"/>
        <v>0</v>
      </c>
      <c r="H67" s="762">
        <f t="shared" si="2"/>
        <v>0</v>
      </c>
      <c r="I67" s="762">
        <f t="shared" si="2"/>
        <v>0</v>
      </c>
      <c r="J67" s="762">
        <f t="shared" si="2"/>
        <v>0</v>
      </c>
      <c r="K67" s="762">
        <f t="shared" si="2"/>
        <v>0</v>
      </c>
    </row>
    <row r="68" spans="1:11" ht="15.75" customHeight="1" thickTop="1" x14ac:dyDescent="0.2">
      <c r="A68" s="613" t="s">
        <v>398</v>
      </c>
      <c r="B68" s="615">
        <v>1600</v>
      </c>
      <c r="C68" s="798"/>
      <c r="D68" s="747"/>
      <c r="E68" s="747"/>
      <c r="F68" s="747"/>
      <c r="G68" s="747"/>
      <c r="H68" s="747"/>
      <c r="I68" s="747"/>
      <c r="J68" s="747"/>
      <c r="K68" s="747"/>
    </row>
    <row r="69" spans="1:11" ht="12.75" customHeight="1" x14ac:dyDescent="0.2">
      <c r="A69" s="312" t="s">
        <v>594</v>
      </c>
      <c r="B69" s="314">
        <v>1611</v>
      </c>
      <c r="C69" s="746">
        <v>0</v>
      </c>
      <c r="D69" s="747"/>
      <c r="E69" s="747"/>
      <c r="F69" s="747"/>
      <c r="G69" s="747"/>
      <c r="H69" s="747"/>
      <c r="I69" s="747"/>
      <c r="J69" s="747"/>
      <c r="K69" s="747"/>
    </row>
    <row r="70" spans="1:11" ht="12.75" customHeight="1" x14ac:dyDescent="0.2">
      <c r="A70" s="312" t="s">
        <v>896</v>
      </c>
      <c r="B70" s="314">
        <v>1612</v>
      </c>
      <c r="C70" s="765">
        <v>0</v>
      </c>
      <c r="D70" s="747"/>
      <c r="E70" s="747"/>
      <c r="F70" s="747"/>
      <c r="G70" s="747"/>
      <c r="H70" s="747"/>
      <c r="I70" s="747"/>
      <c r="J70" s="747"/>
      <c r="K70" s="747"/>
    </row>
    <row r="71" spans="1:11" ht="12.75" customHeight="1" x14ac:dyDescent="0.2">
      <c r="A71" s="312" t="s">
        <v>229</v>
      </c>
      <c r="B71" s="314">
        <v>1613</v>
      </c>
      <c r="C71" s="765">
        <v>0</v>
      </c>
      <c r="D71" s="747"/>
      <c r="E71" s="747"/>
      <c r="F71" s="747"/>
      <c r="G71" s="747"/>
      <c r="H71" s="747"/>
      <c r="I71" s="747"/>
      <c r="J71" s="747"/>
      <c r="K71" s="747"/>
    </row>
    <row r="72" spans="1:11" ht="12.75" customHeight="1" x14ac:dyDescent="0.2">
      <c r="A72" s="312" t="s">
        <v>24</v>
      </c>
      <c r="B72" s="314">
        <v>1614</v>
      </c>
      <c r="C72" s="765">
        <v>0</v>
      </c>
      <c r="D72" s="747"/>
      <c r="E72" s="747"/>
      <c r="F72" s="747"/>
      <c r="G72" s="747"/>
      <c r="H72" s="747"/>
      <c r="I72" s="747"/>
      <c r="J72" s="747"/>
      <c r="K72" s="747"/>
    </row>
    <row r="73" spans="1:11" ht="12.75" customHeight="1" x14ac:dyDescent="0.2">
      <c r="A73" s="312" t="s">
        <v>897</v>
      </c>
      <c r="B73" s="314">
        <v>1620</v>
      </c>
      <c r="C73" s="765">
        <v>0</v>
      </c>
      <c r="D73" s="747"/>
      <c r="E73" s="747"/>
      <c r="F73" s="747"/>
      <c r="G73" s="747"/>
      <c r="H73" s="747"/>
      <c r="I73" s="747"/>
      <c r="J73" s="747"/>
      <c r="K73" s="747"/>
    </row>
    <row r="74" spans="1:11" ht="12.75" customHeight="1" x14ac:dyDescent="0.2">
      <c r="A74" s="312" t="s">
        <v>25</v>
      </c>
      <c r="B74" s="314">
        <v>1690</v>
      </c>
      <c r="C74" s="765">
        <v>0</v>
      </c>
      <c r="D74" s="747"/>
      <c r="E74" s="747"/>
      <c r="F74" s="747"/>
      <c r="G74" s="747"/>
      <c r="H74" s="747"/>
      <c r="I74" s="747"/>
      <c r="J74" s="747"/>
      <c r="K74" s="747"/>
    </row>
    <row r="75" spans="1:11" ht="12.75" customHeight="1" thickBot="1" x14ac:dyDescent="0.25">
      <c r="A75" s="641" t="s">
        <v>486</v>
      </c>
      <c r="B75" s="642"/>
      <c r="C75" s="762">
        <f>SUM(C69:C74)</f>
        <v>0</v>
      </c>
      <c r="D75" s="747"/>
      <c r="E75" s="747"/>
      <c r="F75" s="747"/>
      <c r="G75" s="747"/>
      <c r="H75" s="747"/>
      <c r="I75" s="747"/>
      <c r="J75" s="747"/>
      <c r="K75" s="747"/>
    </row>
    <row r="76" spans="1:11" ht="15.75" customHeight="1" thickTop="1" x14ac:dyDescent="0.2">
      <c r="A76" s="613" t="s">
        <v>786</v>
      </c>
      <c r="B76" s="615">
        <v>1700</v>
      </c>
      <c r="C76" s="798"/>
      <c r="D76" s="747"/>
      <c r="E76" s="747"/>
      <c r="F76" s="747"/>
      <c r="G76" s="747"/>
      <c r="H76" s="747"/>
      <c r="I76" s="747"/>
      <c r="J76" s="747"/>
      <c r="K76" s="747"/>
    </row>
    <row r="77" spans="1:11" ht="12.75" customHeight="1" x14ac:dyDescent="0.2">
      <c r="A77" s="312" t="s">
        <v>487</v>
      </c>
      <c r="B77" s="314">
        <v>1711</v>
      </c>
      <c r="C77" s="989">
        <v>0</v>
      </c>
      <c r="D77" s="746">
        <v>0</v>
      </c>
      <c r="E77" s="747"/>
      <c r="F77" s="747"/>
      <c r="G77" s="747"/>
      <c r="H77" s="747"/>
      <c r="I77" s="747"/>
      <c r="J77" s="747"/>
      <c r="K77" s="747"/>
    </row>
    <row r="78" spans="1:11" ht="12.75" customHeight="1" x14ac:dyDescent="0.2">
      <c r="A78" s="312" t="s">
        <v>75</v>
      </c>
      <c r="B78" s="314">
        <v>1719</v>
      </c>
      <c r="C78" s="765">
        <v>0</v>
      </c>
      <c r="D78" s="746">
        <v>0</v>
      </c>
      <c r="E78" s="747"/>
      <c r="F78" s="747"/>
      <c r="G78" s="747"/>
      <c r="H78" s="747"/>
      <c r="I78" s="747"/>
      <c r="J78" s="747"/>
      <c r="K78" s="747"/>
    </row>
    <row r="79" spans="1:11" ht="12.75" customHeight="1" x14ac:dyDescent="0.2">
      <c r="A79" s="312" t="s">
        <v>488</v>
      </c>
      <c r="B79" s="314">
        <v>1720</v>
      </c>
      <c r="C79" s="765">
        <v>0</v>
      </c>
      <c r="D79" s="746">
        <v>0</v>
      </c>
      <c r="E79" s="747"/>
      <c r="F79" s="747"/>
      <c r="G79" s="747"/>
      <c r="H79" s="747"/>
      <c r="I79" s="747"/>
      <c r="J79" s="747"/>
      <c r="K79" s="747"/>
    </row>
    <row r="80" spans="1:11" ht="12.75" customHeight="1" x14ac:dyDescent="0.2">
      <c r="A80" s="312" t="s">
        <v>489</v>
      </c>
      <c r="B80" s="314">
        <v>1730</v>
      </c>
      <c r="C80" s="765">
        <v>0</v>
      </c>
      <c r="D80" s="746">
        <v>0</v>
      </c>
      <c r="E80" s="747"/>
      <c r="F80" s="747"/>
      <c r="G80" s="747"/>
      <c r="H80" s="747"/>
      <c r="I80" s="747"/>
      <c r="J80" s="747"/>
      <c r="K80" s="747"/>
    </row>
    <row r="81" spans="1:11" ht="12.75" customHeight="1" x14ac:dyDescent="0.2">
      <c r="A81" s="312" t="s">
        <v>26</v>
      </c>
      <c r="B81" s="314">
        <v>1790</v>
      </c>
      <c r="C81" s="765">
        <v>0</v>
      </c>
      <c r="D81" s="746">
        <v>0</v>
      </c>
      <c r="E81" s="747"/>
      <c r="F81" s="747"/>
      <c r="G81" s="747"/>
      <c r="H81" s="747"/>
      <c r="I81" s="747"/>
      <c r="J81" s="747"/>
      <c r="K81" s="747"/>
    </row>
    <row r="82" spans="1:11" ht="12.75" customHeight="1" x14ac:dyDescent="0.2">
      <c r="A82" s="322" t="s">
        <v>1464</v>
      </c>
      <c r="B82" s="314">
        <v>1799</v>
      </c>
      <c r="C82" s="993">
        <v>19523</v>
      </c>
      <c r="D82" s="747"/>
      <c r="E82" s="747"/>
      <c r="F82" s="747"/>
      <c r="G82" s="747"/>
      <c r="H82" s="747"/>
      <c r="I82" s="747"/>
      <c r="J82" s="747"/>
      <c r="K82" s="747"/>
    </row>
    <row r="83" spans="1:11" ht="12.75" customHeight="1" thickBot="1" x14ac:dyDescent="0.25">
      <c r="A83" s="641" t="s">
        <v>1462</v>
      </c>
      <c r="B83" s="642"/>
      <c r="C83" s="797">
        <f>SUM(C77:C81)</f>
        <v>0</v>
      </c>
      <c r="D83" s="762">
        <f>SUM(D77:D81)</f>
        <v>0</v>
      </c>
      <c r="E83" s="747"/>
      <c r="F83" s="747"/>
      <c r="G83" s="747"/>
      <c r="H83" s="747"/>
      <c r="I83" s="747"/>
      <c r="J83" s="747"/>
      <c r="K83" s="747"/>
    </row>
    <row r="84" spans="1:11" ht="12.75" customHeight="1" thickTop="1" thickBot="1" x14ac:dyDescent="0.25">
      <c r="A84" s="641" t="s">
        <v>1463</v>
      </c>
      <c r="B84" s="994"/>
      <c r="C84" s="995">
        <f>SUM(C77:C82)</f>
        <v>19523</v>
      </c>
      <c r="D84" s="747"/>
      <c r="E84" s="747"/>
      <c r="F84" s="747"/>
      <c r="G84" s="747"/>
      <c r="H84" s="747"/>
      <c r="I84" s="747"/>
      <c r="J84" s="747"/>
      <c r="K84" s="747"/>
    </row>
    <row r="85" spans="1:11" ht="15.75" customHeight="1" thickTop="1" x14ac:dyDescent="0.2">
      <c r="A85" s="613" t="s">
        <v>202</v>
      </c>
      <c r="B85" s="615">
        <v>1800</v>
      </c>
      <c r="C85" s="798"/>
      <c r="D85" s="747"/>
      <c r="E85" s="747"/>
      <c r="F85" s="747"/>
      <c r="G85" s="747"/>
      <c r="H85" s="747"/>
      <c r="I85" s="747"/>
      <c r="J85" s="747"/>
      <c r="K85" s="747"/>
    </row>
    <row r="86" spans="1:11" ht="12.75" customHeight="1" x14ac:dyDescent="0.2">
      <c r="A86" s="312" t="s">
        <v>490</v>
      </c>
      <c r="B86" s="314">
        <v>1811</v>
      </c>
      <c r="C86" s="746">
        <v>0</v>
      </c>
      <c r="D86" s="747"/>
      <c r="E86" s="747"/>
      <c r="F86" s="747"/>
      <c r="G86" s="747"/>
      <c r="H86" s="747"/>
      <c r="I86" s="747"/>
      <c r="J86" s="747"/>
      <c r="K86" s="747"/>
    </row>
    <row r="87" spans="1:11" ht="12.75" customHeight="1" x14ac:dyDescent="0.2">
      <c r="A87" s="312" t="s">
        <v>491</v>
      </c>
      <c r="B87" s="314">
        <v>1812</v>
      </c>
      <c r="C87" s="765">
        <v>0</v>
      </c>
      <c r="D87" s="747"/>
      <c r="E87" s="747"/>
      <c r="F87" s="747"/>
      <c r="G87" s="747"/>
      <c r="H87" s="747"/>
      <c r="I87" s="747"/>
      <c r="J87" s="747"/>
      <c r="K87" s="747"/>
    </row>
    <row r="88" spans="1:11" ht="12.75" customHeight="1" x14ac:dyDescent="0.2">
      <c r="A88" s="312" t="s">
        <v>898</v>
      </c>
      <c r="B88" s="314">
        <v>1813</v>
      </c>
      <c r="C88" s="765">
        <v>0</v>
      </c>
      <c r="D88" s="747"/>
      <c r="E88" s="747"/>
      <c r="F88" s="747"/>
      <c r="G88" s="747"/>
      <c r="H88" s="747"/>
      <c r="I88" s="747"/>
      <c r="J88" s="747"/>
      <c r="K88" s="747"/>
    </row>
    <row r="89" spans="1:11" ht="12.75" customHeight="1" x14ac:dyDescent="0.2">
      <c r="A89" s="312" t="s">
        <v>76</v>
      </c>
      <c r="B89" s="314">
        <v>1819</v>
      </c>
      <c r="C89" s="765">
        <v>0</v>
      </c>
      <c r="D89" s="747"/>
      <c r="E89" s="747"/>
      <c r="F89" s="747"/>
      <c r="G89" s="747"/>
      <c r="H89" s="747"/>
      <c r="I89" s="747"/>
      <c r="J89" s="747"/>
      <c r="K89" s="747"/>
    </row>
    <row r="90" spans="1:11" ht="12.75" customHeight="1" x14ac:dyDescent="0.2">
      <c r="A90" s="312" t="s">
        <v>492</v>
      </c>
      <c r="B90" s="314">
        <v>1821</v>
      </c>
      <c r="C90" s="765">
        <v>0</v>
      </c>
      <c r="D90" s="747"/>
      <c r="E90" s="747"/>
      <c r="F90" s="747"/>
      <c r="G90" s="747"/>
      <c r="H90" s="747"/>
      <c r="I90" s="747"/>
      <c r="J90" s="747"/>
      <c r="K90" s="747"/>
    </row>
    <row r="91" spans="1:11" ht="12.75" customHeight="1" x14ac:dyDescent="0.2">
      <c r="A91" s="312" t="s">
        <v>636</v>
      </c>
      <c r="B91" s="314">
        <v>1822</v>
      </c>
      <c r="C91" s="765">
        <v>0</v>
      </c>
      <c r="D91" s="747"/>
      <c r="E91" s="747"/>
      <c r="F91" s="747"/>
      <c r="G91" s="747"/>
      <c r="H91" s="747"/>
      <c r="I91" s="747"/>
      <c r="J91" s="747"/>
      <c r="K91" s="747"/>
    </row>
    <row r="92" spans="1:11" ht="12.75" customHeight="1" x14ac:dyDescent="0.2">
      <c r="A92" s="312" t="s">
        <v>122</v>
      </c>
      <c r="B92" s="314">
        <v>1823</v>
      </c>
      <c r="C92" s="765">
        <v>0</v>
      </c>
      <c r="D92" s="747"/>
      <c r="E92" s="747"/>
      <c r="F92" s="747"/>
      <c r="G92" s="747"/>
      <c r="H92" s="747"/>
      <c r="I92" s="747"/>
      <c r="J92" s="747"/>
      <c r="K92" s="747"/>
    </row>
    <row r="93" spans="1:11" ht="12.75" customHeight="1" x14ac:dyDescent="0.2">
      <c r="A93" s="312" t="s">
        <v>27</v>
      </c>
      <c r="B93" s="314">
        <v>1829</v>
      </c>
      <c r="C93" s="765">
        <v>0</v>
      </c>
      <c r="D93" s="747"/>
      <c r="E93" s="747"/>
      <c r="F93" s="747"/>
      <c r="G93" s="747"/>
      <c r="H93" s="747"/>
      <c r="I93" s="747"/>
      <c r="J93" s="747"/>
      <c r="K93" s="747"/>
    </row>
    <row r="94" spans="1:11" ht="12.75" customHeight="1" x14ac:dyDescent="0.2">
      <c r="A94" s="312" t="s">
        <v>681</v>
      </c>
      <c r="B94" s="314">
        <v>1890</v>
      </c>
      <c r="C94" s="765">
        <v>0</v>
      </c>
      <c r="D94" s="747"/>
      <c r="E94" s="747"/>
      <c r="F94" s="747"/>
      <c r="G94" s="747"/>
      <c r="H94" s="747"/>
      <c r="I94" s="747"/>
      <c r="J94" s="747"/>
      <c r="K94" s="747"/>
    </row>
    <row r="95" spans="1:11" ht="12.75" customHeight="1" thickBot="1" x14ac:dyDescent="0.25">
      <c r="A95" s="641" t="s">
        <v>203</v>
      </c>
      <c r="B95" s="642"/>
      <c r="C95" s="762">
        <f>SUM(C86:C94)</f>
        <v>0</v>
      </c>
      <c r="D95" s="747"/>
      <c r="E95" s="747"/>
      <c r="F95" s="747"/>
      <c r="G95" s="747"/>
      <c r="H95" s="747"/>
      <c r="I95" s="747"/>
      <c r="J95" s="747"/>
      <c r="K95" s="747"/>
    </row>
    <row r="96" spans="1:11" ht="15.75" customHeight="1" thickTop="1" x14ac:dyDescent="0.2">
      <c r="A96" s="613" t="s">
        <v>1012</v>
      </c>
      <c r="B96" s="615">
        <v>1900</v>
      </c>
      <c r="C96" s="798"/>
      <c r="D96" s="782"/>
      <c r="E96" s="747"/>
      <c r="F96" s="747"/>
      <c r="G96" s="747"/>
      <c r="H96" s="747"/>
      <c r="I96" s="747"/>
      <c r="J96" s="747"/>
      <c r="K96" s="747"/>
    </row>
    <row r="97" spans="1:11" ht="12.75" customHeight="1" x14ac:dyDescent="0.2">
      <c r="A97" s="312" t="s">
        <v>944</v>
      </c>
      <c r="B97" s="314">
        <v>1910</v>
      </c>
      <c r="C97" s="746">
        <v>0</v>
      </c>
      <c r="D97" s="765">
        <v>0</v>
      </c>
      <c r="E97" s="782"/>
      <c r="F97" s="782"/>
      <c r="G97" s="782"/>
      <c r="H97" s="782"/>
      <c r="I97" s="782"/>
      <c r="J97" s="782"/>
      <c r="K97" s="782"/>
    </row>
    <row r="98" spans="1:11" ht="12.75" customHeight="1" x14ac:dyDescent="0.2">
      <c r="A98" s="312" t="s">
        <v>336</v>
      </c>
      <c r="B98" s="314">
        <v>1920</v>
      </c>
      <c r="C98" s="765">
        <v>59848</v>
      </c>
      <c r="D98" s="765">
        <v>0</v>
      </c>
      <c r="E98" s="753">
        <v>0</v>
      </c>
      <c r="F98" s="808">
        <v>0</v>
      </c>
      <c r="G98" s="808">
        <v>0</v>
      </c>
      <c r="H98" s="808">
        <v>0</v>
      </c>
      <c r="I98" s="808">
        <v>0</v>
      </c>
      <c r="J98" s="808">
        <v>0</v>
      </c>
      <c r="K98" s="808">
        <v>0</v>
      </c>
    </row>
    <row r="99" spans="1:11" ht="12.75" customHeight="1" x14ac:dyDescent="0.2">
      <c r="A99" s="154" t="s">
        <v>204</v>
      </c>
      <c r="B99" s="350">
        <v>1930</v>
      </c>
      <c r="C99" s="765">
        <v>0</v>
      </c>
      <c r="D99" s="746">
        <v>0</v>
      </c>
      <c r="E99" s="749">
        <v>0</v>
      </c>
      <c r="F99" s="746">
        <v>0</v>
      </c>
      <c r="G99" s="746">
        <v>0</v>
      </c>
      <c r="H99" s="746">
        <v>0</v>
      </c>
      <c r="I99" s="746">
        <v>0</v>
      </c>
      <c r="J99" s="746">
        <v>0</v>
      </c>
      <c r="K99" s="746">
        <v>0</v>
      </c>
    </row>
    <row r="100" spans="1:11" ht="12.75" customHeight="1" x14ac:dyDescent="0.2">
      <c r="A100" s="312" t="s">
        <v>153</v>
      </c>
      <c r="B100" s="314">
        <v>1940</v>
      </c>
      <c r="C100" s="765">
        <v>20014443</v>
      </c>
      <c r="D100" s="746">
        <v>0</v>
      </c>
      <c r="E100" s="777"/>
      <c r="F100" s="746">
        <v>0</v>
      </c>
      <c r="G100" s="777"/>
      <c r="H100" s="777"/>
      <c r="I100" s="775"/>
      <c r="J100" s="777"/>
      <c r="K100" s="777"/>
    </row>
    <row r="101" spans="1:11" ht="12.75" customHeight="1" x14ac:dyDescent="0.2">
      <c r="A101" s="312" t="s">
        <v>733</v>
      </c>
      <c r="B101" s="314">
        <v>1950</v>
      </c>
      <c r="C101" s="765">
        <v>0</v>
      </c>
      <c r="D101" s="746">
        <v>0</v>
      </c>
      <c r="E101" s="746">
        <v>0</v>
      </c>
      <c r="F101" s="746">
        <v>0</v>
      </c>
      <c r="G101" s="746">
        <v>0</v>
      </c>
      <c r="H101" s="746">
        <v>0</v>
      </c>
      <c r="I101" s="747"/>
      <c r="J101" s="746">
        <v>0</v>
      </c>
      <c r="K101" s="746">
        <v>0</v>
      </c>
    </row>
    <row r="102" spans="1:11" ht="12.75" customHeight="1" x14ac:dyDescent="0.2">
      <c r="A102" s="312" t="s">
        <v>205</v>
      </c>
      <c r="B102" s="314">
        <v>1960</v>
      </c>
      <c r="C102" s="765">
        <v>0</v>
      </c>
      <c r="D102" s="765">
        <v>0</v>
      </c>
      <c r="E102" s="765">
        <v>0</v>
      </c>
      <c r="F102" s="765">
        <v>0</v>
      </c>
      <c r="G102" s="765">
        <v>0</v>
      </c>
      <c r="H102" s="765">
        <v>0</v>
      </c>
      <c r="I102" s="746">
        <v>0</v>
      </c>
      <c r="J102" s="765">
        <v>0</v>
      </c>
      <c r="K102" s="746">
        <v>0</v>
      </c>
    </row>
    <row r="103" spans="1:11" ht="12.75" customHeight="1" x14ac:dyDescent="0.2">
      <c r="A103" s="312" t="s">
        <v>206</v>
      </c>
      <c r="B103" s="314">
        <v>1970</v>
      </c>
      <c r="C103" s="765">
        <v>0</v>
      </c>
      <c r="D103" s="788"/>
      <c r="E103" s="754"/>
      <c r="F103" s="788"/>
      <c r="G103" s="750"/>
      <c r="H103" s="788"/>
      <c r="I103" s="747"/>
      <c r="J103" s="750"/>
      <c r="K103" s="750"/>
    </row>
    <row r="104" spans="1:11" ht="12.75" customHeight="1" x14ac:dyDescent="0.2">
      <c r="A104" s="312" t="s">
        <v>207</v>
      </c>
      <c r="B104" s="314">
        <v>1980</v>
      </c>
      <c r="C104" s="765">
        <v>0</v>
      </c>
      <c r="D104" s="765">
        <v>0</v>
      </c>
      <c r="E104" s="765">
        <v>0</v>
      </c>
      <c r="F104" s="765">
        <v>0</v>
      </c>
      <c r="G104" s="765">
        <v>0</v>
      </c>
      <c r="H104" s="765">
        <v>0</v>
      </c>
      <c r="I104" s="746">
        <v>0</v>
      </c>
      <c r="J104" s="765">
        <v>0</v>
      </c>
      <c r="K104" s="746">
        <v>0</v>
      </c>
    </row>
    <row r="105" spans="1:11" ht="12.75" customHeight="1" x14ac:dyDescent="0.2">
      <c r="A105" s="312" t="s">
        <v>291</v>
      </c>
      <c r="B105" s="314">
        <v>1983</v>
      </c>
      <c r="C105" s="747"/>
      <c r="D105" s="747"/>
      <c r="E105" s="989">
        <v>0</v>
      </c>
      <c r="F105" s="747"/>
      <c r="G105" s="747"/>
      <c r="H105" s="765">
        <v>0</v>
      </c>
      <c r="I105" s="747"/>
      <c r="J105" s="775"/>
      <c r="K105" s="775"/>
    </row>
    <row r="106" spans="1:11" ht="12.75" customHeight="1" x14ac:dyDescent="0.2">
      <c r="A106" s="312" t="s">
        <v>742</v>
      </c>
      <c r="B106" s="314">
        <v>1991</v>
      </c>
      <c r="C106" s="765">
        <v>0</v>
      </c>
      <c r="D106" s="746">
        <v>0</v>
      </c>
      <c r="E106" s="808">
        <v>0</v>
      </c>
      <c r="F106" s="746">
        <v>0</v>
      </c>
      <c r="G106" s="746">
        <v>0</v>
      </c>
      <c r="H106" s="746">
        <v>0</v>
      </c>
      <c r="I106" s="747"/>
      <c r="J106" s="747"/>
      <c r="K106" s="747"/>
    </row>
    <row r="107" spans="1:11" ht="12.75" customHeight="1" x14ac:dyDescent="0.2">
      <c r="A107" s="312" t="s">
        <v>734</v>
      </c>
      <c r="B107" s="314">
        <v>1992</v>
      </c>
      <c r="C107" s="746">
        <v>0</v>
      </c>
      <c r="D107" s="774"/>
      <c r="E107" s="747"/>
      <c r="F107" s="747"/>
      <c r="G107" s="747"/>
      <c r="H107" s="775"/>
      <c r="I107" s="747"/>
      <c r="J107" s="747"/>
      <c r="K107" s="747"/>
    </row>
    <row r="108" spans="1:11" ht="12.75" customHeight="1" x14ac:dyDescent="0.2">
      <c r="A108" s="312" t="s">
        <v>1155</v>
      </c>
      <c r="B108" s="314">
        <v>1993</v>
      </c>
      <c r="C108" s="746">
        <v>0</v>
      </c>
      <c r="D108" s="765">
        <v>0</v>
      </c>
      <c r="E108" s="746">
        <v>0</v>
      </c>
      <c r="F108" s="746">
        <v>0</v>
      </c>
      <c r="G108" s="746">
        <v>0</v>
      </c>
      <c r="H108" s="746">
        <v>0</v>
      </c>
      <c r="I108" s="782"/>
      <c r="J108" s="746">
        <v>0</v>
      </c>
      <c r="K108" s="746">
        <v>0</v>
      </c>
    </row>
    <row r="109" spans="1:11" ht="12.75" customHeight="1" x14ac:dyDescent="0.2">
      <c r="A109" s="312" t="s">
        <v>77</v>
      </c>
      <c r="B109" s="314">
        <v>1999</v>
      </c>
      <c r="C109" s="765">
        <v>13159</v>
      </c>
      <c r="D109" s="746">
        <v>0</v>
      </c>
      <c r="E109" s="746">
        <v>0</v>
      </c>
      <c r="F109" s="746">
        <v>0</v>
      </c>
      <c r="G109" s="746">
        <v>0</v>
      </c>
      <c r="H109" s="746">
        <v>0</v>
      </c>
      <c r="I109" s="746">
        <v>0</v>
      </c>
      <c r="J109" s="746">
        <v>0</v>
      </c>
      <c r="K109" s="746">
        <v>0</v>
      </c>
    </row>
    <row r="110" spans="1:11" ht="12.75" customHeight="1" thickBot="1" x14ac:dyDescent="0.25">
      <c r="A110" s="641" t="s">
        <v>428</v>
      </c>
      <c r="B110" s="643"/>
      <c r="C110" s="797">
        <f>SUM(C97:C109)</f>
        <v>20087450</v>
      </c>
      <c r="D110" s="797">
        <f t="shared" ref="D110:K110" si="3">SUM(D97:D109)</f>
        <v>0</v>
      </c>
      <c r="E110" s="797">
        <f t="shared" si="3"/>
        <v>0</v>
      </c>
      <c r="F110" s="797">
        <f t="shared" si="3"/>
        <v>0</v>
      </c>
      <c r="G110" s="797">
        <f t="shared" si="3"/>
        <v>0</v>
      </c>
      <c r="H110" s="797">
        <f t="shared" si="3"/>
        <v>0</v>
      </c>
      <c r="I110" s="797">
        <f t="shared" si="3"/>
        <v>0</v>
      </c>
      <c r="J110" s="797">
        <f t="shared" si="3"/>
        <v>0</v>
      </c>
      <c r="K110" s="762">
        <f t="shared" si="3"/>
        <v>0</v>
      </c>
    </row>
    <row r="111" spans="1:11" ht="24" thickTop="1" thickBot="1" x14ac:dyDescent="0.25">
      <c r="A111" s="644" t="s">
        <v>1516</v>
      </c>
      <c r="B111" s="1138" t="s">
        <v>508</v>
      </c>
      <c r="C111" s="803">
        <f>SUM(C12,C18,C40,C63,C67,C75,C83,C95,C110,)</f>
        <v>20264608</v>
      </c>
      <c r="D111" s="803">
        <f t="shared" ref="D111:K111" si="4">SUM(D12,D18,D40,D63,D67,D75,D83,D95,D110,)</f>
        <v>0</v>
      </c>
      <c r="E111" s="803">
        <f t="shared" si="4"/>
        <v>0</v>
      </c>
      <c r="F111" s="803">
        <f t="shared" si="4"/>
        <v>0</v>
      </c>
      <c r="G111" s="803">
        <f t="shared" si="4"/>
        <v>0</v>
      </c>
      <c r="H111" s="803">
        <f t="shared" si="4"/>
        <v>0</v>
      </c>
      <c r="I111" s="803">
        <f t="shared" si="4"/>
        <v>0</v>
      </c>
      <c r="J111" s="803">
        <f t="shared" si="4"/>
        <v>0</v>
      </c>
      <c r="K111" s="794">
        <f t="shared" si="4"/>
        <v>0</v>
      </c>
    </row>
    <row r="112" spans="1:11" ht="24" thickTop="1" thickBot="1" x14ac:dyDescent="0.25">
      <c r="A112" s="644" t="s">
        <v>1515</v>
      </c>
      <c r="B112" s="1138" t="s">
        <v>508</v>
      </c>
      <c r="C112" s="803">
        <f>SUM(C12,C18,C40,C63,C67,C75,C84,C95,C110)</f>
        <v>20284131</v>
      </c>
      <c r="D112" s="747"/>
      <c r="E112" s="747"/>
      <c r="F112" s="747"/>
      <c r="G112" s="747"/>
      <c r="H112" s="747"/>
      <c r="I112" s="747"/>
      <c r="J112" s="747"/>
      <c r="K112" s="747"/>
    </row>
    <row r="113" spans="1:12" ht="30" customHeight="1" thickTop="1" x14ac:dyDescent="0.2">
      <c r="A113" s="609" t="s">
        <v>292</v>
      </c>
      <c r="B113" s="1139"/>
      <c r="C113" s="769"/>
      <c r="D113" s="769"/>
      <c r="E113" s="769"/>
      <c r="F113" s="769"/>
      <c r="G113" s="769"/>
      <c r="H113" s="769"/>
      <c r="I113" s="769"/>
      <c r="J113" s="769"/>
      <c r="K113" s="780"/>
    </row>
    <row r="114" spans="1:12" ht="12.75" customHeight="1" x14ac:dyDescent="0.2">
      <c r="A114" s="319" t="s">
        <v>735</v>
      </c>
      <c r="B114" s="318">
        <v>2100</v>
      </c>
      <c r="C114" s="989">
        <v>0</v>
      </c>
      <c r="D114" s="808">
        <v>0</v>
      </c>
      <c r="E114" s="774"/>
      <c r="F114" s="808">
        <v>0</v>
      </c>
      <c r="G114" s="808">
        <v>0</v>
      </c>
      <c r="H114" s="774"/>
      <c r="I114" s="747"/>
      <c r="J114" s="747"/>
      <c r="K114" s="747"/>
    </row>
    <row r="115" spans="1:12" ht="12.75" customHeight="1" x14ac:dyDescent="0.2">
      <c r="A115" s="312" t="s">
        <v>736</v>
      </c>
      <c r="B115" s="314">
        <v>2200</v>
      </c>
      <c r="C115" s="765">
        <v>0</v>
      </c>
      <c r="D115" s="746">
        <v>0</v>
      </c>
      <c r="E115" s="774"/>
      <c r="F115" s="746">
        <v>0</v>
      </c>
      <c r="G115" s="746">
        <v>0</v>
      </c>
      <c r="H115" s="774"/>
      <c r="I115" s="747"/>
      <c r="J115" s="747"/>
      <c r="K115" s="747"/>
      <c r="L115" s="347"/>
    </row>
    <row r="116" spans="1:12" ht="12.75" customHeight="1" x14ac:dyDescent="0.2">
      <c r="A116" s="312" t="s">
        <v>28</v>
      </c>
      <c r="B116" s="314">
        <v>2300</v>
      </c>
      <c r="C116" s="765">
        <v>0</v>
      </c>
      <c r="D116" s="746">
        <v>0</v>
      </c>
      <c r="E116" s="774"/>
      <c r="F116" s="746">
        <v>0</v>
      </c>
      <c r="G116" s="746">
        <v>0</v>
      </c>
      <c r="H116" s="774"/>
      <c r="I116" s="747"/>
      <c r="J116" s="747"/>
      <c r="K116" s="747"/>
    </row>
    <row r="117" spans="1:12" ht="13.5" thickBot="1" x14ac:dyDescent="0.25">
      <c r="A117" s="645" t="s">
        <v>721</v>
      </c>
      <c r="B117" s="1140" t="s">
        <v>507</v>
      </c>
      <c r="C117" s="804">
        <f>SUM(C114:C116)</f>
        <v>0</v>
      </c>
      <c r="D117" s="804">
        <f>SUM(D114:D116)</f>
        <v>0</v>
      </c>
      <c r="E117" s="774" t="s">
        <v>1043</v>
      </c>
      <c r="F117" s="804">
        <f>SUM(F114:F116)</f>
        <v>0</v>
      </c>
      <c r="G117" s="804">
        <f>SUM(G114:G116)</f>
        <v>0</v>
      </c>
      <c r="H117" s="774"/>
      <c r="I117" s="747"/>
      <c r="J117" s="747"/>
      <c r="K117" s="747"/>
    </row>
    <row r="118" spans="1:12" ht="16.7" customHeight="1" thickTop="1" x14ac:dyDescent="0.2">
      <c r="A118" s="610" t="s">
        <v>718</v>
      </c>
      <c r="B118" s="1141"/>
      <c r="C118" s="768"/>
      <c r="D118" s="769"/>
      <c r="E118" s="769"/>
      <c r="F118" s="769"/>
      <c r="G118" s="769"/>
      <c r="H118" s="769"/>
      <c r="I118" s="769"/>
      <c r="J118" s="769"/>
      <c r="K118" s="780"/>
    </row>
    <row r="119" spans="1:12" ht="18" customHeight="1" x14ac:dyDescent="0.2">
      <c r="A119" s="616" t="s">
        <v>1191</v>
      </c>
      <c r="B119" s="617"/>
      <c r="C119" s="805"/>
      <c r="D119" s="782"/>
      <c r="E119" s="774"/>
      <c r="F119" s="782"/>
      <c r="G119" s="782"/>
      <c r="H119" s="774"/>
      <c r="I119" s="747"/>
      <c r="J119" s="782"/>
      <c r="K119" s="782"/>
    </row>
    <row r="120" spans="1:12" ht="12.75" customHeight="1" x14ac:dyDescent="0.2">
      <c r="A120" s="312" t="s">
        <v>1290</v>
      </c>
      <c r="B120" s="351">
        <v>3001</v>
      </c>
      <c r="C120" s="989">
        <v>1499381</v>
      </c>
      <c r="D120" s="808">
        <v>0</v>
      </c>
      <c r="E120" s="746">
        <v>0</v>
      </c>
      <c r="F120" s="808">
        <v>0</v>
      </c>
      <c r="G120" s="808">
        <v>0</v>
      </c>
      <c r="H120" s="746">
        <v>0</v>
      </c>
      <c r="I120" s="747"/>
      <c r="J120" s="746">
        <v>0</v>
      </c>
      <c r="K120" s="746">
        <v>0</v>
      </c>
    </row>
    <row r="121" spans="1:12" ht="12.75" customHeight="1" x14ac:dyDescent="0.2">
      <c r="A121" s="312" t="s">
        <v>1333</v>
      </c>
      <c r="B121" s="351">
        <v>3005</v>
      </c>
      <c r="C121" s="765">
        <v>0</v>
      </c>
      <c r="D121" s="746">
        <v>0</v>
      </c>
      <c r="E121" s="746">
        <v>0</v>
      </c>
      <c r="F121" s="746">
        <v>0</v>
      </c>
      <c r="G121" s="746">
        <v>0</v>
      </c>
      <c r="H121" s="746">
        <v>0</v>
      </c>
      <c r="I121" s="747"/>
      <c r="J121" s="746">
        <v>0</v>
      </c>
      <c r="K121" s="746">
        <v>0</v>
      </c>
    </row>
    <row r="122" spans="1:12" ht="12.75" customHeight="1" x14ac:dyDescent="0.2">
      <c r="A122" s="312" t="s">
        <v>1392</v>
      </c>
      <c r="B122" s="351">
        <v>3030</v>
      </c>
      <c r="C122" s="765">
        <v>0</v>
      </c>
      <c r="D122" s="746">
        <v>0</v>
      </c>
      <c r="E122" s="746">
        <v>0</v>
      </c>
      <c r="F122" s="746">
        <v>0</v>
      </c>
      <c r="G122" s="746">
        <v>0</v>
      </c>
      <c r="H122" s="746">
        <v>0</v>
      </c>
      <c r="I122" s="747"/>
      <c r="J122" s="746">
        <v>0</v>
      </c>
      <c r="K122" s="746">
        <v>0</v>
      </c>
    </row>
    <row r="123" spans="1:12" x14ac:dyDescent="0.2">
      <c r="A123" s="581" t="s">
        <v>1334</v>
      </c>
      <c r="B123" s="353">
        <v>3099</v>
      </c>
      <c r="C123" s="765">
        <v>0</v>
      </c>
      <c r="D123" s="746">
        <v>0</v>
      </c>
      <c r="E123" s="746">
        <v>0</v>
      </c>
      <c r="F123" s="746">
        <v>0</v>
      </c>
      <c r="G123" s="746">
        <v>0</v>
      </c>
      <c r="H123" s="746">
        <v>0</v>
      </c>
      <c r="I123" s="747"/>
      <c r="J123" s="746">
        <v>0</v>
      </c>
      <c r="K123" s="746">
        <v>0</v>
      </c>
    </row>
    <row r="124" spans="1:12" ht="12.6" customHeight="1" thickBot="1" x14ac:dyDescent="0.25">
      <c r="A124" s="641" t="s">
        <v>429</v>
      </c>
      <c r="B124" s="646"/>
      <c r="C124" s="797">
        <f t="shared" ref="C124:H124" si="5">SUM(C120:C123)</f>
        <v>1499381</v>
      </c>
      <c r="D124" s="797">
        <f t="shared" si="5"/>
        <v>0</v>
      </c>
      <c r="E124" s="797">
        <f t="shared" si="5"/>
        <v>0</v>
      </c>
      <c r="F124" s="797">
        <f t="shared" si="5"/>
        <v>0</v>
      </c>
      <c r="G124" s="797">
        <f t="shared" si="5"/>
        <v>0</v>
      </c>
      <c r="H124" s="797">
        <f t="shared" si="5"/>
        <v>0</v>
      </c>
      <c r="I124" s="747"/>
      <c r="J124" s="797">
        <f>SUM(J120:J123)</f>
        <v>0</v>
      </c>
      <c r="K124" s="762">
        <f>SUM(K120:K123)</f>
        <v>0</v>
      </c>
    </row>
    <row r="125" spans="1:12" ht="15.75" customHeight="1" thickTop="1" x14ac:dyDescent="0.2">
      <c r="A125" s="613" t="s">
        <v>1190</v>
      </c>
      <c r="B125" s="618"/>
      <c r="C125" s="806"/>
      <c r="D125" s="774"/>
      <c r="E125" s="747"/>
      <c r="F125" s="807"/>
      <c r="G125" s="747"/>
      <c r="H125" s="747"/>
      <c r="I125" s="747"/>
      <c r="J125" s="747"/>
      <c r="K125" s="747"/>
    </row>
    <row r="126" spans="1:12" ht="15" customHeight="1" x14ac:dyDescent="0.2">
      <c r="A126" s="619" t="s">
        <v>595</v>
      </c>
      <c r="B126" s="620"/>
      <c r="C126" s="782"/>
      <c r="D126" s="774"/>
      <c r="E126" s="747"/>
      <c r="F126" s="782"/>
      <c r="G126" s="747"/>
      <c r="H126" s="747"/>
      <c r="I126" s="747"/>
      <c r="J126" s="747"/>
      <c r="K126" s="747"/>
    </row>
    <row r="127" spans="1:12" ht="12.75" customHeight="1" x14ac:dyDescent="0.2">
      <c r="A127" s="312" t="s">
        <v>771</v>
      </c>
      <c r="B127" s="354">
        <v>3100</v>
      </c>
      <c r="C127" s="808">
        <v>0</v>
      </c>
      <c r="D127" s="774"/>
      <c r="E127" s="747"/>
      <c r="F127" s="796">
        <v>0</v>
      </c>
      <c r="G127" s="747"/>
      <c r="H127" s="747"/>
      <c r="I127" s="747"/>
      <c r="J127" s="747"/>
      <c r="K127" s="747"/>
    </row>
    <row r="128" spans="1:12" ht="12.75" customHeight="1" x14ac:dyDescent="0.2">
      <c r="A128" s="312" t="s">
        <v>1613</v>
      </c>
      <c r="B128" s="351">
        <v>3105</v>
      </c>
      <c r="C128" s="746">
        <v>0</v>
      </c>
      <c r="D128" s="774"/>
      <c r="E128" s="747"/>
      <c r="F128" s="746">
        <v>0</v>
      </c>
      <c r="G128" s="747"/>
      <c r="H128" s="747"/>
      <c r="I128" s="747"/>
      <c r="J128" s="747"/>
      <c r="K128" s="747"/>
    </row>
    <row r="129" spans="1:11" ht="12.75" customHeight="1" x14ac:dyDescent="0.2">
      <c r="A129" s="312" t="s">
        <v>772</v>
      </c>
      <c r="B129" s="351">
        <v>3110</v>
      </c>
      <c r="C129" s="765">
        <v>0</v>
      </c>
      <c r="D129" s="746">
        <v>0</v>
      </c>
      <c r="E129" s="747"/>
      <c r="F129" s="746">
        <v>0</v>
      </c>
      <c r="G129" s="747"/>
      <c r="H129" s="747"/>
      <c r="I129" s="747"/>
      <c r="J129" s="747"/>
      <c r="K129" s="747"/>
    </row>
    <row r="130" spans="1:11" ht="12.75" customHeight="1" x14ac:dyDescent="0.2">
      <c r="A130" s="312" t="s">
        <v>103</v>
      </c>
      <c r="B130" s="351">
        <v>3120</v>
      </c>
      <c r="C130" s="746">
        <v>0</v>
      </c>
      <c r="D130" s="774"/>
      <c r="E130" s="747"/>
      <c r="F130" s="746">
        <v>0</v>
      </c>
      <c r="G130" s="747"/>
      <c r="H130" s="747"/>
      <c r="I130" s="747"/>
      <c r="J130" s="747"/>
      <c r="K130" s="747"/>
    </row>
    <row r="131" spans="1:11" ht="12.75" customHeight="1" x14ac:dyDescent="0.2">
      <c r="A131" s="312" t="s">
        <v>1161</v>
      </c>
      <c r="B131" s="351">
        <v>3130</v>
      </c>
      <c r="C131" s="746">
        <v>0</v>
      </c>
      <c r="D131" s="774"/>
      <c r="E131" s="747"/>
      <c r="F131" s="746">
        <v>0</v>
      </c>
      <c r="G131" s="747"/>
      <c r="H131" s="747"/>
      <c r="I131" s="747"/>
      <c r="J131" s="747"/>
      <c r="K131" s="747"/>
    </row>
    <row r="132" spans="1:11" ht="12.75" customHeight="1" x14ac:dyDescent="0.2">
      <c r="A132" s="312" t="s">
        <v>120</v>
      </c>
      <c r="B132" s="351">
        <v>3145</v>
      </c>
      <c r="C132" s="746">
        <v>0</v>
      </c>
      <c r="D132" s="774"/>
      <c r="E132" s="747"/>
      <c r="F132" s="746">
        <v>0</v>
      </c>
      <c r="G132" s="747"/>
      <c r="H132" s="747"/>
      <c r="I132" s="747"/>
      <c r="J132" s="747"/>
      <c r="K132" s="747"/>
    </row>
    <row r="133" spans="1:11" ht="12.75" customHeight="1" x14ac:dyDescent="0.2">
      <c r="A133" s="312" t="s">
        <v>65</v>
      </c>
      <c r="B133" s="351">
        <v>3199</v>
      </c>
      <c r="C133" s="765">
        <v>0</v>
      </c>
      <c r="D133" s="746">
        <v>0</v>
      </c>
      <c r="E133" s="747"/>
      <c r="F133" s="746">
        <v>0</v>
      </c>
      <c r="G133" s="747"/>
      <c r="H133" s="747"/>
      <c r="I133" s="747"/>
      <c r="J133" s="747"/>
      <c r="K133" s="747"/>
    </row>
    <row r="134" spans="1:11" ht="12.75" customHeight="1" thickBot="1" x14ac:dyDescent="0.25">
      <c r="A134" s="641" t="s">
        <v>918</v>
      </c>
      <c r="B134" s="647"/>
      <c r="C134" s="797">
        <f>SUM(C127:C133)</f>
        <v>0</v>
      </c>
      <c r="D134" s="797">
        <f>SUM(D127:D133)</f>
        <v>0</v>
      </c>
      <c r="E134" s="748" t="s">
        <v>1043</v>
      </c>
      <c r="F134" s="797">
        <f>SUM(F127:F133)</f>
        <v>0</v>
      </c>
      <c r="G134" s="747" t="s">
        <v>1043</v>
      </c>
      <c r="H134" s="747" t="s">
        <v>1043</v>
      </c>
      <c r="I134" s="747" t="s">
        <v>1043</v>
      </c>
      <c r="J134" s="747" t="s">
        <v>1043</v>
      </c>
      <c r="K134" s="747" t="s">
        <v>1043</v>
      </c>
    </row>
    <row r="135" spans="1:11" ht="15.75" customHeight="1" thickTop="1" x14ac:dyDescent="0.2">
      <c r="A135" s="621" t="s">
        <v>209</v>
      </c>
      <c r="B135" s="622"/>
      <c r="C135" s="798"/>
      <c r="D135" s="798"/>
      <c r="E135" s="774"/>
      <c r="F135" s="798"/>
      <c r="G135" s="747"/>
      <c r="H135" s="747"/>
      <c r="I135" s="747"/>
      <c r="J135" s="747"/>
      <c r="K135" s="747"/>
    </row>
    <row r="136" spans="1:11" x14ac:dyDescent="0.2">
      <c r="A136" s="312" t="s">
        <v>532</v>
      </c>
      <c r="B136" s="351">
        <v>3200</v>
      </c>
      <c r="C136" s="765">
        <v>0</v>
      </c>
      <c r="D136" s="746">
        <v>0</v>
      </c>
      <c r="E136" s="774"/>
      <c r="F136" s="747"/>
      <c r="G136" s="746">
        <v>0</v>
      </c>
      <c r="H136" s="747"/>
      <c r="I136" s="747"/>
      <c r="J136" s="747"/>
      <c r="K136" s="747"/>
    </row>
    <row r="137" spans="1:11" ht="12.75" customHeight="1" x14ac:dyDescent="0.2">
      <c r="A137" s="312" t="s">
        <v>597</v>
      </c>
      <c r="B137" s="351">
        <v>3220</v>
      </c>
      <c r="C137" s="765">
        <v>0</v>
      </c>
      <c r="D137" s="746">
        <v>0</v>
      </c>
      <c r="E137" s="774"/>
      <c r="F137" s="747"/>
      <c r="G137" s="746">
        <v>0</v>
      </c>
      <c r="H137" s="747"/>
      <c r="I137" s="747"/>
      <c r="J137" s="747"/>
      <c r="K137" s="747"/>
    </row>
    <row r="138" spans="1:11" ht="12.75" customHeight="1" x14ac:dyDescent="0.2">
      <c r="A138" s="312" t="s">
        <v>208</v>
      </c>
      <c r="B138" s="351">
        <v>3225</v>
      </c>
      <c r="C138" s="765">
        <v>0</v>
      </c>
      <c r="D138" s="746">
        <v>0</v>
      </c>
      <c r="E138" s="774"/>
      <c r="F138" s="747"/>
      <c r="G138" s="746">
        <v>0</v>
      </c>
      <c r="H138" s="747"/>
      <c r="I138" s="747"/>
      <c r="J138" s="747"/>
      <c r="K138" s="747"/>
    </row>
    <row r="139" spans="1:11" ht="12.75" customHeight="1" x14ac:dyDescent="0.2">
      <c r="A139" s="312" t="s">
        <v>533</v>
      </c>
      <c r="B139" s="351">
        <v>3235</v>
      </c>
      <c r="C139" s="765">
        <v>0</v>
      </c>
      <c r="D139" s="746">
        <v>0</v>
      </c>
      <c r="E139" s="774"/>
      <c r="F139" s="747"/>
      <c r="G139" s="746">
        <v>0</v>
      </c>
      <c r="H139" s="747"/>
      <c r="I139" s="747"/>
      <c r="J139" s="747"/>
      <c r="K139" s="747"/>
    </row>
    <row r="140" spans="1:11" ht="12.75" customHeight="1" x14ac:dyDescent="0.2">
      <c r="A140" s="312" t="s">
        <v>534</v>
      </c>
      <c r="B140" s="351">
        <v>3240</v>
      </c>
      <c r="C140" s="765">
        <v>0</v>
      </c>
      <c r="D140" s="746">
        <v>0</v>
      </c>
      <c r="E140" s="774"/>
      <c r="F140" s="747"/>
      <c r="G140" s="746">
        <v>0</v>
      </c>
      <c r="H140" s="747"/>
      <c r="I140" s="747"/>
      <c r="J140" s="747"/>
      <c r="K140" s="747"/>
    </row>
    <row r="141" spans="1:11" ht="12.75" customHeight="1" x14ac:dyDescent="0.2">
      <c r="A141" s="312" t="s">
        <v>535</v>
      </c>
      <c r="B141" s="351">
        <v>3270</v>
      </c>
      <c r="C141" s="765">
        <v>0</v>
      </c>
      <c r="D141" s="746">
        <v>0</v>
      </c>
      <c r="E141" s="774"/>
      <c r="F141" s="747"/>
      <c r="G141" s="746">
        <v>0</v>
      </c>
      <c r="H141" s="747"/>
      <c r="I141" s="747"/>
      <c r="J141" s="747"/>
      <c r="K141" s="747"/>
    </row>
    <row r="142" spans="1:11" ht="12.75" customHeight="1" x14ac:dyDescent="0.2">
      <c r="A142" s="312" t="s">
        <v>66</v>
      </c>
      <c r="B142" s="351">
        <v>3299</v>
      </c>
      <c r="C142" s="765">
        <v>0</v>
      </c>
      <c r="D142" s="746">
        <v>0</v>
      </c>
      <c r="E142" s="774"/>
      <c r="F142" s="751"/>
      <c r="G142" s="746">
        <v>0</v>
      </c>
      <c r="H142" s="747"/>
      <c r="I142" s="747"/>
      <c r="J142" s="747"/>
      <c r="K142" s="747"/>
    </row>
    <row r="143" spans="1:11" ht="12.75" customHeight="1" thickBot="1" x14ac:dyDescent="0.25">
      <c r="A143" s="641" t="s">
        <v>536</v>
      </c>
      <c r="B143" s="647"/>
      <c r="C143" s="797">
        <f>SUM(C136:C142)</f>
        <v>0</v>
      </c>
      <c r="D143" s="797">
        <f>SUM(D136:D142)</f>
        <v>0</v>
      </c>
      <c r="E143" s="774" t="s">
        <v>1043</v>
      </c>
      <c r="F143" s="751"/>
      <c r="G143" s="797">
        <f>SUM(G136:G142)</f>
        <v>0</v>
      </c>
      <c r="H143" s="747" t="s">
        <v>1043</v>
      </c>
      <c r="I143" s="747" t="s">
        <v>1043</v>
      </c>
      <c r="J143" s="747" t="s">
        <v>1043</v>
      </c>
      <c r="K143" s="747" t="s">
        <v>1043</v>
      </c>
    </row>
    <row r="144" spans="1:11" ht="15.75" customHeight="1" thickTop="1" x14ac:dyDescent="0.2">
      <c r="A144" s="621" t="s">
        <v>598</v>
      </c>
      <c r="B144" s="622"/>
      <c r="C144" s="798"/>
      <c r="D144" s="807"/>
      <c r="E144" s="774"/>
      <c r="F144" s="798"/>
      <c r="G144" s="798"/>
      <c r="H144" s="747"/>
      <c r="I144" s="747"/>
      <c r="J144" s="747"/>
      <c r="K144" s="747"/>
    </row>
    <row r="145" spans="1:11" ht="12.75" customHeight="1" x14ac:dyDescent="0.2">
      <c r="A145" s="312" t="s">
        <v>537</v>
      </c>
      <c r="B145" s="351">
        <v>3305</v>
      </c>
      <c r="C145" s="746">
        <v>0</v>
      </c>
      <c r="D145" s="747"/>
      <c r="E145" s="774"/>
      <c r="F145" s="747"/>
      <c r="G145" s="746">
        <v>0</v>
      </c>
      <c r="H145" s="747"/>
      <c r="I145" s="747"/>
      <c r="J145" s="747"/>
      <c r="K145" s="747"/>
    </row>
    <row r="146" spans="1:11" ht="12.75" customHeight="1" x14ac:dyDescent="0.2">
      <c r="A146" s="312" t="s">
        <v>293</v>
      </c>
      <c r="B146" s="351">
        <v>3310</v>
      </c>
      <c r="C146" s="765">
        <v>0</v>
      </c>
      <c r="D146" s="747"/>
      <c r="E146" s="774"/>
      <c r="F146" s="747"/>
      <c r="G146" s="746">
        <v>0</v>
      </c>
      <c r="H146" s="747"/>
      <c r="I146" s="747"/>
      <c r="J146" s="747"/>
      <c r="K146" s="747"/>
    </row>
    <row r="147" spans="1:11" ht="13.5" thickBot="1" x14ac:dyDescent="0.25">
      <c r="A147" s="641" t="s">
        <v>341</v>
      </c>
      <c r="B147" s="647"/>
      <c r="C147" s="762">
        <f>SUM(C145:C146)</f>
        <v>0</v>
      </c>
      <c r="D147" s="747"/>
      <c r="E147" s="774"/>
      <c r="F147" s="747"/>
      <c r="G147" s="767">
        <f>SUM(G145:G146)</f>
        <v>0</v>
      </c>
      <c r="H147" s="747"/>
      <c r="I147" s="747"/>
      <c r="J147" s="747"/>
      <c r="K147" s="747"/>
    </row>
    <row r="148" spans="1:11" ht="12.75" customHeight="1" thickTop="1" x14ac:dyDescent="0.2">
      <c r="A148" s="582" t="s">
        <v>936</v>
      </c>
      <c r="B148" s="355">
        <v>3360</v>
      </c>
      <c r="C148" s="808">
        <v>0</v>
      </c>
      <c r="D148" s="809"/>
      <c r="E148" s="774"/>
      <c r="F148" s="747"/>
      <c r="G148" s="810"/>
      <c r="H148" s="747"/>
      <c r="I148" s="747"/>
      <c r="J148" s="747"/>
      <c r="K148" s="747"/>
    </row>
    <row r="149" spans="1:11" ht="12.75" customHeight="1" thickBot="1" x14ac:dyDescent="0.25">
      <c r="A149" s="583" t="s">
        <v>825</v>
      </c>
      <c r="B149" s="356">
        <v>3365</v>
      </c>
      <c r="C149" s="793">
        <v>0</v>
      </c>
      <c r="D149" s="793">
        <v>0</v>
      </c>
      <c r="E149" s="774"/>
      <c r="F149" s="747"/>
      <c r="G149" s="793"/>
      <c r="H149" s="747"/>
      <c r="I149" s="747"/>
      <c r="J149" s="747"/>
      <c r="K149" s="747"/>
    </row>
    <row r="150" spans="1:11" ht="12.75" customHeight="1" thickTop="1" thickBot="1" x14ac:dyDescent="0.25">
      <c r="A150" s="584" t="s">
        <v>121</v>
      </c>
      <c r="B150" s="357">
        <v>3370</v>
      </c>
      <c r="C150" s="793">
        <v>0</v>
      </c>
      <c r="D150" s="793">
        <v>0</v>
      </c>
      <c r="E150" s="774"/>
      <c r="F150" s="747"/>
      <c r="G150" s="747"/>
      <c r="H150" s="747"/>
      <c r="I150" s="747"/>
      <c r="J150" s="747"/>
      <c r="K150" s="747"/>
    </row>
    <row r="151" spans="1:11" ht="12.75" customHeight="1" thickTop="1" thickBot="1" x14ac:dyDescent="0.25">
      <c r="A151" s="584" t="s">
        <v>686</v>
      </c>
      <c r="B151" s="357">
        <v>3410</v>
      </c>
      <c r="C151" s="811">
        <v>0</v>
      </c>
      <c r="D151" s="792">
        <v>0</v>
      </c>
      <c r="E151" s="812">
        <v>0</v>
      </c>
      <c r="F151" s="791">
        <v>0</v>
      </c>
      <c r="G151" s="791">
        <v>0</v>
      </c>
      <c r="H151" s="791">
        <v>0</v>
      </c>
      <c r="I151" s="791">
        <v>0</v>
      </c>
      <c r="J151" s="791">
        <v>0</v>
      </c>
      <c r="K151" s="791">
        <v>0</v>
      </c>
    </row>
    <row r="152" spans="1:11" ht="12.75" customHeight="1" thickTop="1" thickBot="1" x14ac:dyDescent="0.25">
      <c r="A152" s="584" t="s">
        <v>67</v>
      </c>
      <c r="B152" s="357">
        <v>3499</v>
      </c>
      <c r="C152" s="811">
        <v>0</v>
      </c>
      <c r="D152" s="792">
        <v>0</v>
      </c>
      <c r="E152" s="793">
        <v>0</v>
      </c>
      <c r="F152" s="793">
        <v>0</v>
      </c>
      <c r="G152" s="793">
        <v>0</v>
      </c>
      <c r="H152" s="793">
        <v>0</v>
      </c>
      <c r="I152" s="793">
        <v>0</v>
      </c>
      <c r="J152" s="793">
        <v>0</v>
      </c>
      <c r="K152" s="793">
        <v>0</v>
      </c>
    </row>
    <row r="153" spans="1:11" ht="15.75" customHeight="1" thickTop="1" x14ac:dyDescent="0.2">
      <c r="A153" s="621" t="s">
        <v>396</v>
      </c>
      <c r="B153" s="623"/>
      <c r="C153" s="798"/>
      <c r="D153" s="747"/>
      <c r="E153" s="774"/>
      <c r="F153" s="747"/>
      <c r="G153" s="747"/>
      <c r="H153" s="747"/>
      <c r="I153" s="747"/>
      <c r="J153" s="747"/>
      <c r="K153" s="747"/>
    </row>
    <row r="154" spans="1:11" ht="12.75" customHeight="1" x14ac:dyDescent="0.2">
      <c r="A154" s="312" t="s">
        <v>1162</v>
      </c>
      <c r="B154" s="351">
        <v>3500</v>
      </c>
      <c r="C154" s="765">
        <v>0</v>
      </c>
      <c r="D154" s="746">
        <v>0</v>
      </c>
      <c r="E154" s="774"/>
      <c r="F154" s="746">
        <v>0</v>
      </c>
      <c r="G154" s="746">
        <v>0</v>
      </c>
      <c r="H154" s="747"/>
      <c r="I154" s="747"/>
      <c r="J154" s="747"/>
      <c r="K154" s="747"/>
    </row>
    <row r="155" spans="1:11" ht="12.75" customHeight="1" x14ac:dyDescent="0.2">
      <c r="A155" s="312" t="s">
        <v>937</v>
      </c>
      <c r="B155" s="351">
        <v>3510</v>
      </c>
      <c r="C155" s="765">
        <v>0</v>
      </c>
      <c r="D155" s="746">
        <v>0</v>
      </c>
      <c r="E155" s="774"/>
      <c r="F155" s="746">
        <v>0</v>
      </c>
      <c r="G155" s="746">
        <v>0</v>
      </c>
      <c r="H155" s="747"/>
      <c r="I155" s="747"/>
      <c r="J155" s="747"/>
      <c r="K155" s="747"/>
    </row>
    <row r="156" spans="1:11" ht="12.75" customHeight="1" x14ac:dyDescent="0.2">
      <c r="A156" s="312" t="s">
        <v>68</v>
      </c>
      <c r="B156" s="351">
        <v>3599</v>
      </c>
      <c r="C156" s="765">
        <v>0</v>
      </c>
      <c r="D156" s="746">
        <v>0</v>
      </c>
      <c r="E156" s="774"/>
      <c r="F156" s="746">
        <v>0</v>
      </c>
      <c r="G156" s="746">
        <v>0</v>
      </c>
      <c r="H156" s="747"/>
      <c r="I156" s="747"/>
      <c r="J156" s="747"/>
      <c r="K156" s="747"/>
    </row>
    <row r="157" spans="1:11" ht="12.75" customHeight="1" thickBot="1" x14ac:dyDescent="0.25">
      <c r="A157" s="641" t="s">
        <v>93</v>
      </c>
      <c r="B157" s="647"/>
      <c r="C157" s="797">
        <f>SUM(C154:C156)</f>
        <v>0</v>
      </c>
      <c r="D157" s="797">
        <f>SUM(D154:D156)</f>
        <v>0</v>
      </c>
      <c r="E157" s="774"/>
      <c r="F157" s="797">
        <f>SUM(F154:F156)</f>
        <v>0</v>
      </c>
      <c r="G157" s="797">
        <f>SUM(G154:G156)</f>
        <v>0</v>
      </c>
      <c r="H157" s="747"/>
      <c r="I157" s="747"/>
      <c r="J157" s="747"/>
      <c r="K157" s="747"/>
    </row>
    <row r="158" spans="1:11" ht="12.75" customHeight="1" thickTop="1" thickBot="1" x14ac:dyDescent="0.25">
      <c r="A158" s="584" t="s">
        <v>325</v>
      </c>
      <c r="B158" s="357">
        <v>3610</v>
      </c>
      <c r="C158" s="792">
        <v>0</v>
      </c>
      <c r="D158" s="747"/>
      <c r="E158" s="774"/>
      <c r="F158" s="747"/>
      <c r="G158" s="747"/>
      <c r="H158" s="747"/>
      <c r="I158" s="747"/>
      <c r="J158" s="747"/>
      <c r="K158" s="747"/>
    </row>
    <row r="159" spans="1:11" ht="12.75" customHeight="1" thickTop="1" thickBot="1" x14ac:dyDescent="0.25">
      <c r="A159" s="584" t="s">
        <v>50</v>
      </c>
      <c r="B159" s="357">
        <v>3660</v>
      </c>
      <c r="C159" s="793">
        <v>0</v>
      </c>
      <c r="D159" s="791">
        <v>0</v>
      </c>
      <c r="E159" s="774"/>
      <c r="F159" s="791">
        <v>0</v>
      </c>
      <c r="G159" s="791">
        <v>0</v>
      </c>
      <c r="H159" s="747"/>
      <c r="I159" s="747"/>
      <c r="J159" s="747"/>
      <c r="K159" s="747"/>
    </row>
    <row r="160" spans="1:11" ht="12.75" customHeight="1" thickTop="1" thickBot="1" x14ac:dyDescent="0.25">
      <c r="A160" s="584" t="s">
        <v>899</v>
      </c>
      <c r="B160" s="357">
        <v>3695</v>
      </c>
      <c r="C160" s="792">
        <v>0</v>
      </c>
      <c r="D160" s="747"/>
      <c r="E160" s="774"/>
      <c r="F160" s="792">
        <v>0</v>
      </c>
      <c r="G160" s="792">
        <v>0</v>
      </c>
      <c r="H160" s="747"/>
      <c r="I160" s="747"/>
      <c r="J160" s="747"/>
      <c r="K160" s="747"/>
    </row>
    <row r="161" spans="1:11" ht="12.75" customHeight="1" thickTop="1" thickBot="1" x14ac:dyDescent="0.25">
      <c r="A161" s="584" t="s">
        <v>931</v>
      </c>
      <c r="B161" s="357">
        <v>3705</v>
      </c>
      <c r="C161" s="792">
        <v>679356</v>
      </c>
      <c r="D161" s="791">
        <v>0</v>
      </c>
      <c r="E161" s="774"/>
      <c r="F161" s="792">
        <v>0</v>
      </c>
      <c r="G161" s="792">
        <v>0</v>
      </c>
      <c r="H161" s="747"/>
      <c r="I161" s="747"/>
      <c r="J161" s="747"/>
      <c r="K161" s="747"/>
    </row>
    <row r="162" spans="1:11" ht="12.75" customHeight="1" thickTop="1" thickBot="1" x14ac:dyDescent="0.25">
      <c r="A162" s="584" t="s">
        <v>39</v>
      </c>
      <c r="B162" s="357">
        <v>3766</v>
      </c>
      <c r="C162" s="792">
        <v>0</v>
      </c>
      <c r="D162" s="791">
        <v>0</v>
      </c>
      <c r="E162" s="774"/>
      <c r="F162" s="792">
        <v>0</v>
      </c>
      <c r="G162" s="792">
        <v>0</v>
      </c>
      <c r="H162" s="747"/>
      <c r="I162" s="747"/>
      <c r="J162" s="747"/>
      <c r="K162" s="747"/>
    </row>
    <row r="163" spans="1:11" ht="12.75" customHeight="1" thickTop="1" thickBot="1" x14ac:dyDescent="0.25">
      <c r="A163" s="584" t="s">
        <v>884</v>
      </c>
      <c r="B163" s="357">
        <v>3767</v>
      </c>
      <c r="C163" s="792">
        <v>0</v>
      </c>
      <c r="D163" s="792">
        <v>0</v>
      </c>
      <c r="E163" s="774"/>
      <c r="F163" s="792">
        <v>0</v>
      </c>
      <c r="G163" s="792">
        <v>0</v>
      </c>
      <c r="H163" s="747"/>
      <c r="I163" s="747"/>
      <c r="J163" s="747"/>
      <c r="K163" s="747"/>
    </row>
    <row r="164" spans="1:11" ht="12.75" customHeight="1" thickTop="1" thickBot="1" x14ac:dyDescent="0.25">
      <c r="A164" s="584" t="s">
        <v>885</v>
      </c>
      <c r="B164" s="357">
        <v>3775</v>
      </c>
      <c r="C164" s="792">
        <v>0</v>
      </c>
      <c r="D164" s="793">
        <v>0</v>
      </c>
      <c r="E164" s="791">
        <v>0</v>
      </c>
      <c r="F164" s="793">
        <v>0</v>
      </c>
      <c r="G164" s="793">
        <v>0</v>
      </c>
      <c r="H164" s="791">
        <v>0</v>
      </c>
      <c r="I164" s="747"/>
      <c r="J164" s="747"/>
      <c r="K164" s="791">
        <v>0</v>
      </c>
    </row>
    <row r="165" spans="1:11" ht="12.75" customHeight="1" thickTop="1" thickBot="1" x14ac:dyDescent="0.25">
      <c r="A165" s="584" t="s">
        <v>1163</v>
      </c>
      <c r="B165" s="357">
        <v>3780</v>
      </c>
      <c r="C165" s="792">
        <v>0</v>
      </c>
      <c r="D165" s="791">
        <v>0</v>
      </c>
      <c r="E165" s="792">
        <v>0</v>
      </c>
      <c r="F165" s="792">
        <v>0</v>
      </c>
      <c r="G165" s="792">
        <v>0</v>
      </c>
      <c r="H165" s="792">
        <v>0</v>
      </c>
      <c r="I165" s="747"/>
      <c r="J165" s="747"/>
      <c r="K165" s="792">
        <v>0</v>
      </c>
    </row>
    <row r="166" spans="1:11" ht="12.75" customHeight="1" thickTop="1" thickBot="1" x14ac:dyDescent="0.25">
      <c r="A166" s="584" t="s">
        <v>764</v>
      </c>
      <c r="B166" s="357">
        <v>3815</v>
      </c>
      <c r="C166" s="792">
        <v>0</v>
      </c>
      <c r="D166" s="747"/>
      <c r="E166" s="774"/>
      <c r="F166" s="792">
        <v>0</v>
      </c>
      <c r="G166" s="747"/>
      <c r="H166" s="747"/>
      <c r="I166" s="747"/>
      <c r="J166" s="747"/>
      <c r="K166" s="747"/>
    </row>
    <row r="167" spans="1:11" ht="12.75" customHeight="1" thickTop="1" thickBot="1" x14ac:dyDescent="0.25">
      <c r="A167" s="584" t="s">
        <v>342</v>
      </c>
      <c r="B167" s="357">
        <v>3825</v>
      </c>
      <c r="C167" s="792">
        <v>0</v>
      </c>
      <c r="D167" s="747"/>
      <c r="E167" s="774"/>
      <c r="F167" s="792">
        <v>0</v>
      </c>
      <c r="G167" s="747"/>
      <c r="H167" s="747"/>
      <c r="I167" s="747"/>
      <c r="J167" s="747"/>
      <c r="K167" s="747"/>
    </row>
    <row r="168" spans="1:11" ht="12.75" customHeight="1" thickTop="1" thickBot="1" x14ac:dyDescent="0.25">
      <c r="A168" s="584" t="s">
        <v>294</v>
      </c>
      <c r="B168" s="357">
        <v>3920</v>
      </c>
      <c r="C168" s="807"/>
      <c r="D168" s="791">
        <v>0</v>
      </c>
      <c r="E168" s="747"/>
      <c r="F168" s="807"/>
      <c r="G168" s="747"/>
      <c r="H168" s="791">
        <v>0</v>
      </c>
      <c r="I168" s="747"/>
      <c r="J168" s="747"/>
      <c r="K168" s="747"/>
    </row>
    <row r="169" spans="1:11" ht="12.75" customHeight="1" thickTop="1" thickBot="1" x14ac:dyDescent="0.25">
      <c r="A169" s="584" t="s">
        <v>295</v>
      </c>
      <c r="B169" s="357">
        <v>3925</v>
      </c>
      <c r="C169" s="782"/>
      <c r="D169" s="792">
        <v>0</v>
      </c>
      <c r="E169" s="782"/>
      <c r="F169" s="782"/>
      <c r="G169" s="747"/>
      <c r="H169" s="792">
        <v>0</v>
      </c>
      <c r="I169" s="747"/>
      <c r="J169" s="747"/>
      <c r="K169" s="791">
        <v>0</v>
      </c>
    </row>
    <row r="170" spans="1:11" ht="14.25" thickTop="1" thickBot="1" x14ac:dyDescent="0.25">
      <c r="A170" s="584" t="s">
        <v>69</v>
      </c>
      <c r="B170" s="357">
        <v>3999</v>
      </c>
      <c r="C170" s="813">
        <v>0</v>
      </c>
      <c r="D170" s="814">
        <v>0</v>
      </c>
      <c r="E170" s="814">
        <v>0</v>
      </c>
      <c r="F170" s="814">
        <v>0</v>
      </c>
      <c r="G170" s="815">
        <v>0</v>
      </c>
      <c r="H170" s="814">
        <v>0</v>
      </c>
      <c r="I170" s="815">
        <v>0</v>
      </c>
      <c r="J170" s="815">
        <v>0</v>
      </c>
      <c r="K170" s="814">
        <v>0</v>
      </c>
    </row>
    <row r="171" spans="1:11" ht="12.75" customHeight="1" thickTop="1" thickBot="1" x14ac:dyDescent="0.25">
      <c r="A171" s="1866" t="s">
        <v>343</v>
      </c>
      <c r="B171" s="1867"/>
      <c r="C171" s="816">
        <f t="shared" ref="C171:K171" si="6">SUM(C134,C143,C147,C148:C152,C157,C158:C169,C170)</f>
        <v>679356</v>
      </c>
      <c r="D171" s="816">
        <f t="shared" si="6"/>
        <v>0</v>
      </c>
      <c r="E171" s="816">
        <f t="shared" si="6"/>
        <v>0</v>
      </c>
      <c r="F171" s="816">
        <f t="shared" si="6"/>
        <v>0</v>
      </c>
      <c r="G171" s="816">
        <f t="shared" si="6"/>
        <v>0</v>
      </c>
      <c r="H171" s="816">
        <f t="shared" si="6"/>
        <v>0</v>
      </c>
      <c r="I171" s="816">
        <f t="shared" si="6"/>
        <v>0</v>
      </c>
      <c r="J171" s="816">
        <f t="shared" si="6"/>
        <v>0</v>
      </c>
      <c r="K171" s="789">
        <f t="shared" si="6"/>
        <v>0</v>
      </c>
    </row>
    <row r="172" spans="1:11" ht="12.75" customHeight="1" thickTop="1" thickBot="1" x14ac:dyDescent="0.25">
      <c r="A172" s="641" t="s">
        <v>344</v>
      </c>
      <c r="B172" s="1138" t="s">
        <v>513</v>
      </c>
      <c r="C172" s="803">
        <f t="shared" ref="C172:K172" si="7">SUM(C124,C171)</f>
        <v>2178737</v>
      </c>
      <c r="D172" s="803">
        <f t="shared" si="7"/>
        <v>0</v>
      </c>
      <c r="E172" s="803">
        <f t="shared" si="7"/>
        <v>0</v>
      </c>
      <c r="F172" s="803">
        <f t="shared" si="7"/>
        <v>0</v>
      </c>
      <c r="G172" s="803">
        <f t="shared" si="7"/>
        <v>0</v>
      </c>
      <c r="H172" s="803">
        <f t="shared" si="7"/>
        <v>0</v>
      </c>
      <c r="I172" s="803">
        <f t="shared" si="7"/>
        <v>0</v>
      </c>
      <c r="J172" s="803">
        <f t="shared" si="7"/>
        <v>0</v>
      </c>
      <c r="K172" s="794">
        <f t="shared" si="7"/>
        <v>0</v>
      </c>
    </row>
    <row r="173" spans="1:11" ht="16.7" customHeight="1" thickTop="1" x14ac:dyDescent="0.2">
      <c r="A173" s="611" t="s">
        <v>719</v>
      </c>
      <c r="B173" s="1142"/>
      <c r="C173" s="768"/>
      <c r="D173" s="769"/>
      <c r="E173" s="769"/>
      <c r="F173" s="769"/>
      <c r="G173" s="769"/>
      <c r="H173" s="769"/>
      <c r="I173" s="769"/>
      <c r="J173" s="769"/>
      <c r="K173" s="780"/>
    </row>
    <row r="174" spans="1:11" ht="15.75" customHeight="1" x14ac:dyDescent="0.2">
      <c r="A174" s="1868" t="s">
        <v>1192</v>
      </c>
      <c r="B174" s="1869"/>
      <c r="C174" s="781"/>
      <c r="D174" s="781"/>
      <c r="E174" s="774"/>
      <c r="F174" s="747"/>
      <c r="G174" s="747"/>
      <c r="H174" s="747"/>
      <c r="I174" s="747"/>
      <c r="J174" s="747"/>
      <c r="K174" s="747"/>
    </row>
    <row r="175" spans="1:11" ht="12.6" customHeight="1" x14ac:dyDescent="0.2">
      <c r="A175" s="319" t="s">
        <v>925</v>
      </c>
      <c r="B175" s="318">
        <v>4001</v>
      </c>
      <c r="C175" s="989">
        <v>0</v>
      </c>
      <c r="D175" s="808">
        <v>0</v>
      </c>
      <c r="E175" s="746">
        <v>0</v>
      </c>
      <c r="F175" s="746">
        <v>0</v>
      </c>
      <c r="G175" s="746">
        <v>0</v>
      </c>
      <c r="H175" s="746">
        <v>0</v>
      </c>
      <c r="I175" s="746">
        <v>0</v>
      </c>
      <c r="J175" s="746">
        <v>0</v>
      </c>
      <c r="K175" s="746">
        <v>0</v>
      </c>
    </row>
    <row r="176" spans="1:11" ht="22.5" x14ac:dyDescent="0.2">
      <c r="A176" s="352" t="s">
        <v>720</v>
      </c>
      <c r="B176" s="358">
        <v>4009</v>
      </c>
      <c r="C176" s="765">
        <v>0</v>
      </c>
      <c r="D176" s="746">
        <v>0</v>
      </c>
      <c r="E176" s="746">
        <v>0</v>
      </c>
      <c r="F176" s="746">
        <v>0</v>
      </c>
      <c r="G176" s="746">
        <v>0</v>
      </c>
      <c r="H176" s="746">
        <v>0</v>
      </c>
      <c r="I176" s="746">
        <v>0</v>
      </c>
      <c r="J176" s="746">
        <v>0</v>
      </c>
      <c r="K176" s="746">
        <v>0</v>
      </c>
    </row>
    <row r="177" spans="1:11" ht="13.5" thickBot="1" x14ac:dyDescent="0.25">
      <c r="A177" s="1872" t="s">
        <v>1288</v>
      </c>
      <c r="B177" s="1873"/>
      <c r="C177" s="797">
        <f>SUM(C175:C176)</f>
        <v>0</v>
      </c>
      <c r="D177" s="797">
        <f t="shared" ref="D177:K177" si="8">SUM(D175:D176)</f>
        <v>0</v>
      </c>
      <c r="E177" s="797">
        <f t="shared" si="8"/>
        <v>0</v>
      </c>
      <c r="F177" s="797">
        <f t="shared" si="8"/>
        <v>0</v>
      </c>
      <c r="G177" s="797">
        <f t="shared" si="8"/>
        <v>0</v>
      </c>
      <c r="H177" s="797">
        <f t="shared" si="8"/>
        <v>0</v>
      </c>
      <c r="I177" s="797">
        <f t="shared" si="8"/>
        <v>0</v>
      </c>
      <c r="J177" s="797">
        <f t="shared" si="8"/>
        <v>0</v>
      </c>
      <c r="K177" s="762">
        <f t="shared" si="8"/>
        <v>0</v>
      </c>
    </row>
    <row r="178" spans="1:11" s="123" customFormat="1" ht="15.75" customHeight="1" thickTop="1" x14ac:dyDescent="0.2">
      <c r="A178" s="1876" t="s">
        <v>1287</v>
      </c>
      <c r="B178" s="1877"/>
      <c r="C178" s="817"/>
      <c r="D178" s="818"/>
      <c r="E178" s="819"/>
      <c r="F178" s="820"/>
      <c r="G178" s="820"/>
      <c r="H178" s="820"/>
      <c r="I178" s="820"/>
      <c r="J178" s="820"/>
      <c r="K178" s="820"/>
    </row>
    <row r="179" spans="1:11" ht="12.75" customHeight="1" x14ac:dyDescent="0.2">
      <c r="A179" s="312" t="s">
        <v>926</v>
      </c>
      <c r="B179" s="314">
        <v>4045</v>
      </c>
      <c r="C179" s="765">
        <v>0</v>
      </c>
      <c r="D179" s="747"/>
      <c r="E179" s="774"/>
      <c r="F179" s="747"/>
      <c r="G179" s="747"/>
      <c r="H179" s="747"/>
      <c r="I179" s="747"/>
      <c r="J179" s="747"/>
      <c r="K179" s="747"/>
    </row>
    <row r="180" spans="1:11" ht="12.75" customHeight="1" x14ac:dyDescent="0.2">
      <c r="A180" s="312" t="s">
        <v>927</v>
      </c>
      <c r="B180" s="314">
        <v>4050</v>
      </c>
      <c r="C180" s="765">
        <v>0</v>
      </c>
      <c r="D180" s="746">
        <v>0</v>
      </c>
      <c r="E180" s="774"/>
      <c r="F180" s="747"/>
      <c r="G180" s="747"/>
      <c r="H180" s="746">
        <v>0</v>
      </c>
      <c r="I180" s="747"/>
      <c r="J180" s="747"/>
      <c r="K180" s="747"/>
    </row>
    <row r="181" spans="1:11" ht="12.75" customHeight="1" x14ac:dyDescent="0.2">
      <c r="A181" s="312" t="s">
        <v>218</v>
      </c>
      <c r="B181" s="314">
        <v>4060</v>
      </c>
      <c r="C181" s="989">
        <v>0</v>
      </c>
      <c r="D181" s="746">
        <v>0</v>
      </c>
      <c r="E181" s="747"/>
      <c r="F181" s="746">
        <v>0</v>
      </c>
      <c r="G181" s="746">
        <v>0</v>
      </c>
      <c r="H181" s="746">
        <v>0</v>
      </c>
      <c r="I181" s="747"/>
      <c r="J181" s="747"/>
      <c r="K181" s="782"/>
    </row>
    <row r="182" spans="1:11" ht="22.5" x14ac:dyDescent="0.2">
      <c r="A182" s="352" t="s">
        <v>703</v>
      </c>
      <c r="B182" s="358">
        <v>4090</v>
      </c>
      <c r="C182" s="765">
        <v>0</v>
      </c>
      <c r="D182" s="746">
        <v>0</v>
      </c>
      <c r="E182" s="747"/>
      <c r="F182" s="746">
        <v>0</v>
      </c>
      <c r="G182" s="746">
        <v>0</v>
      </c>
      <c r="H182" s="746">
        <v>0</v>
      </c>
      <c r="I182" s="747"/>
      <c r="J182" s="747"/>
      <c r="K182" s="746">
        <v>0</v>
      </c>
    </row>
    <row r="183" spans="1:11" ht="13.5" thickBot="1" x14ac:dyDescent="0.25">
      <c r="A183" s="1874" t="s">
        <v>702</v>
      </c>
      <c r="B183" s="1875"/>
      <c r="C183" s="797">
        <f>SUM(C179:C182)</f>
        <v>0</v>
      </c>
      <c r="D183" s="797">
        <f>SUM(D179:D182)</f>
        <v>0</v>
      </c>
      <c r="E183" s="747"/>
      <c r="F183" s="797">
        <f>SUM(F179:F182)</f>
        <v>0</v>
      </c>
      <c r="G183" s="797">
        <f>SUM(G179:G182)</f>
        <v>0</v>
      </c>
      <c r="H183" s="797">
        <f>SUM(H179:H182)</f>
        <v>0</v>
      </c>
      <c r="I183" s="747"/>
      <c r="J183" s="747"/>
      <c r="K183" s="762">
        <f>SUM(K179:K182)</f>
        <v>0</v>
      </c>
    </row>
    <row r="184" spans="1:11" ht="22.5" customHeight="1" thickTop="1" x14ac:dyDescent="0.2">
      <c r="A184" s="1870" t="s">
        <v>1336</v>
      </c>
      <c r="B184" s="1871"/>
      <c r="C184" s="821"/>
      <c r="D184" s="807"/>
      <c r="E184" s="774"/>
      <c r="F184" s="807"/>
      <c r="G184" s="807"/>
      <c r="H184" s="747"/>
      <c r="I184" s="747"/>
      <c r="J184" s="747"/>
      <c r="K184" s="747"/>
    </row>
    <row r="185" spans="1:11" ht="15.75" customHeight="1" x14ac:dyDescent="0.2">
      <c r="A185" s="1143" t="s">
        <v>1236</v>
      </c>
      <c r="B185" s="1144"/>
      <c r="C185" s="805"/>
      <c r="D185" s="782"/>
      <c r="E185" s="774"/>
      <c r="F185" s="782"/>
      <c r="G185" s="782"/>
      <c r="H185" s="747"/>
      <c r="I185" s="747"/>
      <c r="J185" s="747"/>
      <c r="K185" s="747"/>
    </row>
    <row r="186" spans="1:11" ht="12.75" customHeight="1" x14ac:dyDescent="0.2">
      <c r="A186" s="312" t="s">
        <v>1237</v>
      </c>
      <c r="B186" s="314">
        <v>4100</v>
      </c>
      <c r="C186" s="989">
        <v>0</v>
      </c>
      <c r="D186" s="808">
        <v>0</v>
      </c>
      <c r="E186" s="774"/>
      <c r="F186" s="808">
        <v>0</v>
      </c>
      <c r="G186" s="808">
        <v>0</v>
      </c>
      <c r="H186" s="747"/>
      <c r="I186" s="747"/>
      <c r="J186" s="747"/>
      <c r="K186" s="747"/>
    </row>
    <row r="187" spans="1:11" ht="12.75" customHeight="1" x14ac:dyDescent="0.2">
      <c r="A187" s="312" t="s">
        <v>1238</v>
      </c>
      <c r="B187" s="314">
        <v>4105</v>
      </c>
      <c r="C187" s="765">
        <v>0</v>
      </c>
      <c r="D187" s="746">
        <v>0</v>
      </c>
      <c r="E187" s="774"/>
      <c r="F187" s="746">
        <v>0</v>
      </c>
      <c r="G187" s="746">
        <v>0</v>
      </c>
      <c r="H187" s="747"/>
      <c r="I187" s="747"/>
      <c r="J187" s="747"/>
      <c r="K187" s="747"/>
    </row>
    <row r="188" spans="1:11" ht="12.75" customHeight="1" x14ac:dyDescent="0.2">
      <c r="A188" s="312" t="s">
        <v>1240</v>
      </c>
      <c r="B188" s="314">
        <v>4107</v>
      </c>
      <c r="C188" s="765">
        <v>0</v>
      </c>
      <c r="D188" s="746">
        <v>0</v>
      </c>
      <c r="E188" s="774"/>
      <c r="F188" s="746">
        <v>0</v>
      </c>
      <c r="G188" s="746">
        <v>0</v>
      </c>
      <c r="H188" s="747"/>
      <c r="I188" s="747"/>
      <c r="J188" s="747"/>
      <c r="K188" s="747"/>
    </row>
    <row r="189" spans="1:11" ht="12.75" customHeight="1" x14ac:dyDescent="0.2">
      <c r="A189" s="312" t="s">
        <v>1239</v>
      </c>
      <c r="B189" s="314">
        <v>4199</v>
      </c>
      <c r="C189" s="765">
        <v>0</v>
      </c>
      <c r="D189" s="746">
        <v>0</v>
      </c>
      <c r="E189" s="774"/>
      <c r="F189" s="746">
        <v>0</v>
      </c>
      <c r="G189" s="746">
        <v>0</v>
      </c>
      <c r="H189" s="747"/>
      <c r="I189" s="747"/>
      <c r="J189" s="747"/>
      <c r="K189" s="747"/>
    </row>
    <row r="190" spans="1:11" ht="12.75" customHeight="1" thickBot="1" x14ac:dyDescent="0.25">
      <c r="A190" s="641" t="s">
        <v>1241</v>
      </c>
      <c r="B190" s="642"/>
      <c r="C190" s="797">
        <f>SUM(C186:C189)</f>
        <v>0</v>
      </c>
      <c r="D190" s="797">
        <f>SUM(D186:D189)</f>
        <v>0</v>
      </c>
      <c r="E190" s="774"/>
      <c r="F190" s="797">
        <f>SUM(F186:F189)</f>
        <v>0</v>
      </c>
      <c r="G190" s="797">
        <f>SUM(G186:G189)</f>
        <v>0</v>
      </c>
      <c r="H190" s="747"/>
      <c r="I190" s="747"/>
      <c r="J190" s="747"/>
      <c r="K190" s="747"/>
    </row>
    <row r="191" spans="1:11" ht="15.75" customHeight="1" thickTop="1" x14ac:dyDescent="0.2">
      <c r="A191" s="621" t="s">
        <v>398</v>
      </c>
      <c r="B191" s="624"/>
      <c r="C191" s="798"/>
      <c r="D191" s="807"/>
      <c r="E191" s="774"/>
      <c r="F191" s="798"/>
      <c r="G191" s="798"/>
      <c r="H191" s="747"/>
      <c r="I191" s="747"/>
      <c r="J191" s="747"/>
      <c r="K191" s="747"/>
    </row>
    <row r="192" spans="1:11" x14ac:dyDescent="0.2">
      <c r="A192" s="312" t="s">
        <v>1164</v>
      </c>
      <c r="B192" s="314">
        <v>4200</v>
      </c>
      <c r="C192" s="746">
        <v>0</v>
      </c>
      <c r="D192" s="747"/>
      <c r="E192" s="774"/>
      <c r="F192" s="798"/>
      <c r="G192" s="822">
        <v>0</v>
      </c>
      <c r="H192" s="747"/>
      <c r="I192" s="747"/>
      <c r="J192" s="747"/>
      <c r="K192" s="747"/>
    </row>
    <row r="193" spans="1:11" ht="12.75" customHeight="1" x14ac:dyDescent="0.2">
      <c r="A193" s="312" t="s">
        <v>938</v>
      </c>
      <c r="B193" s="314">
        <v>4210</v>
      </c>
      <c r="C193" s="746">
        <v>0</v>
      </c>
      <c r="D193" s="747"/>
      <c r="E193" s="774"/>
      <c r="F193" s="747"/>
      <c r="G193" s="822">
        <v>0</v>
      </c>
      <c r="H193" s="747"/>
      <c r="I193" s="747"/>
      <c r="J193" s="747"/>
      <c r="K193" s="747"/>
    </row>
    <row r="194" spans="1:11" ht="12.75" customHeight="1" x14ac:dyDescent="0.2">
      <c r="A194" s="312" t="s">
        <v>928</v>
      </c>
      <c r="B194" s="314">
        <v>4215</v>
      </c>
      <c r="C194" s="765">
        <v>0</v>
      </c>
      <c r="D194" s="747"/>
      <c r="E194" s="774"/>
      <c r="F194" s="747"/>
      <c r="G194" s="822">
        <v>0</v>
      </c>
      <c r="H194" s="747"/>
      <c r="I194" s="747"/>
      <c r="J194" s="747"/>
      <c r="K194" s="747"/>
    </row>
    <row r="195" spans="1:11" ht="12.75" customHeight="1" x14ac:dyDescent="0.2">
      <c r="A195" s="312" t="s">
        <v>939</v>
      </c>
      <c r="B195" s="314">
        <v>4220</v>
      </c>
      <c r="C195" s="765">
        <v>0</v>
      </c>
      <c r="D195" s="747"/>
      <c r="E195" s="774"/>
      <c r="F195" s="747"/>
      <c r="G195" s="822">
        <v>0</v>
      </c>
      <c r="H195" s="747"/>
      <c r="I195" s="747"/>
      <c r="J195" s="747"/>
      <c r="K195" s="747"/>
    </row>
    <row r="196" spans="1:11" ht="12.75" customHeight="1" x14ac:dyDescent="0.2">
      <c r="A196" s="312" t="s">
        <v>1165</v>
      </c>
      <c r="B196" s="314">
        <v>4225</v>
      </c>
      <c r="C196" s="765">
        <v>0</v>
      </c>
      <c r="D196" s="747"/>
      <c r="E196" s="774"/>
      <c r="F196" s="747"/>
      <c r="G196" s="822">
        <v>0</v>
      </c>
      <c r="H196" s="747"/>
      <c r="I196" s="747"/>
      <c r="J196" s="747"/>
      <c r="K196" s="747"/>
    </row>
    <row r="197" spans="1:11" ht="12.75" customHeight="1" x14ac:dyDescent="0.2">
      <c r="A197" s="312" t="s">
        <v>1611</v>
      </c>
      <c r="B197" s="314">
        <v>4226</v>
      </c>
      <c r="C197" s="765">
        <v>0</v>
      </c>
      <c r="D197" s="747"/>
      <c r="E197" s="774"/>
      <c r="F197" s="747"/>
      <c r="G197" s="822">
        <v>0</v>
      </c>
      <c r="H197" s="747"/>
      <c r="I197" s="747"/>
      <c r="J197" s="747"/>
      <c r="K197" s="747"/>
    </row>
    <row r="198" spans="1:11" ht="12.75" customHeight="1" x14ac:dyDescent="0.2">
      <c r="A198" s="312" t="s">
        <v>709</v>
      </c>
      <c r="B198" s="314">
        <v>4240</v>
      </c>
      <c r="C198" s="765">
        <v>0</v>
      </c>
      <c r="D198" s="747"/>
      <c r="E198" s="774"/>
      <c r="F198" s="747"/>
      <c r="G198" s="823"/>
      <c r="H198" s="747"/>
      <c r="I198" s="747"/>
      <c r="J198" s="747"/>
      <c r="K198" s="747"/>
    </row>
    <row r="199" spans="1:11" ht="12.75" customHeight="1" x14ac:dyDescent="0.2">
      <c r="A199" s="312" t="s">
        <v>70</v>
      </c>
      <c r="B199" s="314">
        <v>4299</v>
      </c>
      <c r="C199" s="765">
        <v>0</v>
      </c>
      <c r="D199" s="747"/>
      <c r="E199" s="774"/>
      <c r="F199" s="747"/>
      <c r="G199" s="822">
        <v>0</v>
      </c>
      <c r="H199" s="747"/>
      <c r="I199" s="747"/>
      <c r="J199" s="747"/>
      <c r="K199" s="747"/>
    </row>
    <row r="200" spans="1:11" ht="12.75" customHeight="1" thickBot="1" x14ac:dyDescent="0.25">
      <c r="A200" s="641" t="s">
        <v>486</v>
      </c>
      <c r="B200" s="642"/>
      <c r="C200" s="762">
        <f>SUM(C192:C199)</f>
        <v>0</v>
      </c>
      <c r="D200" s="747"/>
      <c r="E200" s="747"/>
      <c r="F200" s="747"/>
      <c r="G200" s="762">
        <f>SUM(G192:G199)</f>
        <v>0</v>
      </c>
      <c r="H200" s="747"/>
      <c r="I200" s="747"/>
      <c r="J200" s="747"/>
      <c r="K200" s="747"/>
    </row>
    <row r="201" spans="1:11" ht="15.75" customHeight="1" thickTop="1" x14ac:dyDescent="0.2">
      <c r="A201" s="621" t="s">
        <v>1013</v>
      </c>
      <c r="B201" s="624"/>
      <c r="C201" s="798"/>
      <c r="D201" s="747"/>
      <c r="E201" s="747"/>
      <c r="F201" s="747"/>
      <c r="G201" s="747"/>
      <c r="H201" s="747"/>
      <c r="I201" s="747"/>
      <c r="J201" s="747"/>
      <c r="K201" s="747"/>
    </row>
    <row r="202" spans="1:11" ht="12.75" customHeight="1" x14ac:dyDescent="0.2">
      <c r="A202" s="312" t="s">
        <v>821</v>
      </c>
      <c r="B202" s="314">
        <v>4300</v>
      </c>
      <c r="C202" s="746">
        <v>0</v>
      </c>
      <c r="D202" s="746">
        <v>0</v>
      </c>
      <c r="E202" s="747"/>
      <c r="F202" s="746">
        <v>0</v>
      </c>
      <c r="G202" s="746">
        <v>0</v>
      </c>
      <c r="H202" s="747"/>
      <c r="I202" s="747"/>
      <c r="J202" s="747"/>
      <c r="K202" s="747"/>
    </row>
    <row r="203" spans="1:11" ht="12.75" customHeight="1" x14ac:dyDescent="0.2">
      <c r="A203" s="312" t="s">
        <v>822</v>
      </c>
      <c r="B203" s="314">
        <v>4305</v>
      </c>
      <c r="C203" s="765">
        <v>0</v>
      </c>
      <c r="D203" s="746">
        <v>0</v>
      </c>
      <c r="E203" s="747"/>
      <c r="F203" s="746">
        <v>0</v>
      </c>
      <c r="G203" s="746">
        <v>0</v>
      </c>
      <c r="H203" s="747"/>
      <c r="I203" s="747"/>
      <c r="J203" s="747"/>
      <c r="K203" s="747"/>
    </row>
    <row r="204" spans="1:11" ht="12.75" customHeight="1" x14ac:dyDescent="0.2">
      <c r="A204" s="312" t="s">
        <v>917</v>
      </c>
      <c r="B204" s="314">
        <v>4340</v>
      </c>
      <c r="C204" s="765">
        <v>0</v>
      </c>
      <c r="D204" s="746">
        <v>0</v>
      </c>
      <c r="E204" s="747"/>
      <c r="F204" s="746">
        <v>0</v>
      </c>
      <c r="G204" s="746">
        <v>0</v>
      </c>
      <c r="H204" s="747"/>
      <c r="I204" s="747"/>
      <c r="J204" s="747"/>
      <c r="K204" s="747"/>
    </row>
    <row r="205" spans="1:11" ht="12.75" customHeight="1" x14ac:dyDescent="0.2">
      <c r="A205" s="312" t="s">
        <v>71</v>
      </c>
      <c r="B205" s="314">
        <v>4399</v>
      </c>
      <c r="C205" s="765">
        <v>0</v>
      </c>
      <c r="D205" s="746">
        <v>0</v>
      </c>
      <c r="E205" s="747"/>
      <c r="F205" s="746">
        <v>0</v>
      </c>
      <c r="G205" s="746">
        <v>0</v>
      </c>
      <c r="H205" s="747"/>
      <c r="I205" s="747"/>
      <c r="J205" s="747"/>
      <c r="K205" s="747"/>
    </row>
    <row r="206" spans="1:11" ht="12.75" customHeight="1" thickBot="1" x14ac:dyDescent="0.25">
      <c r="A206" s="641" t="s">
        <v>345</v>
      </c>
      <c r="B206" s="642"/>
      <c r="C206" s="797">
        <f>SUM(C202:C205)</f>
        <v>0</v>
      </c>
      <c r="D206" s="797">
        <f>SUM(D202:D205)</f>
        <v>0</v>
      </c>
      <c r="E206" s="747"/>
      <c r="F206" s="797">
        <f>SUM(F202:F205)</f>
        <v>0</v>
      </c>
      <c r="G206" s="797">
        <f>SUM(G202:G205)</f>
        <v>0</v>
      </c>
      <c r="H206" s="747"/>
      <c r="I206" s="747"/>
      <c r="J206" s="747"/>
      <c r="K206" s="747"/>
    </row>
    <row r="207" spans="1:11" ht="15.75" customHeight="1" thickTop="1" x14ac:dyDescent="0.2">
      <c r="A207" s="621" t="s">
        <v>1014</v>
      </c>
      <c r="B207" s="624"/>
      <c r="C207" s="798"/>
      <c r="D207" s="798"/>
      <c r="E207" s="747"/>
      <c r="F207" s="798"/>
      <c r="G207" s="798"/>
      <c r="H207" s="747"/>
      <c r="I207" s="747"/>
      <c r="J207" s="747"/>
      <c r="K207" s="747"/>
    </row>
    <row r="208" spans="1:11" ht="12.75" customHeight="1" x14ac:dyDescent="0.2">
      <c r="A208" s="312" t="s">
        <v>1612</v>
      </c>
      <c r="B208" s="314">
        <v>4400</v>
      </c>
      <c r="C208" s="765">
        <v>0</v>
      </c>
      <c r="D208" s="746">
        <v>0</v>
      </c>
      <c r="E208" s="747"/>
      <c r="F208" s="746">
        <v>0</v>
      </c>
      <c r="G208" s="746">
        <v>0</v>
      </c>
      <c r="H208" s="747"/>
      <c r="I208" s="747"/>
      <c r="J208" s="747"/>
      <c r="K208" s="747"/>
    </row>
    <row r="209" spans="1:11" ht="12.75" customHeight="1" x14ac:dyDescent="0.2">
      <c r="A209" s="312" t="s">
        <v>1166</v>
      </c>
      <c r="B209" s="314">
        <v>4421</v>
      </c>
      <c r="C209" s="765">
        <v>0</v>
      </c>
      <c r="D209" s="746">
        <v>0</v>
      </c>
      <c r="E209" s="747"/>
      <c r="F209" s="746">
        <v>0</v>
      </c>
      <c r="G209" s="746">
        <v>0</v>
      </c>
      <c r="H209" s="747"/>
      <c r="I209" s="747"/>
      <c r="J209" s="747"/>
      <c r="K209" s="747"/>
    </row>
    <row r="210" spans="1:11" ht="12.75" customHeight="1" x14ac:dyDescent="0.2">
      <c r="A210" s="312" t="s">
        <v>72</v>
      </c>
      <c r="B210" s="314">
        <v>4499</v>
      </c>
      <c r="C210" s="765">
        <v>0</v>
      </c>
      <c r="D210" s="746">
        <v>0</v>
      </c>
      <c r="E210" s="747"/>
      <c r="F210" s="746">
        <v>0</v>
      </c>
      <c r="G210" s="746">
        <v>0</v>
      </c>
      <c r="H210" s="747"/>
      <c r="I210" s="747"/>
      <c r="J210" s="747"/>
      <c r="K210" s="747"/>
    </row>
    <row r="211" spans="1:11" ht="12.75" customHeight="1" thickBot="1" x14ac:dyDescent="0.25">
      <c r="A211" s="641" t="s">
        <v>792</v>
      </c>
      <c r="B211" s="642"/>
      <c r="C211" s="797">
        <f>SUM(C208:C210)</f>
        <v>0</v>
      </c>
      <c r="D211" s="797">
        <f>SUM(D208:D210)</f>
        <v>0</v>
      </c>
      <c r="E211" s="747" t="s">
        <v>1043</v>
      </c>
      <c r="F211" s="797">
        <f>SUM(F208:F210)</f>
        <v>0</v>
      </c>
      <c r="G211" s="797">
        <f>SUM(G208:G210)</f>
        <v>0</v>
      </c>
      <c r="H211" s="747"/>
      <c r="I211" s="747"/>
      <c r="J211" s="747"/>
      <c r="K211" s="747"/>
    </row>
    <row r="212" spans="1:11" ht="15.75" customHeight="1" thickTop="1" x14ac:dyDescent="0.2">
      <c r="A212" s="621" t="s">
        <v>972</v>
      </c>
      <c r="B212" s="624"/>
      <c r="C212" s="798"/>
      <c r="D212" s="798"/>
      <c r="E212" s="747"/>
      <c r="F212" s="798"/>
      <c r="G212" s="798"/>
      <c r="H212" s="747"/>
      <c r="I212" s="747"/>
      <c r="J212" s="747"/>
      <c r="K212" s="747"/>
    </row>
    <row r="213" spans="1:11" ht="12.75" customHeight="1" x14ac:dyDescent="0.2">
      <c r="A213" s="312" t="s">
        <v>932</v>
      </c>
      <c r="B213" s="314">
        <v>4600</v>
      </c>
      <c r="C213" s="765">
        <v>0</v>
      </c>
      <c r="D213" s="746">
        <v>0</v>
      </c>
      <c r="E213" s="747"/>
      <c r="F213" s="746">
        <v>0</v>
      </c>
      <c r="G213" s="746">
        <v>0</v>
      </c>
      <c r="H213" s="747"/>
      <c r="I213" s="747"/>
      <c r="J213" s="747"/>
      <c r="K213" s="747"/>
    </row>
    <row r="214" spans="1:11" ht="12.75" customHeight="1" x14ac:dyDescent="0.2">
      <c r="A214" s="312" t="s">
        <v>933</v>
      </c>
      <c r="B214" s="314">
        <v>4605</v>
      </c>
      <c r="C214" s="765">
        <v>0</v>
      </c>
      <c r="D214" s="746">
        <v>0</v>
      </c>
      <c r="E214" s="747"/>
      <c r="F214" s="746">
        <v>0</v>
      </c>
      <c r="G214" s="746">
        <v>0</v>
      </c>
      <c r="H214" s="747"/>
      <c r="I214" s="747"/>
      <c r="J214" s="747"/>
      <c r="K214" s="747"/>
    </row>
    <row r="215" spans="1:11" ht="12.75" customHeight="1" x14ac:dyDescent="0.2">
      <c r="A215" s="312" t="s">
        <v>1167</v>
      </c>
      <c r="B215" s="331">
        <v>4620</v>
      </c>
      <c r="C215" s="765">
        <v>0</v>
      </c>
      <c r="D215" s="746">
        <v>0</v>
      </c>
      <c r="E215" s="747"/>
      <c r="F215" s="746">
        <v>0</v>
      </c>
      <c r="G215" s="746">
        <v>0</v>
      </c>
      <c r="H215" s="747"/>
      <c r="I215" s="747"/>
      <c r="J215" s="747"/>
      <c r="K215" s="747"/>
    </row>
    <row r="216" spans="1:11" ht="12.75" customHeight="1" x14ac:dyDescent="0.2">
      <c r="A216" s="312" t="s">
        <v>934</v>
      </c>
      <c r="B216" s="314">
        <v>4625</v>
      </c>
      <c r="C216" s="765">
        <v>0</v>
      </c>
      <c r="D216" s="746">
        <v>0</v>
      </c>
      <c r="E216" s="747"/>
      <c r="F216" s="746">
        <v>0</v>
      </c>
      <c r="G216" s="746">
        <v>0</v>
      </c>
      <c r="H216" s="747"/>
      <c r="I216" s="747"/>
      <c r="J216" s="747"/>
      <c r="K216" s="747"/>
    </row>
    <row r="217" spans="1:11" ht="12.75" customHeight="1" x14ac:dyDescent="0.2">
      <c r="A217" s="312" t="s">
        <v>935</v>
      </c>
      <c r="B217" s="314">
        <v>4630</v>
      </c>
      <c r="C217" s="765">
        <v>0</v>
      </c>
      <c r="D217" s="746">
        <v>0</v>
      </c>
      <c r="E217" s="747"/>
      <c r="F217" s="746">
        <v>0</v>
      </c>
      <c r="G217" s="746">
        <v>0</v>
      </c>
      <c r="H217" s="747"/>
      <c r="I217" s="747"/>
      <c r="J217" s="747"/>
      <c r="K217" s="747"/>
    </row>
    <row r="218" spans="1:11" ht="12.75" customHeight="1" x14ac:dyDescent="0.2">
      <c r="A218" s="585" t="s">
        <v>73</v>
      </c>
      <c r="B218" s="331">
        <v>4699</v>
      </c>
      <c r="C218" s="765">
        <v>0</v>
      </c>
      <c r="D218" s="746">
        <v>0</v>
      </c>
      <c r="E218" s="747"/>
      <c r="F218" s="746">
        <v>0</v>
      </c>
      <c r="G218" s="746">
        <v>0</v>
      </c>
      <c r="H218" s="747"/>
      <c r="I218" s="747"/>
      <c r="J218" s="747"/>
      <c r="K218" s="747"/>
    </row>
    <row r="219" spans="1:11" ht="12.75" customHeight="1" thickBot="1" x14ac:dyDescent="0.25">
      <c r="A219" s="641" t="s">
        <v>390</v>
      </c>
      <c r="B219" s="642"/>
      <c r="C219" s="797">
        <f>SUM(C213:C218)</f>
        <v>0</v>
      </c>
      <c r="D219" s="797">
        <f>SUM(D213:D218)</f>
        <v>0</v>
      </c>
      <c r="E219" s="747"/>
      <c r="F219" s="797">
        <f>SUM(F213:F218)</f>
        <v>0</v>
      </c>
      <c r="G219" s="797">
        <f>SUM(G213:G218)</f>
        <v>0</v>
      </c>
      <c r="H219" s="747"/>
      <c r="I219" s="747"/>
      <c r="J219" s="747"/>
      <c r="K219" s="747"/>
    </row>
    <row r="220" spans="1:11" ht="15.75" customHeight="1" thickTop="1" x14ac:dyDescent="0.2">
      <c r="A220" s="621" t="s">
        <v>973</v>
      </c>
      <c r="B220" s="624"/>
      <c r="C220" s="798"/>
      <c r="D220" s="798"/>
      <c r="E220" s="747"/>
      <c r="F220" s="798"/>
      <c r="G220" s="798"/>
      <c r="H220" s="747"/>
      <c r="I220" s="747"/>
      <c r="J220" s="747"/>
      <c r="K220" s="747"/>
    </row>
    <row r="221" spans="1:11" ht="12.75" customHeight="1" x14ac:dyDescent="0.2">
      <c r="A221" s="312" t="s">
        <v>704</v>
      </c>
      <c r="B221" s="314">
        <v>4770</v>
      </c>
      <c r="C221" s="765">
        <v>0</v>
      </c>
      <c r="D221" s="746">
        <v>0</v>
      </c>
      <c r="E221" s="747"/>
      <c r="F221" s="747"/>
      <c r="G221" s="746">
        <v>0</v>
      </c>
      <c r="H221" s="747"/>
      <c r="I221" s="747"/>
      <c r="J221" s="747"/>
      <c r="K221" s="747"/>
    </row>
    <row r="222" spans="1:11" ht="12.75" customHeight="1" x14ac:dyDescent="0.2">
      <c r="A222" s="312" t="s">
        <v>66</v>
      </c>
      <c r="B222" s="314">
        <v>4799</v>
      </c>
      <c r="C222" s="765">
        <v>0</v>
      </c>
      <c r="D222" s="746">
        <v>0</v>
      </c>
      <c r="E222" s="747"/>
      <c r="F222" s="747"/>
      <c r="G222" s="746">
        <v>0</v>
      </c>
      <c r="H222" s="747"/>
      <c r="I222" s="747"/>
      <c r="J222" s="747"/>
      <c r="K222" s="747"/>
    </row>
    <row r="223" spans="1:11" ht="12.75" customHeight="1" thickBot="1" x14ac:dyDescent="0.25">
      <c r="A223" s="648" t="s">
        <v>965</v>
      </c>
      <c r="B223" s="649"/>
      <c r="C223" s="797">
        <f>SUM(C221:C222)</f>
        <v>0</v>
      </c>
      <c r="D223" s="797">
        <f>SUM(D221:D222)</f>
        <v>0</v>
      </c>
      <c r="E223" s="747"/>
      <c r="F223" s="747"/>
      <c r="G223" s="797">
        <f>SUM(G221:G222)</f>
        <v>0</v>
      </c>
      <c r="H223" s="747"/>
      <c r="I223" s="747"/>
      <c r="J223" s="747"/>
      <c r="K223" s="747"/>
    </row>
    <row r="224" spans="1:11" ht="12.75" customHeight="1" thickTop="1" thickBot="1" x14ac:dyDescent="0.25">
      <c r="A224" s="319" t="s">
        <v>677</v>
      </c>
      <c r="B224" s="318">
        <v>4810</v>
      </c>
      <c r="C224" s="811">
        <v>0</v>
      </c>
      <c r="D224" s="792">
        <v>0</v>
      </c>
      <c r="E224" s="747"/>
      <c r="F224" s="747"/>
      <c r="G224" s="792"/>
      <c r="H224" s="747"/>
      <c r="I224" s="747"/>
      <c r="J224" s="747"/>
      <c r="K224" s="747"/>
    </row>
    <row r="225" spans="1:11" ht="12.75" customHeight="1" thickTop="1" x14ac:dyDescent="0.2">
      <c r="A225" s="319" t="s">
        <v>296</v>
      </c>
      <c r="B225" s="318">
        <v>4850</v>
      </c>
      <c r="C225" s="765">
        <v>0</v>
      </c>
      <c r="D225" s="746">
        <v>0</v>
      </c>
      <c r="E225" s="746">
        <v>0</v>
      </c>
      <c r="F225" s="746">
        <v>0</v>
      </c>
      <c r="G225" s="746">
        <v>0</v>
      </c>
      <c r="H225" s="746">
        <v>0</v>
      </c>
      <c r="I225" s="747"/>
      <c r="J225" s="746">
        <v>0</v>
      </c>
      <c r="K225" s="746">
        <v>0</v>
      </c>
    </row>
    <row r="226" spans="1:11" ht="12.75" customHeight="1" x14ac:dyDescent="0.2">
      <c r="A226" s="319" t="s">
        <v>297</v>
      </c>
      <c r="B226" s="318">
        <v>4851</v>
      </c>
      <c r="C226" s="765">
        <v>0</v>
      </c>
      <c r="D226" s="746">
        <v>0</v>
      </c>
      <c r="E226" s="747"/>
      <c r="F226" s="749">
        <v>0</v>
      </c>
      <c r="G226" s="746">
        <v>0</v>
      </c>
      <c r="H226" s="747"/>
      <c r="I226" s="747"/>
      <c r="J226" s="747"/>
      <c r="K226" s="747"/>
    </row>
    <row r="227" spans="1:11" ht="12.75" customHeight="1" x14ac:dyDescent="0.2">
      <c r="A227" s="319" t="s">
        <v>298</v>
      </c>
      <c r="B227" s="318">
        <v>4852</v>
      </c>
      <c r="C227" s="765">
        <v>0</v>
      </c>
      <c r="D227" s="746">
        <v>0</v>
      </c>
      <c r="E227" s="746">
        <v>0</v>
      </c>
      <c r="F227" s="746">
        <v>0</v>
      </c>
      <c r="G227" s="746">
        <v>0</v>
      </c>
      <c r="H227" s="746">
        <v>0</v>
      </c>
      <c r="I227" s="747"/>
      <c r="J227" s="746">
        <v>0</v>
      </c>
      <c r="K227" s="746">
        <v>0</v>
      </c>
    </row>
    <row r="228" spans="1:11" ht="12.75" customHeight="1" x14ac:dyDescent="0.2">
      <c r="A228" s="319" t="s">
        <v>299</v>
      </c>
      <c r="B228" s="318">
        <v>4853</v>
      </c>
      <c r="C228" s="765">
        <v>0</v>
      </c>
      <c r="D228" s="746">
        <v>0</v>
      </c>
      <c r="E228" s="746">
        <v>0</v>
      </c>
      <c r="F228" s="746">
        <v>0</v>
      </c>
      <c r="G228" s="746">
        <v>0</v>
      </c>
      <c r="H228" s="746">
        <v>0</v>
      </c>
      <c r="I228" s="747"/>
      <c r="J228" s="746">
        <v>0</v>
      </c>
      <c r="K228" s="746">
        <v>0</v>
      </c>
    </row>
    <row r="229" spans="1:11" ht="12.75" customHeight="1" x14ac:dyDescent="0.2">
      <c r="A229" s="319" t="s">
        <v>300</v>
      </c>
      <c r="B229" s="318">
        <v>4854</v>
      </c>
      <c r="C229" s="765">
        <v>0</v>
      </c>
      <c r="D229" s="746">
        <v>0</v>
      </c>
      <c r="E229" s="746">
        <v>0</v>
      </c>
      <c r="F229" s="746">
        <v>0</v>
      </c>
      <c r="G229" s="746">
        <v>0</v>
      </c>
      <c r="H229" s="746">
        <v>0</v>
      </c>
      <c r="I229" s="747"/>
      <c r="J229" s="746">
        <v>0</v>
      </c>
      <c r="K229" s="746">
        <v>0</v>
      </c>
    </row>
    <row r="230" spans="1:11" ht="12.75" customHeight="1" x14ac:dyDescent="0.2">
      <c r="A230" s="319" t="s">
        <v>407</v>
      </c>
      <c r="B230" s="318">
        <v>4855</v>
      </c>
      <c r="C230" s="765">
        <v>0</v>
      </c>
      <c r="D230" s="746">
        <v>0</v>
      </c>
      <c r="E230" s="746">
        <v>0</v>
      </c>
      <c r="F230" s="746">
        <v>0</v>
      </c>
      <c r="G230" s="746">
        <v>0</v>
      </c>
      <c r="H230" s="746">
        <v>0</v>
      </c>
      <c r="I230" s="747"/>
      <c r="J230" s="746">
        <v>0</v>
      </c>
      <c r="K230" s="746">
        <v>0</v>
      </c>
    </row>
    <row r="231" spans="1:11" ht="12.75" customHeight="1" x14ac:dyDescent="0.2">
      <c r="A231" s="319" t="s">
        <v>301</v>
      </c>
      <c r="B231" s="318">
        <v>4856</v>
      </c>
      <c r="C231" s="765">
        <v>0</v>
      </c>
      <c r="D231" s="746">
        <v>0</v>
      </c>
      <c r="E231" s="746">
        <v>0</v>
      </c>
      <c r="F231" s="746">
        <v>0</v>
      </c>
      <c r="G231" s="746">
        <v>0</v>
      </c>
      <c r="H231" s="746">
        <v>0</v>
      </c>
      <c r="I231" s="747"/>
      <c r="J231" s="746">
        <v>0</v>
      </c>
      <c r="K231" s="746">
        <v>0</v>
      </c>
    </row>
    <row r="232" spans="1:11" ht="12.75" customHeight="1" x14ac:dyDescent="0.2">
      <c r="A232" s="319" t="s">
        <v>302</v>
      </c>
      <c r="B232" s="318">
        <v>4857</v>
      </c>
      <c r="C232" s="765">
        <v>0</v>
      </c>
      <c r="D232" s="746">
        <v>0</v>
      </c>
      <c r="E232" s="746">
        <v>0</v>
      </c>
      <c r="F232" s="746">
        <v>0</v>
      </c>
      <c r="G232" s="746">
        <v>0</v>
      </c>
      <c r="H232" s="746">
        <v>0</v>
      </c>
      <c r="I232" s="747"/>
      <c r="J232" s="746">
        <v>0</v>
      </c>
      <c r="K232" s="746">
        <v>0</v>
      </c>
    </row>
    <row r="233" spans="1:11" ht="12.75" customHeight="1" x14ac:dyDescent="0.2">
      <c r="A233" s="319" t="s">
        <v>303</v>
      </c>
      <c r="B233" s="318">
        <v>4860</v>
      </c>
      <c r="C233" s="765">
        <v>0</v>
      </c>
      <c r="D233" s="746">
        <v>0</v>
      </c>
      <c r="E233" s="746">
        <v>0</v>
      </c>
      <c r="F233" s="746">
        <v>0</v>
      </c>
      <c r="G233" s="746">
        <v>0</v>
      </c>
      <c r="H233" s="746">
        <v>0</v>
      </c>
      <c r="I233" s="747"/>
      <c r="J233" s="746">
        <v>0</v>
      </c>
      <c r="K233" s="746">
        <v>0</v>
      </c>
    </row>
    <row r="234" spans="1:11" ht="12.75" customHeight="1" x14ac:dyDescent="0.2">
      <c r="A234" s="319" t="s">
        <v>304</v>
      </c>
      <c r="B234" s="318">
        <v>4861</v>
      </c>
      <c r="C234" s="765">
        <v>0</v>
      </c>
      <c r="D234" s="746">
        <v>0</v>
      </c>
      <c r="E234" s="746">
        <v>0</v>
      </c>
      <c r="F234" s="746">
        <v>0</v>
      </c>
      <c r="G234" s="746">
        <v>0</v>
      </c>
      <c r="H234" s="746">
        <v>0</v>
      </c>
      <c r="I234" s="747"/>
      <c r="J234" s="746">
        <v>0</v>
      </c>
      <c r="K234" s="746">
        <v>0</v>
      </c>
    </row>
    <row r="235" spans="1:11" ht="12.75" customHeight="1" x14ac:dyDescent="0.2">
      <c r="A235" s="319" t="s">
        <v>305</v>
      </c>
      <c r="B235" s="318">
        <v>4862</v>
      </c>
      <c r="C235" s="765">
        <v>0</v>
      </c>
      <c r="D235" s="746">
        <v>0</v>
      </c>
      <c r="E235" s="750"/>
      <c r="F235" s="746">
        <v>0</v>
      </c>
      <c r="G235" s="746">
        <v>0</v>
      </c>
      <c r="H235" s="750"/>
      <c r="I235" s="747"/>
      <c r="J235" s="750"/>
      <c r="K235" s="750"/>
    </row>
    <row r="236" spans="1:11" ht="12.75" customHeight="1" x14ac:dyDescent="0.2">
      <c r="A236" s="319" t="s">
        <v>306</v>
      </c>
      <c r="B236" s="318">
        <v>4863</v>
      </c>
      <c r="C236" s="765">
        <v>0</v>
      </c>
      <c r="D236" s="746">
        <v>0</v>
      </c>
      <c r="E236" s="747"/>
      <c r="F236" s="750"/>
      <c r="G236" s="788"/>
      <c r="H236" s="747"/>
      <c r="I236" s="747"/>
      <c r="J236" s="747"/>
      <c r="K236" s="747"/>
    </row>
    <row r="237" spans="1:11" ht="12.75" customHeight="1" x14ac:dyDescent="0.2">
      <c r="A237" s="319" t="s">
        <v>412</v>
      </c>
      <c r="B237" s="318">
        <v>4864</v>
      </c>
      <c r="C237" s="765">
        <v>0</v>
      </c>
      <c r="D237" s="746">
        <v>0</v>
      </c>
      <c r="E237" s="746">
        <v>0</v>
      </c>
      <c r="F237" s="746">
        <v>0</v>
      </c>
      <c r="G237" s="746">
        <v>0</v>
      </c>
      <c r="H237" s="746">
        <v>0</v>
      </c>
      <c r="I237" s="747"/>
      <c r="J237" s="746">
        <v>0</v>
      </c>
      <c r="K237" s="746">
        <v>0</v>
      </c>
    </row>
    <row r="238" spans="1:11" ht="12.75" customHeight="1" x14ac:dyDescent="0.2">
      <c r="A238" s="319" t="s">
        <v>413</v>
      </c>
      <c r="B238" s="318">
        <v>4865</v>
      </c>
      <c r="C238" s="765">
        <v>0</v>
      </c>
      <c r="D238" s="746">
        <v>0</v>
      </c>
      <c r="E238" s="746">
        <v>0</v>
      </c>
      <c r="F238" s="746">
        <v>0</v>
      </c>
      <c r="G238" s="746">
        <v>0</v>
      </c>
      <c r="H238" s="746">
        <v>0</v>
      </c>
      <c r="I238" s="747"/>
      <c r="J238" s="746">
        <v>0</v>
      </c>
      <c r="K238" s="746">
        <v>0</v>
      </c>
    </row>
    <row r="239" spans="1:11" ht="12.75" customHeight="1" x14ac:dyDescent="0.2">
      <c r="A239" s="319" t="s">
        <v>411</v>
      </c>
      <c r="B239" s="318">
        <v>4866</v>
      </c>
      <c r="C239" s="765">
        <v>0</v>
      </c>
      <c r="D239" s="746">
        <v>0</v>
      </c>
      <c r="E239" s="746">
        <v>0</v>
      </c>
      <c r="F239" s="746">
        <v>0</v>
      </c>
      <c r="G239" s="746">
        <v>0</v>
      </c>
      <c r="H239" s="746">
        <v>0</v>
      </c>
      <c r="I239" s="747"/>
      <c r="J239" s="746">
        <v>0</v>
      </c>
      <c r="K239" s="746">
        <v>0</v>
      </c>
    </row>
    <row r="240" spans="1:11" ht="12.75" customHeight="1" x14ac:dyDescent="0.2">
      <c r="A240" s="319" t="s">
        <v>410</v>
      </c>
      <c r="B240" s="318">
        <v>4867</v>
      </c>
      <c r="C240" s="765">
        <v>0</v>
      </c>
      <c r="D240" s="746">
        <v>0</v>
      </c>
      <c r="E240" s="746">
        <v>0</v>
      </c>
      <c r="F240" s="746">
        <v>0</v>
      </c>
      <c r="G240" s="746">
        <v>0</v>
      </c>
      <c r="H240" s="746">
        <v>0</v>
      </c>
      <c r="I240" s="747"/>
      <c r="J240" s="746">
        <v>0</v>
      </c>
      <c r="K240" s="746">
        <v>0</v>
      </c>
    </row>
    <row r="241" spans="1:11" ht="12.75" customHeight="1" x14ac:dyDescent="0.2">
      <c r="A241" s="319" t="s">
        <v>409</v>
      </c>
      <c r="B241" s="318">
        <v>4868</v>
      </c>
      <c r="C241" s="765">
        <v>0</v>
      </c>
      <c r="D241" s="746">
        <v>0</v>
      </c>
      <c r="E241" s="746">
        <v>0</v>
      </c>
      <c r="F241" s="746">
        <v>0</v>
      </c>
      <c r="G241" s="746">
        <v>0</v>
      </c>
      <c r="H241" s="746">
        <v>0</v>
      </c>
      <c r="I241" s="747"/>
      <c r="J241" s="746">
        <v>0</v>
      </c>
      <c r="K241" s="746">
        <v>0</v>
      </c>
    </row>
    <row r="242" spans="1:11" ht="12.75" customHeight="1" x14ac:dyDescent="0.2">
      <c r="A242" s="319" t="s">
        <v>408</v>
      </c>
      <c r="B242" s="318">
        <v>4869</v>
      </c>
      <c r="C242" s="765">
        <v>0</v>
      </c>
      <c r="D242" s="746">
        <v>0</v>
      </c>
      <c r="E242" s="746">
        <v>0</v>
      </c>
      <c r="F242" s="746">
        <v>0</v>
      </c>
      <c r="G242" s="746">
        <v>0</v>
      </c>
      <c r="H242" s="746">
        <v>0</v>
      </c>
      <c r="I242" s="747"/>
      <c r="J242" s="746">
        <v>0</v>
      </c>
      <c r="K242" s="746">
        <v>0</v>
      </c>
    </row>
    <row r="243" spans="1:11" ht="12.75" customHeight="1" x14ac:dyDescent="0.2">
      <c r="A243" s="319" t="s">
        <v>1006</v>
      </c>
      <c r="B243" s="318">
        <v>4870</v>
      </c>
      <c r="C243" s="765">
        <v>0</v>
      </c>
      <c r="D243" s="746">
        <v>0</v>
      </c>
      <c r="E243" s="746">
        <v>0</v>
      </c>
      <c r="F243" s="746">
        <v>0</v>
      </c>
      <c r="G243" s="746">
        <v>0</v>
      </c>
      <c r="H243" s="746">
        <v>0</v>
      </c>
      <c r="I243" s="747"/>
      <c r="J243" s="746">
        <v>0</v>
      </c>
      <c r="K243" s="746">
        <v>0</v>
      </c>
    </row>
    <row r="244" spans="1:11" ht="12.75" customHeight="1" x14ac:dyDescent="0.2">
      <c r="A244" s="319" t="s">
        <v>705</v>
      </c>
      <c r="B244" s="318">
        <v>4871</v>
      </c>
      <c r="C244" s="765">
        <v>0</v>
      </c>
      <c r="D244" s="746">
        <v>0</v>
      </c>
      <c r="E244" s="746">
        <v>0</v>
      </c>
      <c r="F244" s="746">
        <v>0</v>
      </c>
      <c r="G244" s="746">
        <v>0</v>
      </c>
      <c r="H244" s="746">
        <v>0</v>
      </c>
      <c r="I244" s="747"/>
      <c r="J244" s="746">
        <v>0</v>
      </c>
      <c r="K244" s="746">
        <v>0</v>
      </c>
    </row>
    <row r="245" spans="1:11" ht="12.75" customHeight="1" x14ac:dyDescent="0.2">
      <c r="A245" s="319" t="s">
        <v>706</v>
      </c>
      <c r="B245" s="318">
        <v>4872</v>
      </c>
      <c r="C245" s="765">
        <v>0</v>
      </c>
      <c r="D245" s="746">
        <v>0</v>
      </c>
      <c r="E245" s="746">
        <v>0</v>
      </c>
      <c r="F245" s="746">
        <v>0</v>
      </c>
      <c r="G245" s="746">
        <v>0</v>
      </c>
      <c r="H245" s="746">
        <v>0</v>
      </c>
      <c r="I245" s="747"/>
      <c r="J245" s="746">
        <v>0</v>
      </c>
      <c r="K245" s="746">
        <v>0</v>
      </c>
    </row>
    <row r="246" spans="1:11" ht="12.75" customHeight="1" x14ac:dyDescent="0.2">
      <c r="A246" s="319" t="s">
        <v>707</v>
      </c>
      <c r="B246" s="318">
        <v>4873</v>
      </c>
      <c r="C246" s="765">
        <v>0</v>
      </c>
      <c r="D246" s="746">
        <v>0</v>
      </c>
      <c r="E246" s="746">
        <v>0</v>
      </c>
      <c r="F246" s="746">
        <v>0</v>
      </c>
      <c r="G246" s="746">
        <v>0</v>
      </c>
      <c r="H246" s="746">
        <v>0</v>
      </c>
      <c r="I246" s="747"/>
      <c r="J246" s="746">
        <v>0</v>
      </c>
      <c r="K246" s="746">
        <v>0</v>
      </c>
    </row>
    <row r="247" spans="1:11" ht="12.75" customHeight="1" x14ac:dyDescent="0.2">
      <c r="A247" s="319" t="s">
        <v>708</v>
      </c>
      <c r="B247" s="318">
        <v>4874</v>
      </c>
      <c r="C247" s="765">
        <v>0</v>
      </c>
      <c r="D247" s="746">
        <v>0</v>
      </c>
      <c r="E247" s="746">
        <v>0</v>
      </c>
      <c r="F247" s="746">
        <v>0</v>
      </c>
      <c r="G247" s="746">
        <v>0</v>
      </c>
      <c r="H247" s="746">
        <v>0</v>
      </c>
      <c r="I247" s="747"/>
      <c r="J247" s="746">
        <v>0</v>
      </c>
      <c r="K247" s="746">
        <v>0</v>
      </c>
    </row>
    <row r="248" spans="1:11" ht="12.75" customHeight="1" x14ac:dyDescent="0.2">
      <c r="A248" s="319" t="s">
        <v>414</v>
      </c>
      <c r="B248" s="318">
        <v>4875</v>
      </c>
      <c r="C248" s="765">
        <v>0</v>
      </c>
      <c r="D248" s="746">
        <v>0</v>
      </c>
      <c r="E248" s="746">
        <v>0</v>
      </c>
      <c r="F248" s="746">
        <v>0</v>
      </c>
      <c r="G248" s="746">
        <v>0</v>
      </c>
      <c r="H248" s="746">
        <v>0</v>
      </c>
      <c r="I248" s="747"/>
      <c r="J248" s="746">
        <v>0</v>
      </c>
      <c r="K248" s="746">
        <v>0</v>
      </c>
    </row>
    <row r="249" spans="1:11" ht="12.75" customHeight="1" x14ac:dyDescent="0.2">
      <c r="A249" s="319" t="s">
        <v>689</v>
      </c>
      <c r="B249" s="318">
        <v>4876</v>
      </c>
      <c r="C249" s="765">
        <v>0</v>
      </c>
      <c r="D249" s="746">
        <v>0</v>
      </c>
      <c r="E249" s="746">
        <v>0</v>
      </c>
      <c r="F249" s="746">
        <v>0</v>
      </c>
      <c r="G249" s="746">
        <v>0</v>
      </c>
      <c r="H249" s="746">
        <v>0</v>
      </c>
      <c r="I249" s="747"/>
      <c r="J249" s="746">
        <v>0</v>
      </c>
      <c r="K249" s="746">
        <v>0</v>
      </c>
    </row>
    <row r="250" spans="1:11" ht="12.75" customHeight="1" x14ac:dyDescent="0.2">
      <c r="A250" s="319" t="s">
        <v>690</v>
      </c>
      <c r="B250" s="318">
        <v>4877</v>
      </c>
      <c r="C250" s="765">
        <v>0</v>
      </c>
      <c r="D250" s="746">
        <v>0</v>
      </c>
      <c r="E250" s="746">
        <v>0</v>
      </c>
      <c r="F250" s="746">
        <v>0</v>
      </c>
      <c r="G250" s="746">
        <v>0</v>
      </c>
      <c r="H250" s="746">
        <v>0</v>
      </c>
      <c r="I250" s="747"/>
      <c r="J250" s="746">
        <v>0</v>
      </c>
      <c r="K250" s="746">
        <v>0</v>
      </c>
    </row>
    <row r="251" spans="1:11" ht="12.75" customHeight="1" x14ac:dyDescent="0.2">
      <c r="A251" s="319" t="s">
        <v>691</v>
      </c>
      <c r="B251" s="318">
        <v>4878</v>
      </c>
      <c r="C251" s="765">
        <v>0</v>
      </c>
      <c r="D251" s="746">
        <v>0</v>
      </c>
      <c r="E251" s="746">
        <v>0</v>
      </c>
      <c r="F251" s="746">
        <v>0</v>
      </c>
      <c r="G251" s="746">
        <v>0</v>
      </c>
      <c r="H251" s="746">
        <v>0</v>
      </c>
      <c r="I251" s="747"/>
      <c r="J251" s="746">
        <v>0</v>
      </c>
      <c r="K251" s="746">
        <v>0</v>
      </c>
    </row>
    <row r="252" spans="1:11" ht="12.75" customHeight="1" x14ac:dyDescent="0.2">
      <c r="A252" s="319" t="s">
        <v>692</v>
      </c>
      <c r="B252" s="318">
        <v>4879</v>
      </c>
      <c r="C252" s="765">
        <v>0</v>
      </c>
      <c r="D252" s="746">
        <v>0</v>
      </c>
      <c r="E252" s="746">
        <v>0</v>
      </c>
      <c r="F252" s="746">
        <v>0</v>
      </c>
      <c r="G252" s="746">
        <v>0</v>
      </c>
      <c r="H252" s="746">
        <v>0</v>
      </c>
      <c r="I252" s="747"/>
      <c r="J252" s="746">
        <v>0</v>
      </c>
      <c r="K252" s="746">
        <v>0</v>
      </c>
    </row>
    <row r="253" spans="1:11" ht="12.75" customHeight="1" x14ac:dyDescent="0.2">
      <c r="A253" s="154" t="s">
        <v>1168</v>
      </c>
      <c r="B253" s="348">
        <v>4880</v>
      </c>
      <c r="C253" s="765">
        <v>0</v>
      </c>
      <c r="D253" s="746">
        <v>0</v>
      </c>
      <c r="E253" s="746">
        <v>0</v>
      </c>
      <c r="F253" s="746">
        <v>0</v>
      </c>
      <c r="G253" s="746">
        <v>0</v>
      </c>
      <c r="H253" s="746">
        <v>0</v>
      </c>
      <c r="I253" s="747"/>
      <c r="J253" s="746">
        <v>0</v>
      </c>
      <c r="K253" s="746">
        <v>0</v>
      </c>
    </row>
    <row r="254" spans="1:11" ht="12.75" customHeight="1" thickBot="1" x14ac:dyDescent="0.25">
      <c r="A254" s="650" t="s">
        <v>693</v>
      </c>
      <c r="B254" s="651"/>
      <c r="C254" s="804">
        <f t="shared" ref="C254:H254" si="9">SUM(C225:C253)</f>
        <v>0</v>
      </c>
      <c r="D254" s="797">
        <f t="shared" si="9"/>
        <v>0</v>
      </c>
      <c r="E254" s="797">
        <f t="shared" si="9"/>
        <v>0</v>
      </c>
      <c r="F254" s="797">
        <f t="shared" si="9"/>
        <v>0</v>
      </c>
      <c r="G254" s="797">
        <f t="shared" si="9"/>
        <v>0</v>
      </c>
      <c r="H254" s="797">
        <f t="shared" si="9"/>
        <v>0</v>
      </c>
      <c r="I254" s="798"/>
      <c r="J254" s="797">
        <f>SUM(J225:J253)</f>
        <v>0</v>
      </c>
      <c r="K254" s="762">
        <f>SUM(K225:K253)</f>
        <v>0</v>
      </c>
    </row>
    <row r="255" spans="1:11" ht="12.75" customHeight="1" thickTop="1" thickBot="1" x14ac:dyDescent="0.25">
      <c r="A255" s="586" t="s">
        <v>1149</v>
      </c>
      <c r="B255" s="359">
        <v>4901</v>
      </c>
      <c r="C255" s="824">
        <v>0</v>
      </c>
      <c r="D255" s="748"/>
      <c r="E255" s="747"/>
      <c r="F255" s="747"/>
      <c r="G255" s="747"/>
      <c r="H255" s="747"/>
      <c r="I255" s="747"/>
      <c r="J255" s="747"/>
      <c r="K255" s="747"/>
    </row>
    <row r="256" spans="1:11" ht="12.75" customHeight="1" thickTop="1" thickBot="1" x14ac:dyDescent="0.25">
      <c r="A256" s="587" t="s">
        <v>1176</v>
      </c>
      <c r="B256" s="360">
        <v>4902</v>
      </c>
      <c r="C256" s="825">
        <v>0</v>
      </c>
      <c r="D256" s="826">
        <v>0</v>
      </c>
      <c r="E256" s="748"/>
      <c r="F256" s="826">
        <v>0</v>
      </c>
      <c r="G256" s="826">
        <v>0</v>
      </c>
      <c r="H256" s="748"/>
      <c r="I256" s="747"/>
      <c r="J256" s="748"/>
      <c r="K256" s="748"/>
    </row>
    <row r="257" spans="1:11" ht="12.75" customHeight="1" thickTop="1" thickBot="1" x14ac:dyDescent="0.25">
      <c r="A257" s="312" t="s">
        <v>1169</v>
      </c>
      <c r="B257" s="314">
        <v>4905</v>
      </c>
      <c r="C257" s="793">
        <v>0</v>
      </c>
      <c r="D257" s="747"/>
      <c r="E257" s="747"/>
      <c r="F257" s="791">
        <v>0</v>
      </c>
      <c r="G257" s="793">
        <v>0</v>
      </c>
      <c r="H257" s="747"/>
      <c r="I257" s="747"/>
      <c r="J257" s="747"/>
      <c r="K257" s="747"/>
    </row>
    <row r="258" spans="1:11" ht="12.75" customHeight="1" thickTop="1" thickBot="1" x14ac:dyDescent="0.25">
      <c r="A258" s="312" t="s">
        <v>1170</v>
      </c>
      <c r="B258" s="314">
        <v>4909</v>
      </c>
      <c r="C258" s="792">
        <v>0</v>
      </c>
      <c r="D258" s="747"/>
      <c r="E258" s="747"/>
      <c r="F258" s="792">
        <v>0</v>
      </c>
      <c r="G258" s="792">
        <v>0</v>
      </c>
      <c r="H258" s="747"/>
      <c r="I258" s="747"/>
      <c r="J258" s="747"/>
      <c r="K258" s="747"/>
    </row>
    <row r="259" spans="1:11" ht="12.75" customHeight="1" thickTop="1" thickBot="1" x14ac:dyDescent="0.25">
      <c r="A259" s="312" t="s">
        <v>156</v>
      </c>
      <c r="B259" s="314">
        <v>4920</v>
      </c>
      <c r="C259" s="792">
        <v>0</v>
      </c>
      <c r="D259" s="791">
        <v>0</v>
      </c>
      <c r="E259" s="747"/>
      <c r="F259" s="793">
        <v>0</v>
      </c>
      <c r="G259" s="793">
        <v>0</v>
      </c>
      <c r="H259" s="747"/>
      <c r="I259" s="747"/>
      <c r="J259" s="747"/>
      <c r="K259" s="747"/>
    </row>
    <row r="260" spans="1:11" ht="12.75" customHeight="1" thickTop="1" thickBot="1" x14ac:dyDescent="0.25">
      <c r="A260" s="312" t="s">
        <v>366</v>
      </c>
      <c r="B260" s="314">
        <v>4930</v>
      </c>
      <c r="C260" s="792">
        <v>0</v>
      </c>
      <c r="D260" s="792">
        <v>0</v>
      </c>
      <c r="E260" s="747"/>
      <c r="F260" s="792">
        <v>0</v>
      </c>
      <c r="G260" s="792">
        <v>0</v>
      </c>
      <c r="H260" s="747"/>
      <c r="I260" s="747"/>
      <c r="J260" s="747"/>
      <c r="K260" s="747"/>
    </row>
    <row r="261" spans="1:11" ht="12.75" customHeight="1" thickTop="1" thickBot="1" x14ac:dyDescent="0.25">
      <c r="A261" s="312" t="s">
        <v>678</v>
      </c>
      <c r="B261" s="314">
        <v>4932</v>
      </c>
      <c r="C261" s="792">
        <v>0</v>
      </c>
      <c r="D261" s="792">
        <v>0</v>
      </c>
      <c r="E261" s="747"/>
      <c r="F261" s="792">
        <v>0</v>
      </c>
      <c r="G261" s="792">
        <v>0</v>
      </c>
      <c r="H261" s="747"/>
      <c r="I261" s="747"/>
      <c r="J261" s="747"/>
      <c r="K261" s="747"/>
    </row>
    <row r="262" spans="1:11" ht="12.75" customHeight="1" thickTop="1" thickBot="1" x14ac:dyDescent="0.25">
      <c r="A262" s="312" t="s">
        <v>793</v>
      </c>
      <c r="B262" s="314">
        <v>4960</v>
      </c>
      <c r="C262" s="811">
        <v>0</v>
      </c>
      <c r="D262" s="792">
        <v>0</v>
      </c>
      <c r="E262" s="747"/>
      <c r="F262" s="792">
        <v>0</v>
      </c>
      <c r="G262" s="792">
        <v>0</v>
      </c>
      <c r="H262" s="747"/>
      <c r="I262" s="747"/>
      <c r="J262" s="747"/>
      <c r="K262" s="747"/>
    </row>
    <row r="263" spans="1:11" ht="12.75" customHeight="1" thickTop="1" thickBot="1" x14ac:dyDescent="0.25">
      <c r="A263" s="312" t="s">
        <v>1393</v>
      </c>
      <c r="B263" s="314">
        <v>4981</v>
      </c>
      <c r="C263" s="811">
        <v>0</v>
      </c>
      <c r="D263" s="792">
        <v>0</v>
      </c>
      <c r="E263" s="747"/>
      <c r="F263" s="792">
        <v>0</v>
      </c>
      <c r="G263" s="792">
        <v>0</v>
      </c>
      <c r="H263" s="747"/>
      <c r="I263" s="747"/>
      <c r="J263" s="747"/>
      <c r="K263" s="747"/>
    </row>
    <row r="264" spans="1:11" ht="12.75" customHeight="1" thickTop="1" thickBot="1" x14ac:dyDescent="0.25">
      <c r="A264" s="717" t="s">
        <v>1394</v>
      </c>
      <c r="B264" s="314">
        <v>4982</v>
      </c>
      <c r="C264" s="811">
        <v>0</v>
      </c>
      <c r="D264" s="792">
        <v>0</v>
      </c>
      <c r="E264" s="747"/>
      <c r="F264" s="792">
        <v>0</v>
      </c>
      <c r="G264" s="792">
        <v>0</v>
      </c>
      <c r="H264" s="747"/>
      <c r="I264" s="747"/>
      <c r="J264" s="747"/>
      <c r="K264" s="747"/>
    </row>
    <row r="265" spans="1:11" ht="12.75" customHeight="1" thickTop="1" thickBot="1" x14ac:dyDescent="0.25">
      <c r="A265" s="312" t="s">
        <v>506</v>
      </c>
      <c r="B265" s="314">
        <v>4991</v>
      </c>
      <c r="C265" s="811">
        <v>219322</v>
      </c>
      <c r="D265" s="792">
        <v>0</v>
      </c>
      <c r="E265" s="747"/>
      <c r="F265" s="792">
        <v>0</v>
      </c>
      <c r="G265" s="792">
        <v>0</v>
      </c>
      <c r="H265" s="747"/>
      <c r="I265" s="747"/>
      <c r="J265" s="747"/>
      <c r="K265" s="747"/>
    </row>
    <row r="266" spans="1:11" ht="12.75" customHeight="1" thickTop="1" thickBot="1" x14ac:dyDescent="0.25">
      <c r="A266" s="312" t="s">
        <v>322</v>
      </c>
      <c r="B266" s="314">
        <v>4992</v>
      </c>
      <c r="C266" s="811">
        <v>85119</v>
      </c>
      <c r="D266" s="792">
        <v>0</v>
      </c>
      <c r="E266" s="747"/>
      <c r="F266" s="792">
        <v>0</v>
      </c>
      <c r="G266" s="792">
        <v>0</v>
      </c>
      <c r="H266" s="747"/>
      <c r="I266" s="747"/>
      <c r="J266" s="747"/>
      <c r="K266" s="747"/>
    </row>
    <row r="267" spans="1:11" ht="12.75" customHeight="1" thickTop="1" thickBot="1" x14ac:dyDescent="0.25">
      <c r="A267" s="352" t="s">
        <v>74</v>
      </c>
      <c r="B267" s="331">
        <v>4998</v>
      </c>
      <c r="C267" s="811">
        <v>0</v>
      </c>
      <c r="D267" s="792">
        <v>0</v>
      </c>
      <c r="E267" s="747"/>
      <c r="F267" s="792">
        <v>0</v>
      </c>
      <c r="G267" s="792">
        <v>0</v>
      </c>
      <c r="H267" s="791">
        <v>0</v>
      </c>
      <c r="I267" s="747"/>
      <c r="J267" s="747"/>
      <c r="K267" s="791">
        <v>0</v>
      </c>
    </row>
    <row r="268" spans="1:11" ht="14.25" thickTop="1" thickBot="1" x14ac:dyDescent="0.25">
      <c r="A268" s="641" t="s">
        <v>1289</v>
      </c>
      <c r="B268" s="1145"/>
      <c r="C268" s="803">
        <f t="shared" ref="C268:H268" si="10">SUM(C190,C200,C206,C211,C219,C223,C224,C254:C267)</f>
        <v>304441</v>
      </c>
      <c r="D268" s="803">
        <f t="shared" si="10"/>
        <v>0</v>
      </c>
      <c r="E268" s="803">
        <f t="shared" si="10"/>
        <v>0</v>
      </c>
      <c r="F268" s="803">
        <f t="shared" si="10"/>
        <v>0</v>
      </c>
      <c r="G268" s="803">
        <f t="shared" si="10"/>
        <v>0</v>
      </c>
      <c r="H268" s="803">
        <f t="shared" si="10"/>
        <v>0</v>
      </c>
      <c r="I268" s="747"/>
      <c r="J268" s="803">
        <f>SUM(J190,J200,J206,J211,J219,J223,J224,J254:J267)</f>
        <v>0</v>
      </c>
      <c r="K268" s="794">
        <f>SUM(K190,K200,K206,K211,K219,K223,K224,K254:K267)</f>
        <v>0</v>
      </c>
    </row>
    <row r="269" spans="1:11" ht="14.25" thickTop="1" thickBot="1" x14ac:dyDescent="0.25">
      <c r="A269" s="652" t="s">
        <v>966</v>
      </c>
      <c r="B269" s="1146" t="s">
        <v>766</v>
      </c>
      <c r="C269" s="803">
        <f>SUM(C177,C183,C268)</f>
        <v>304441</v>
      </c>
      <c r="D269" s="803">
        <f>SUM(D177,D183,D268)</f>
        <v>0</v>
      </c>
      <c r="E269" s="803">
        <f>SUM(E177,E268)</f>
        <v>0</v>
      </c>
      <c r="F269" s="803">
        <f t="shared" ref="F269:K269" si="11">SUM(F177,F183,F268)</f>
        <v>0</v>
      </c>
      <c r="G269" s="803">
        <f t="shared" si="11"/>
        <v>0</v>
      </c>
      <c r="H269" s="803">
        <f t="shared" si="11"/>
        <v>0</v>
      </c>
      <c r="I269" s="803">
        <f t="shared" si="11"/>
        <v>0</v>
      </c>
      <c r="J269" s="803">
        <f t="shared" si="11"/>
        <v>0</v>
      </c>
      <c r="K269" s="794">
        <f t="shared" si="11"/>
        <v>0</v>
      </c>
    </row>
    <row r="270" spans="1:11" ht="14.25" thickTop="1" thickBot="1" x14ac:dyDescent="0.25">
      <c r="A270" s="653" t="s">
        <v>1472</v>
      </c>
      <c r="B270" s="654"/>
      <c r="C270" s="803">
        <f t="shared" ref="C270:K270" si="12">SUM(C111,C117,C172,C269)</f>
        <v>22747786</v>
      </c>
      <c r="D270" s="803">
        <f t="shared" si="12"/>
        <v>0</v>
      </c>
      <c r="E270" s="803">
        <f t="shared" si="12"/>
        <v>0</v>
      </c>
      <c r="F270" s="803">
        <f t="shared" si="12"/>
        <v>0</v>
      </c>
      <c r="G270" s="803">
        <f t="shared" si="12"/>
        <v>0</v>
      </c>
      <c r="H270" s="803">
        <f t="shared" si="12"/>
        <v>0</v>
      </c>
      <c r="I270" s="803">
        <f t="shared" si="12"/>
        <v>0</v>
      </c>
      <c r="J270" s="803">
        <f t="shared" si="12"/>
        <v>0</v>
      </c>
      <c r="K270" s="794">
        <f t="shared" si="12"/>
        <v>0</v>
      </c>
    </row>
    <row r="271" spans="1:11" ht="14.25" thickTop="1" thickBot="1" x14ac:dyDescent="0.25">
      <c r="A271" s="653" t="s">
        <v>1471</v>
      </c>
      <c r="B271" s="654"/>
      <c r="C271" s="803">
        <f>SUM(C112,C117,C172,C269)</f>
        <v>22767309</v>
      </c>
      <c r="D271" s="803">
        <f>D270</f>
        <v>0</v>
      </c>
      <c r="E271" s="803">
        <f t="shared" ref="E271:K271" si="13">E270</f>
        <v>0</v>
      </c>
      <c r="F271" s="803">
        <f t="shared" si="13"/>
        <v>0</v>
      </c>
      <c r="G271" s="803">
        <f t="shared" si="13"/>
        <v>0</v>
      </c>
      <c r="H271" s="803">
        <f t="shared" si="13"/>
        <v>0</v>
      </c>
      <c r="I271" s="803">
        <f t="shared" si="13"/>
        <v>0</v>
      </c>
      <c r="J271" s="803">
        <f t="shared" si="13"/>
        <v>0</v>
      </c>
      <c r="K271" s="803">
        <f t="shared" si="13"/>
        <v>0</v>
      </c>
    </row>
    <row r="272" spans="1:11" ht="13.5" thickTop="1" x14ac:dyDescent="0.2">
      <c r="C272" s="363"/>
      <c r="D272" s="363"/>
      <c r="E272" s="363"/>
      <c r="F272" s="363"/>
      <c r="G272" s="363"/>
      <c r="H272" s="363"/>
      <c r="I272" s="363"/>
      <c r="J272" s="363"/>
      <c r="K272" s="363"/>
    </row>
    <row r="273" spans="1:11" x14ac:dyDescent="0.2">
      <c r="C273" s="363"/>
      <c r="D273" s="363"/>
      <c r="E273" s="363"/>
      <c r="F273" s="363"/>
      <c r="G273" s="363"/>
      <c r="H273" s="363"/>
      <c r="I273" s="363"/>
      <c r="J273" s="363"/>
      <c r="K273" s="363"/>
    </row>
    <row r="274" spans="1:11" x14ac:dyDescent="0.2">
      <c r="C274" s="363"/>
      <c r="D274" s="363"/>
      <c r="E274" s="363"/>
      <c r="F274" s="363"/>
      <c r="G274" s="363"/>
      <c r="H274" s="363"/>
      <c r="I274" s="363"/>
      <c r="J274" s="363"/>
      <c r="K274" s="363"/>
    </row>
    <row r="275" spans="1:11" x14ac:dyDescent="0.2">
      <c r="C275" s="363"/>
      <c r="D275" s="363"/>
      <c r="E275" s="363"/>
      <c r="F275" s="363"/>
      <c r="G275" s="363"/>
      <c r="H275" s="363"/>
      <c r="I275" s="363"/>
      <c r="J275" s="363"/>
      <c r="K275" s="363"/>
    </row>
    <row r="276" spans="1:11" x14ac:dyDescent="0.2">
      <c r="C276" s="363"/>
      <c r="D276" s="363"/>
      <c r="E276" s="363"/>
      <c r="F276" s="363"/>
      <c r="G276" s="363"/>
      <c r="H276" s="363"/>
      <c r="I276" s="363"/>
      <c r="J276" s="363"/>
      <c r="K276" s="363"/>
    </row>
    <row r="277" spans="1:11" x14ac:dyDescent="0.2">
      <c r="C277" s="363"/>
      <c r="D277" s="363"/>
      <c r="E277" s="363"/>
      <c r="F277" s="363"/>
      <c r="G277" s="363"/>
      <c r="H277" s="363"/>
      <c r="I277" s="363"/>
      <c r="J277" s="363"/>
      <c r="K277" s="363"/>
    </row>
    <row r="278" spans="1:11" x14ac:dyDescent="0.2">
      <c r="B278" s="122"/>
    </row>
    <row r="279" spans="1:11" x14ac:dyDescent="0.2">
      <c r="A279" s="122"/>
      <c r="B279" s="122"/>
    </row>
    <row r="280" spans="1:11" x14ac:dyDescent="0.2">
      <c r="A280" s="122"/>
      <c r="B280" s="122"/>
    </row>
    <row r="281" spans="1:11" x14ac:dyDescent="0.2">
      <c r="A281" s="122"/>
      <c r="B281" s="122"/>
    </row>
  </sheetData>
  <sheetProtection algorithmName="SHA-512" hashValue="KGTO+oke94n+7QJ/5M9JvtlMBMifPZA/pPz92qvkS+Gx7bycoq8YTscnCyChBYjQO7brDGUBMCr3NBVKfu11Uw==" saltValue="kNBqy0aR8yi63k888xpdzw==" spinCount="100000" sheet="1" objects="1" scenarios="1"/>
  <mergeCells count="7">
    <mergeCell ref="A1:A2"/>
    <mergeCell ref="A171:B171"/>
    <mergeCell ref="A174:B174"/>
    <mergeCell ref="A184:B184"/>
    <mergeCell ref="A177:B177"/>
    <mergeCell ref="A183:B183"/>
    <mergeCell ref="A178:B178"/>
  </mergeCells>
  <phoneticPr fontId="24"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2022&amp;R&amp;8Page &amp;P</oddHeader>
  </headerFooter>
  <rowBreaks count="2" manualBreakCount="2">
    <brk id="147" max="16383" man="1"/>
    <brk id="187"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6C104F6BE68844A90F99263F25138C4" ma:contentTypeVersion="12" ma:contentTypeDescription="Create a new document." ma:contentTypeScope="" ma:versionID="ee2ed353f7e2db90e482e02d0572313e">
  <xsd:schema xmlns:xsd="http://www.w3.org/2001/XMLSchema" xmlns:xs="http://www.w3.org/2001/XMLSchema" xmlns:p="http://schemas.microsoft.com/office/2006/metadata/properties" xmlns:ns2="fbfe85a8-20e1-4145-a7ea-7bbbe678cceb" xmlns:ns3="2a3d47de-9a8c-49a5-92e0-0d20033b16ee" targetNamespace="http://schemas.microsoft.com/office/2006/metadata/properties" ma:root="true" ma:fieldsID="6c37aef9aed3aecb594311c1b5b98ba8" ns2:_="" ns3:_="">
    <xsd:import namespace="fbfe85a8-20e1-4145-a7ea-7bbbe678cceb"/>
    <xsd:import namespace="2a3d47de-9a8c-49a5-92e0-0d20033b16e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fe85a8-20e1-4145-a7ea-7bbbe678cce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a3d47de-9a8c-49a5-92e0-0d20033b16ee"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1342FFF8-5BC4-4D66-B16D-FEAB14DF5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fe85a8-20e1-4145-a7ea-7bbbe678cceb"/>
    <ds:schemaRef ds:uri="2a3d47de-9a8c-49a5-92e0-0d20033b16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e0d58530-f29e-47d1-a5a4-0b0947fe4550"/>
    <ds:schemaRef ds:uri="http://purl.org/dc/elements/1.1/"/>
    <ds:schemaRef ds:uri="http://schemas.microsoft.com/office/2006/metadata/properties"/>
    <ds:schemaRef ds:uri="http://purl.org/dc/terms/"/>
    <ds:schemaRef ds:uri="http://schemas.openxmlformats.org/package/2006/metadata/core-properties"/>
    <ds:schemaRef ds:uri="808d7ff2-70c2-40c7-b857-af394d7283d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vt:i4>
      </vt:variant>
    </vt:vector>
  </HeadingPairs>
  <TitlesOfParts>
    <vt:vector size="37" baseType="lpstr">
      <vt:lpstr>CWUDFsStorage</vt: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AFR22</vt:lpstr>
      <vt:lpstr>Single Audit &amp; GATA Information</vt:lpstr>
      <vt:lpstr>SDJA Listing for cover page</vt:lpstr>
      <vt:lpstr>'Opinion-Notes 46'!Print_Area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afr-22-form.xlsm</dc:title>
  <dc:creator>HEMBERGER DEBRA</dc:creator>
  <cp:lastModifiedBy>Jeff Zimmerman</cp:lastModifiedBy>
  <cp:lastPrinted>2023-01-20T15:54:42Z</cp:lastPrinted>
  <dcterms:created xsi:type="dcterms:W3CDTF">2003-10-29T19:06:34Z</dcterms:created>
  <dcterms:modified xsi:type="dcterms:W3CDTF">2023-05-18T13:37:27Z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